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8,24 Пушкарный\"/>
    </mc:Choice>
  </mc:AlternateContent>
  <xr:revisionPtr revIDLastSave="0" documentId="13_ncr:1_{80BEB4A7-961A-4839-8A4B-54A5A02607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заказа'!$B$18:$Z$591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2" l="1"/>
  <c r="X584" i="2"/>
  <c r="BO583" i="2"/>
  <c r="BM583" i="2"/>
  <c r="Y583" i="2"/>
  <c r="Z583" i="2" s="1"/>
  <c r="Z584" i="2" s="1"/>
  <c r="X581" i="2"/>
  <c r="X580" i="2"/>
  <c r="BP579" i="2"/>
  <c r="BO579" i="2"/>
  <c r="BN579" i="2"/>
  <c r="BM579" i="2"/>
  <c r="Z579" i="2"/>
  <c r="Z580" i="2" s="1"/>
  <c r="Y579" i="2"/>
  <c r="Y581" i="2" s="1"/>
  <c r="Y577" i="2"/>
  <c r="X577" i="2"/>
  <c r="X576" i="2"/>
  <c r="BO575" i="2"/>
  <c r="BM575" i="2"/>
  <c r="Y575" i="2"/>
  <c r="Y576" i="2" s="1"/>
  <c r="X573" i="2"/>
  <c r="X572" i="2"/>
  <c r="BO571" i="2"/>
  <c r="BM571" i="2"/>
  <c r="Y571" i="2"/>
  <c r="BO570" i="2"/>
  <c r="BM570" i="2"/>
  <c r="Y570" i="2"/>
  <c r="X567" i="2"/>
  <c r="X566" i="2"/>
  <c r="BO565" i="2"/>
  <c r="BM565" i="2"/>
  <c r="Y565" i="2"/>
  <c r="Z565" i="2" s="1"/>
  <c r="BO564" i="2"/>
  <c r="BM564" i="2"/>
  <c r="Y564" i="2"/>
  <c r="BP564" i="2" s="1"/>
  <c r="BO563" i="2"/>
  <c r="BM563" i="2"/>
  <c r="Y563" i="2"/>
  <c r="Z563" i="2" s="1"/>
  <c r="BO562" i="2"/>
  <c r="BM562" i="2"/>
  <c r="Y562" i="2"/>
  <c r="BP562" i="2" s="1"/>
  <c r="X560" i="2"/>
  <c r="X559" i="2"/>
  <c r="BP558" i="2"/>
  <c r="BO558" i="2"/>
  <c r="BM558" i="2"/>
  <c r="Y558" i="2"/>
  <c r="BO557" i="2"/>
  <c r="BM557" i="2"/>
  <c r="Y557" i="2"/>
  <c r="X555" i="2"/>
  <c r="X554" i="2"/>
  <c r="BO553" i="2"/>
  <c r="BM553" i="2"/>
  <c r="Y553" i="2"/>
  <c r="Z553" i="2" s="1"/>
  <c r="BO552" i="2"/>
  <c r="BM552" i="2"/>
  <c r="Y552" i="2"/>
  <c r="BP552" i="2" s="1"/>
  <c r="BO551" i="2"/>
  <c r="BM551" i="2"/>
  <c r="Y551" i="2"/>
  <c r="Z551" i="2" s="1"/>
  <c r="BO550" i="2"/>
  <c r="BM550" i="2"/>
  <c r="Y550" i="2"/>
  <c r="BP550" i="2" s="1"/>
  <c r="BO549" i="2"/>
  <c r="BM549" i="2"/>
  <c r="Y549" i="2"/>
  <c r="Z549" i="2" s="1"/>
  <c r="BO548" i="2"/>
  <c r="BM548" i="2"/>
  <c r="Y548" i="2"/>
  <c r="BP548" i="2" s="1"/>
  <c r="X546" i="2"/>
  <c r="X545" i="2"/>
  <c r="BO544" i="2"/>
  <c r="BM544" i="2"/>
  <c r="Y544" i="2"/>
  <c r="BO543" i="2"/>
  <c r="BM543" i="2"/>
  <c r="Y543" i="2"/>
  <c r="BO542" i="2"/>
  <c r="BM542" i="2"/>
  <c r="Y542" i="2"/>
  <c r="BO541" i="2"/>
  <c r="BM541" i="2"/>
  <c r="Y541" i="2"/>
  <c r="X539" i="2"/>
  <c r="X538" i="2"/>
  <c r="BO537" i="2"/>
  <c r="BM537" i="2"/>
  <c r="Y537" i="2"/>
  <c r="BP537" i="2" s="1"/>
  <c r="BO536" i="2"/>
  <c r="BM536" i="2"/>
  <c r="Z536" i="2"/>
  <c r="Y536" i="2"/>
  <c r="BN536" i="2" s="1"/>
  <c r="BO535" i="2"/>
  <c r="BM535" i="2"/>
  <c r="Y535" i="2"/>
  <c r="BP535" i="2" s="1"/>
  <c r="BO534" i="2"/>
  <c r="BM534" i="2"/>
  <c r="Y534" i="2"/>
  <c r="BN534" i="2" s="1"/>
  <c r="BO533" i="2"/>
  <c r="BM533" i="2"/>
  <c r="Y533" i="2"/>
  <c r="BP533" i="2" s="1"/>
  <c r="BO532" i="2"/>
  <c r="BM532" i="2"/>
  <c r="Y532" i="2"/>
  <c r="BN532" i="2" s="1"/>
  <c r="BO531" i="2"/>
  <c r="BM531" i="2"/>
  <c r="Y531" i="2"/>
  <c r="X527" i="2"/>
  <c r="X526" i="2"/>
  <c r="BO525" i="2"/>
  <c r="BM525" i="2"/>
  <c r="Y525" i="2"/>
  <c r="Y527" i="2" s="1"/>
  <c r="P525" i="2"/>
  <c r="X523" i="2"/>
  <c r="X522" i="2"/>
  <c r="BO521" i="2"/>
  <c r="BM521" i="2"/>
  <c r="Y521" i="2"/>
  <c r="BP521" i="2" s="1"/>
  <c r="P521" i="2"/>
  <c r="BO520" i="2"/>
  <c r="BM520" i="2"/>
  <c r="Y520" i="2"/>
  <c r="BN520" i="2" s="1"/>
  <c r="P520" i="2"/>
  <c r="BO519" i="2"/>
  <c r="BM519" i="2"/>
  <c r="Y519" i="2"/>
  <c r="P519" i="2"/>
  <c r="X517" i="2"/>
  <c r="X516" i="2"/>
  <c r="BO515" i="2"/>
  <c r="BM515" i="2"/>
  <c r="Y515" i="2"/>
  <c r="BP515" i="2" s="1"/>
  <c r="P515" i="2"/>
  <c r="BO514" i="2"/>
  <c r="BM514" i="2"/>
  <c r="Y514" i="2"/>
  <c r="BP514" i="2" s="1"/>
  <c r="P514" i="2"/>
  <c r="BO513" i="2"/>
  <c r="BM513" i="2"/>
  <c r="Y513" i="2"/>
  <c r="P513" i="2"/>
  <c r="BO512" i="2"/>
  <c r="BM512" i="2"/>
  <c r="Y512" i="2"/>
  <c r="BP512" i="2" s="1"/>
  <c r="P512" i="2"/>
  <c r="BO511" i="2"/>
  <c r="BM511" i="2"/>
  <c r="Y511" i="2"/>
  <c r="BP511" i="2" s="1"/>
  <c r="P511" i="2"/>
  <c r="BO510" i="2"/>
  <c r="BM510" i="2"/>
  <c r="Y510" i="2"/>
  <c r="P510" i="2"/>
  <c r="X508" i="2"/>
  <c r="X507" i="2"/>
  <c r="BO506" i="2"/>
  <c r="BM506" i="2"/>
  <c r="Y506" i="2"/>
  <c r="BP506" i="2" s="1"/>
  <c r="P506" i="2"/>
  <c r="BO505" i="2"/>
  <c r="BM505" i="2"/>
  <c r="Y505" i="2"/>
  <c r="BN505" i="2" s="1"/>
  <c r="P505" i="2"/>
  <c r="X503" i="2"/>
  <c r="X502" i="2"/>
  <c r="BO501" i="2"/>
  <c r="BM501" i="2"/>
  <c r="Y501" i="2"/>
  <c r="P501" i="2"/>
  <c r="BO500" i="2"/>
  <c r="BM500" i="2"/>
  <c r="Y500" i="2"/>
  <c r="Z500" i="2" s="1"/>
  <c r="P500" i="2"/>
  <c r="BO499" i="2"/>
  <c r="BM499" i="2"/>
  <c r="Y499" i="2"/>
  <c r="BP499" i="2" s="1"/>
  <c r="P499" i="2"/>
  <c r="BO498" i="2"/>
  <c r="BM498" i="2"/>
  <c r="Y498" i="2"/>
  <c r="Z498" i="2" s="1"/>
  <c r="P498" i="2"/>
  <c r="BO497" i="2"/>
  <c r="BM497" i="2"/>
  <c r="Y497" i="2"/>
  <c r="P497" i="2"/>
  <c r="BO496" i="2"/>
  <c r="BM496" i="2"/>
  <c r="Y496" i="2"/>
  <c r="BN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Y493" i="2"/>
  <c r="BP493" i="2" s="1"/>
  <c r="P493" i="2"/>
  <c r="X489" i="2"/>
  <c r="X488" i="2"/>
  <c r="BO487" i="2"/>
  <c r="BM487" i="2"/>
  <c r="Y487" i="2"/>
  <c r="AB596" i="2" s="1"/>
  <c r="P487" i="2"/>
  <c r="X484" i="2"/>
  <c r="X483" i="2"/>
  <c r="BO482" i="2"/>
  <c r="BM482" i="2"/>
  <c r="Y482" i="2"/>
  <c r="BP482" i="2" s="1"/>
  <c r="P482" i="2"/>
  <c r="BO481" i="2"/>
  <c r="BM481" i="2"/>
  <c r="Y481" i="2"/>
  <c r="BP481" i="2" s="1"/>
  <c r="P481" i="2"/>
  <c r="BO480" i="2"/>
  <c r="BM480" i="2"/>
  <c r="Y480" i="2"/>
  <c r="Y483" i="2" s="1"/>
  <c r="P480" i="2"/>
  <c r="X477" i="2"/>
  <c r="X476" i="2"/>
  <c r="BO475" i="2"/>
  <c r="BM475" i="2"/>
  <c r="Y475" i="2"/>
  <c r="Y477" i="2" s="1"/>
  <c r="P475" i="2"/>
  <c r="X473" i="2"/>
  <c r="X472" i="2"/>
  <c r="BO471" i="2"/>
  <c r="BM471" i="2"/>
  <c r="Y471" i="2"/>
  <c r="P471" i="2"/>
  <c r="BO470" i="2"/>
  <c r="BM470" i="2"/>
  <c r="Y470" i="2"/>
  <c r="BP470" i="2" s="1"/>
  <c r="P470" i="2"/>
  <c r="BO469" i="2"/>
  <c r="BM469" i="2"/>
  <c r="Y469" i="2"/>
  <c r="BN469" i="2" s="1"/>
  <c r="P469" i="2"/>
  <c r="BO468" i="2"/>
  <c r="BM468" i="2"/>
  <c r="Y468" i="2"/>
  <c r="Z468" i="2" s="1"/>
  <c r="P468" i="2"/>
  <c r="BO467" i="2"/>
  <c r="BM467" i="2"/>
  <c r="Y467" i="2"/>
  <c r="BN467" i="2" s="1"/>
  <c r="P467" i="2"/>
  <c r="BO466" i="2"/>
  <c r="BM466" i="2"/>
  <c r="Y466" i="2"/>
  <c r="Z466" i="2" s="1"/>
  <c r="P466" i="2"/>
  <c r="X464" i="2"/>
  <c r="X463" i="2"/>
  <c r="BO462" i="2"/>
  <c r="BM462" i="2"/>
  <c r="Y462" i="2"/>
  <c r="Z462" i="2" s="1"/>
  <c r="Z463" i="2" s="1"/>
  <c r="P462" i="2"/>
  <c r="X459" i="2"/>
  <c r="X458" i="2"/>
  <c r="BO457" i="2"/>
  <c r="BM457" i="2"/>
  <c r="Y457" i="2"/>
  <c r="Z457" i="2" s="1"/>
  <c r="Z458" i="2" s="1"/>
  <c r="P457" i="2"/>
  <c r="X455" i="2"/>
  <c r="X454" i="2"/>
  <c r="BO453" i="2"/>
  <c r="BM453" i="2"/>
  <c r="Y453" i="2"/>
  <c r="Z453" i="2" s="1"/>
  <c r="P453" i="2"/>
  <c r="BO452" i="2"/>
  <c r="BM452" i="2"/>
  <c r="Y452" i="2"/>
  <c r="Y455" i="2" s="1"/>
  <c r="P452" i="2"/>
  <c r="X450" i="2"/>
  <c r="X449" i="2"/>
  <c r="BO448" i="2"/>
  <c r="BM448" i="2"/>
  <c r="Y448" i="2"/>
  <c r="BP448" i="2" s="1"/>
  <c r="P448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BP444" i="2" s="1"/>
  <c r="P444" i="2"/>
  <c r="BO443" i="2"/>
  <c r="BM443" i="2"/>
  <c r="Y443" i="2"/>
  <c r="BP443" i="2" s="1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BN440" i="2" s="1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P433" i="2"/>
  <c r="BO432" i="2"/>
  <c r="BM432" i="2"/>
  <c r="Y432" i="2"/>
  <c r="P432" i="2"/>
  <c r="BO431" i="2"/>
  <c r="BM431" i="2"/>
  <c r="Y431" i="2"/>
  <c r="BP431" i="2" s="1"/>
  <c r="P431" i="2"/>
  <c r="BO430" i="2"/>
  <c r="BM430" i="2"/>
  <c r="Y430" i="2"/>
  <c r="Z430" i="2" s="1"/>
  <c r="P430" i="2"/>
  <c r="BO429" i="2"/>
  <c r="BM429" i="2"/>
  <c r="Y429" i="2"/>
  <c r="BN429" i="2" s="1"/>
  <c r="P429" i="2"/>
  <c r="BO428" i="2"/>
  <c r="BM428" i="2"/>
  <c r="Y428" i="2"/>
  <c r="BN428" i="2" s="1"/>
  <c r="P428" i="2"/>
  <c r="X426" i="2"/>
  <c r="X425" i="2"/>
  <c r="BO424" i="2"/>
  <c r="BM424" i="2"/>
  <c r="Y424" i="2"/>
  <c r="P424" i="2"/>
  <c r="X420" i="2"/>
  <c r="X419" i="2"/>
  <c r="BO418" i="2"/>
  <c r="BM418" i="2"/>
  <c r="Y418" i="2"/>
  <c r="BN418" i="2" s="1"/>
  <c r="P418" i="2"/>
  <c r="X416" i="2"/>
  <c r="X415" i="2"/>
  <c r="BO414" i="2"/>
  <c r="BM414" i="2"/>
  <c r="Y414" i="2"/>
  <c r="BN414" i="2" s="1"/>
  <c r="P414" i="2"/>
  <c r="BO413" i="2"/>
  <c r="BM413" i="2"/>
  <c r="Y413" i="2"/>
  <c r="P413" i="2"/>
  <c r="BO412" i="2"/>
  <c r="BM412" i="2"/>
  <c r="Y412" i="2"/>
  <c r="BP412" i="2" s="1"/>
  <c r="P412" i="2"/>
  <c r="BO411" i="2"/>
  <c r="BM411" i="2"/>
  <c r="Y411" i="2"/>
  <c r="P411" i="2"/>
  <c r="BO410" i="2"/>
  <c r="BM410" i="2"/>
  <c r="Y410" i="2"/>
  <c r="BP410" i="2" s="1"/>
  <c r="P410" i="2"/>
  <c r="X408" i="2"/>
  <c r="X407" i="2"/>
  <c r="BO406" i="2"/>
  <c r="BM406" i="2"/>
  <c r="Y406" i="2"/>
  <c r="BP406" i="2" s="1"/>
  <c r="P406" i="2"/>
  <c r="BO405" i="2"/>
  <c r="BM405" i="2"/>
  <c r="Y405" i="2"/>
  <c r="BP405" i="2" s="1"/>
  <c r="P405" i="2"/>
  <c r="X403" i="2"/>
  <c r="X402" i="2"/>
  <c r="BO401" i="2"/>
  <c r="BM401" i="2"/>
  <c r="Y401" i="2"/>
  <c r="P401" i="2"/>
  <c r="BO400" i="2"/>
  <c r="BM400" i="2"/>
  <c r="Y400" i="2"/>
  <c r="BN400" i="2" s="1"/>
  <c r="P400" i="2"/>
  <c r="BO399" i="2"/>
  <c r="BM399" i="2"/>
  <c r="Y399" i="2"/>
  <c r="P399" i="2"/>
  <c r="BO398" i="2"/>
  <c r="BM398" i="2"/>
  <c r="Y398" i="2"/>
  <c r="X395" i="2"/>
  <c r="X394" i="2"/>
  <c r="BO393" i="2"/>
  <c r="BM393" i="2"/>
  <c r="Y393" i="2"/>
  <c r="P393" i="2"/>
  <c r="BO392" i="2"/>
  <c r="BM392" i="2"/>
  <c r="Y392" i="2"/>
  <c r="Z392" i="2" s="1"/>
  <c r="P392" i="2"/>
  <c r="X390" i="2"/>
  <c r="X389" i="2"/>
  <c r="BO388" i="2"/>
  <c r="BM388" i="2"/>
  <c r="Y388" i="2"/>
  <c r="P388" i="2"/>
  <c r="BO387" i="2"/>
  <c r="BM387" i="2"/>
  <c r="Y387" i="2"/>
  <c r="BP387" i="2" s="1"/>
  <c r="P387" i="2"/>
  <c r="BO386" i="2"/>
  <c r="BM386" i="2"/>
  <c r="Y386" i="2"/>
  <c r="Y389" i="2" s="1"/>
  <c r="P386" i="2"/>
  <c r="X384" i="2"/>
  <c r="X383" i="2"/>
  <c r="BO382" i="2"/>
  <c r="BM382" i="2"/>
  <c r="Y382" i="2"/>
  <c r="BP382" i="2" s="1"/>
  <c r="P382" i="2"/>
  <c r="BO381" i="2"/>
  <c r="BM381" i="2"/>
  <c r="Y381" i="2"/>
  <c r="BP381" i="2" s="1"/>
  <c r="P381" i="2"/>
  <c r="X379" i="2"/>
  <c r="X378" i="2"/>
  <c r="BO377" i="2"/>
  <c r="BM377" i="2"/>
  <c r="Y377" i="2"/>
  <c r="BP377" i="2" s="1"/>
  <c r="P377" i="2"/>
  <c r="BO376" i="2"/>
  <c r="BM376" i="2"/>
  <c r="Y376" i="2"/>
  <c r="BP376" i="2" s="1"/>
  <c r="P376" i="2"/>
  <c r="BO375" i="2"/>
  <c r="BM375" i="2"/>
  <c r="Y375" i="2"/>
  <c r="BP375" i="2" s="1"/>
  <c r="P375" i="2"/>
  <c r="BO374" i="2"/>
  <c r="BM374" i="2"/>
  <c r="Y374" i="2"/>
  <c r="P374" i="2"/>
  <c r="BO373" i="2"/>
  <c r="BM373" i="2"/>
  <c r="Y373" i="2"/>
  <c r="BN373" i="2" s="1"/>
  <c r="P373" i="2"/>
  <c r="BO372" i="2"/>
  <c r="BM372" i="2"/>
  <c r="Y372" i="2"/>
  <c r="Z372" i="2" s="1"/>
  <c r="P372" i="2"/>
  <c r="BO371" i="2"/>
  <c r="BM371" i="2"/>
  <c r="Y371" i="2"/>
  <c r="BP371" i="2" s="1"/>
  <c r="P371" i="2"/>
  <c r="BO370" i="2"/>
  <c r="BM370" i="2"/>
  <c r="Y370" i="2"/>
  <c r="BN370" i="2" s="1"/>
  <c r="P370" i="2"/>
  <c r="BO369" i="2"/>
  <c r="BM369" i="2"/>
  <c r="Y369" i="2"/>
  <c r="BP369" i="2" s="1"/>
  <c r="P369" i="2"/>
  <c r="X365" i="2"/>
  <c r="X364" i="2"/>
  <c r="BO363" i="2"/>
  <c r="BM363" i="2"/>
  <c r="Y363" i="2"/>
  <c r="BP363" i="2" s="1"/>
  <c r="P363" i="2"/>
  <c r="BO362" i="2"/>
  <c r="BM362" i="2"/>
  <c r="Y362" i="2"/>
  <c r="P362" i="2"/>
  <c r="BO361" i="2"/>
  <c r="BM361" i="2"/>
  <c r="Y361" i="2"/>
  <c r="BN361" i="2" s="1"/>
  <c r="P361" i="2"/>
  <c r="X359" i="2"/>
  <c r="X358" i="2"/>
  <c r="BO357" i="2"/>
  <c r="BM357" i="2"/>
  <c r="Y357" i="2"/>
  <c r="Y359" i="2" s="1"/>
  <c r="P357" i="2"/>
  <c r="X354" i="2"/>
  <c r="X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Y354" i="2" s="1"/>
  <c r="P350" i="2"/>
  <c r="X348" i="2"/>
  <c r="X347" i="2"/>
  <c r="BO346" i="2"/>
  <c r="BM346" i="2"/>
  <c r="Y346" i="2"/>
  <c r="BP346" i="2" s="1"/>
  <c r="P346" i="2"/>
  <c r="BO345" i="2"/>
  <c r="BM345" i="2"/>
  <c r="Y345" i="2"/>
  <c r="BP345" i="2" s="1"/>
  <c r="P345" i="2"/>
  <c r="BO344" i="2"/>
  <c r="BM344" i="2"/>
  <c r="Y344" i="2"/>
  <c r="BO343" i="2"/>
  <c r="BM343" i="2"/>
  <c r="Y343" i="2"/>
  <c r="BP343" i="2" s="1"/>
  <c r="X341" i="2"/>
  <c r="X340" i="2"/>
  <c r="BO339" i="2"/>
  <c r="BM339" i="2"/>
  <c r="Y339" i="2"/>
  <c r="P339" i="2"/>
  <c r="BO338" i="2"/>
  <c r="BM338" i="2"/>
  <c r="Y338" i="2"/>
  <c r="BP338" i="2" s="1"/>
  <c r="P338" i="2"/>
  <c r="BO337" i="2"/>
  <c r="BM337" i="2"/>
  <c r="Y337" i="2"/>
  <c r="P337" i="2"/>
  <c r="X335" i="2"/>
  <c r="X334" i="2"/>
  <c r="BO333" i="2"/>
  <c r="BM333" i="2"/>
  <c r="Y333" i="2"/>
  <c r="P333" i="2"/>
  <c r="BO332" i="2"/>
  <c r="BM332" i="2"/>
  <c r="Y332" i="2"/>
  <c r="BP332" i="2" s="1"/>
  <c r="P332" i="2"/>
  <c r="BO331" i="2"/>
  <c r="BM331" i="2"/>
  <c r="Y331" i="2"/>
  <c r="Z331" i="2" s="1"/>
  <c r="P331" i="2"/>
  <c r="BO330" i="2"/>
  <c r="BM330" i="2"/>
  <c r="Y330" i="2"/>
  <c r="BP330" i="2" s="1"/>
  <c r="P330" i="2"/>
  <c r="BO329" i="2"/>
  <c r="BM329" i="2"/>
  <c r="Y329" i="2"/>
  <c r="BN329" i="2" s="1"/>
  <c r="P329" i="2"/>
  <c r="BO328" i="2"/>
  <c r="BM328" i="2"/>
  <c r="Y328" i="2"/>
  <c r="BP328" i="2" s="1"/>
  <c r="P328" i="2"/>
  <c r="X326" i="2"/>
  <c r="X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BN322" i="2" s="1"/>
  <c r="P322" i="2"/>
  <c r="BO321" i="2"/>
  <c r="BM321" i="2"/>
  <c r="Y321" i="2"/>
  <c r="BN321" i="2" s="1"/>
  <c r="P321" i="2"/>
  <c r="X319" i="2"/>
  <c r="X318" i="2"/>
  <c r="BO317" i="2"/>
  <c r="BM317" i="2"/>
  <c r="Y317" i="2"/>
  <c r="BN317" i="2" s="1"/>
  <c r="P317" i="2"/>
  <c r="BO316" i="2"/>
  <c r="BM316" i="2"/>
  <c r="Y316" i="2"/>
  <c r="BP316" i="2" s="1"/>
  <c r="P316" i="2"/>
  <c r="BO315" i="2"/>
  <c r="BM315" i="2"/>
  <c r="Y315" i="2"/>
  <c r="P315" i="2"/>
  <c r="BO314" i="2"/>
  <c r="BM314" i="2"/>
  <c r="Y314" i="2"/>
  <c r="BP314" i="2" s="1"/>
  <c r="P314" i="2"/>
  <c r="BO313" i="2"/>
  <c r="BM313" i="2"/>
  <c r="Y313" i="2"/>
  <c r="P313" i="2"/>
  <c r="BO312" i="2"/>
  <c r="BM312" i="2"/>
  <c r="Y312" i="2"/>
  <c r="BP312" i="2" s="1"/>
  <c r="P312" i="2"/>
  <c r="BO311" i="2"/>
  <c r="BM311" i="2"/>
  <c r="Y311" i="2"/>
  <c r="BN311" i="2" s="1"/>
  <c r="P311" i="2"/>
  <c r="X308" i="2"/>
  <c r="X307" i="2"/>
  <c r="BO306" i="2"/>
  <c r="BM306" i="2"/>
  <c r="Y306" i="2"/>
  <c r="BN306" i="2" s="1"/>
  <c r="P306" i="2"/>
  <c r="BO305" i="2"/>
  <c r="BM305" i="2"/>
  <c r="Y305" i="2"/>
  <c r="Y308" i="2" s="1"/>
  <c r="P305" i="2"/>
  <c r="X303" i="2"/>
  <c r="X302" i="2"/>
  <c r="BO301" i="2"/>
  <c r="BM301" i="2"/>
  <c r="Y301" i="2"/>
  <c r="BP301" i="2" s="1"/>
  <c r="P301" i="2"/>
  <c r="X298" i="2"/>
  <c r="X297" i="2"/>
  <c r="BO296" i="2"/>
  <c r="BM296" i="2"/>
  <c r="Y296" i="2"/>
  <c r="S596" i="2" s="1"/>
  <c r="P296" i="2"/>
  <c r="X293" i="2"/>
  <c r="X292" i="2"/>
  <c r="BO291" i="2"/>
  <c r="BM291" i="2"/>
  <c r="Y291" i="2"/>
  <c r="BP291" i="2" s="1"/>
  <c r="P291" i="2"/>
  <c r="BO290" i="2"/>
  <c r="BM290" i="2"/>
  <c r="Y290" i="2"/>
  <c r="BN290" i="2" s="1"/>
  <c r="P290" i="2"/>
  <c r="BO289" i="2"/>
  <c r="BM289" i="2"/>
  <c r="Y289" i="2"/>
  <c r="BP289" i="2" s="1"/>
  <c r="P289" i="2"/>
  <c r="BO288" i="2"/>
  <c r="BM288" i="2"/>
  <c r="Y288" i="2"/>
  <c r="Z288" i="2" s="1"/>
  <c r="P288" i="2"/>
  <c r="BO287" i="2"/>
  <c r="BM287" i="2"/>
  <c r="Y287" i="2"/>
  <c r="P287" i="2"/>
  <c r="X284" i="2"/>
  <c r="X283" i="2"/>
  <c r="BO282" i="2"/>
  <c r="BM282" i="2"/>
  <c r="Y282" i="2"/>
  <c r="BP282" i="2" s="1"/>
  <c r="P282" i="2"/>
  <c r="BO281" i="2"/>
  <c r="BM281" i="2"/>
  <c r="Y281" i="2"/>
  <c r="BN281" i="2" s="1"/>
  <c r="P281" i="2"/>
  <c r="BO280" i="2"/>
  <c r="BM280" i="2"/>
  <c r="Y280" i="2"/>
  <c r="BP280" i="2" s="1"/>
  <c r="P280" i="2"/>
  <c r="X277" i="2"/>
  <c r="X276" i="2"/>
  <c r="BO275" i="2"/>
  <c r="BM275" i="2"/>
  <c r="Y275" i="2"/>
  <c r="P596" i="2" s="1"/>
  <c r="P275" i="2"/>
  <c r="X272" i="2"/>
  <c r="X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P267" i="2"/>
  <c r="BO266" i="2"/>
  <c r="BM266" i="2"/>
  <c r="Y266" i="2"/>
  <c r="BP266" i="2" s="1"/>
  <c r="P266" i="2"/>
  <c r="X263" i="2"/>
  <c r="X262" i="2"/>
  <c r="BO261" i="2"/>
  <c r="BM261" i="2"/>
  <c r="Y261" i="2"/>
  <c r="BP261" i="2" s="1"/>
  <c r="P261" i="2"/>
  <c r="BO260" i="2"/>
  <c r="BM260" i="2"/>
  <c r="Y260" i="2"/>
  <c r="BN260" i="2" s="1"/>
  <c r="P260" i="2"/>
  <c r="BO259" i="2"/>
  <c r="BM259" i="2"/>
  <c r="Y259" i="2"/>
  <c r="BP259" i="2" s="1"/>
  <c r="P259" i="2"/>
  <c r="BO258" i="2"/>
  <c r="BM258" i="2"/>
  <c r="Y258" i="2"/>
  <c r="BN258" i="2" s="1"/>
  <c r="P258" i="2"/>
  <c r="BO257" i="2"/>
  <c r="BM257" i="2"/>
  <c r="Y257" i="2"/>
  <c r="BP257" i="2" s="1"/>
  <c r="P257" i="2"/>
  <c r="BO256" i="2"/>
  <c r="BM256" i="2"/>
  <c r="Y256" i="2"/>
  <c r="Z256" i="2" s="1"/>
  <c r="P256" i="2"/>
  <c r="BO255" i="2"/>
  <c r="BM255" i="2"/>
  <c r="Y255" i="2"/>
  <c r="BP255" i="2" s="1"/>
  <c r="P255" i="2"/>
  <c r="BO254" i="2"/>
  <c r="BM254" i="2"/>
  <c r="Y254" i="2"/>
  <c r="P254" i="2"/>
  <c r="X251" i="2"/>
  <c r="X250" i="2"/>
  <c r="BO249" i="2"/>
  <c r="BM249" i="2"/>
  <c r="Y249" i="2"/>
  <c r="BN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P245" i="2"/>
  <c r="BO244" i="2"/>
  <c r="BM244" i="2"/>
  <c r="Y244" i="2"/>
  <c r="BP244" i="2" s="1"/>
  <c r="P244" i="2"/>
  <c r="BO243" i="2"/>
  <c r="BM243" i="2"/>
  <c r="Y243" i="2"/>
  <c r="BN243" i="2" s="1"/>
  <c r="P243" i="2"/>
  <c r="BO242" i="2"/>
  <c r="BM242" i="2"/>
  <c r="Y242" i="2"/>
  <c r="BN242" i="2" s="1"/>
  <c r="P242" i="2"/>
  <c r="X239" i="2"/>
  <c r="X238" i="2"/>
  <c r="BO237" i="2"/>
  <c r="BM237" i="2"/>
  <c r="Y237" i="2"/>
  <c r="BP237" i="2" s="1"/>
  <c r="P237" i="2"/>
  <c r="BO236" i="2"/>
  <c r="BM236" i="2"/>
  <c r="Y236" i="2"/>
  <c r="BN236" i="2" s="1"/>
  <c r="P236" i="2"/>
  <c r="BO235" i="2"/>
  <c r="BM235" i="2"/>
  <c r="Y235" i="2"/>
  <c r="BP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X231" i="2"/>
  <c r="X230" i="2"/>
  <c r="BO229" i="2"/>
  <c r="BM229" i="2"/>
  <c r="Y229" i="2"/>
  <c r="BP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BP225" i="2" s="1"/>
  <c r="P225" i="2"/>
  <c r="BO224" i="2"/>
  <c r="BM224" i="2"/>
  <c r="Y224" i="2"/>
  <c r="P224" i="2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BN220" i="2" s="1"/>
  <c r="P220" i="2"/>
  <c r="BO219" i="2"/>
  <c r="BM219" i="2"/>
  <c r="Y219" i="2"/>
  <c r="BP219" i="2" s="1"/>
  <c r="P219" i="2"/>
  <c r="X217" i="2"/>
  <c r="X216" i="2"/>
  <c r="BO215" i="2"/>
  <c r="BM215" i="2"/>
  <c r="Y215" i="2"/>
  <c r="BP215" i="2" s="1"/>
  <c r="P215" i="2"/>
  <c r="BO214" i="2"/>
  <c r="BM214" i="2"/>
  <c r="Z214" i="2"/>
  <c r="Y214" i="2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P208" i="2"/>
  <c r="X206" i="2"/>
  <c r="X205" i="2"/>
  <c r="BO204" i="2"/>
  <c r="BM204" i="2"/>
  <c r="Y204" i="2"/>
  <c r="P204" i="2"/>
  <c r="BO203" i="2"/>
  <c r="BM203" i="2"/>
  <c r="Y203" i="2"/>
  <c r="Y205" i="2" s="1"/>
  <c r="P203" i="2"/>
  <c r="X201" i="2"/>
  <c r="X200" i="2"/>
  <c r="BO199" i="2"/>
  <c r="BM199" i="2"/>
  <c r="Y199" i="2"/>
  <c r="BP199" i="2" s="1"/>
  <c r="P199" i="2"/>
  <c r="BO198" i="2"/>
  <c r="BM198" i="2"/>
  <c r="Y198" i="2"/>
  <c r="BN198" i="2" s="1"/>
  <c r="P198" i="2"/>
  <c r="X195" i="2"/>
  <c r="X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BN191" i="2" s="1"/>
  <c r="P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BP188" i="2" s="1"/>
  <c r="P188" i="2"/>
  <c r="BO187" i="2"/>
  <c r="BM187" i="2"/>
  <c r="Y187" i="2"/>
  <c r="Z187" i="2" s="1"/>
  <c r="P187" i="2"/>
  <c r="BO186" i="2"/>
  <c r="BM186" i="2"/>
  <c r="Y186" i="2"/>
  <c r="BP186" i="2" s="1"/>
  <c r="P186" i="2"/>
  <c r="X182" i="2"/>
  <c r="X181" i="2"/>
  <c r="BO180" i="2"/>
  <c r="BM180" i="2"/>
  <c r="Y180" i="2"/>
  <c r="BP180" i="2" s="1"/>
  <c r="P180" i="2"/>
  <c r="BO179" i="2"/>
  <c r="BM179" i="2"/>
  <c r="Y179" i="2"/>
  <c r="P179" i="2"/>
  <c r="BO178" i="2"/>
  <c r="BM178" i="2"/>
  <c r="Y178" i="2"/>
  <c r="Z178" i="2" s="1"/>
  <c r="P178" i="2"/>
  <c r="X176" i="2"/>
  <c r="X175" i="2"/>
  <c r="BO174" i="2"/>
  <c r="BM174" i="2"/>
  <c r="Y174" i="2"/>
  <c r="Z174" i="2" s="1"/>
  <c r="P174" i="2"/>
  <c r="BO173" i="2"/>
  <c r="BM173" i="2"/>
  <c r="Y173" i="2"/>
  <c r="P173" i="2"/>
  <c r="BO172" i="2"/>
  <c r="BM172" i="2"/>
  <c r="Y172" i="2"/>
  <c r="BP172" i="2" s="1"/>
  <c r="P172" i="2"/>
  <c r="BO171" i="2"/>
  <c r="BM171" i="2"/>
  <c r="Y171" i="2"/>
  <c r="P171" i="2"/>
  <c r="BO170" i="2"/>
  <c r="BM170" i="2"/>
  <c r="Y170" i="2"/>
  <c r="BP170" i="2" s="1"/>
  <c r="P170" i="2"/>
  <c r="X168" i="2"/>
  <c r="X167" i="2"/>
  <c r="BO166" i="2"/>
  <c r="BM166" i="2"/>
  <c r="Y166" i="2"/>
  <c r="BP166" i="2" s="1"/>
  <c r="P166" i="2"/>
  <c r="BO165" i="2"/>
  <c r="BM165" i="2"/>
  <c r="Y165" i="2"/>
  <c r="BN165" i="2" s="1"/>
  <c r="P165" i="2"/>
  <c r="BO164" i="2"/>
  <c r="BM164" i="2"/>
  <c r="Y164" i="2"/>
  <c r="BN164" i="2" s="1"/>
  <c r="P164" i="2"/>
  <c r="X161" i="2"/>
  <c r="X160" i="2"/>
  <c r="BO159" i="2"/>
  <c r="BM159" i="2"/>
  <c r="Y159" i="2"/>
  <c r="BP159" i="2" s="1"/>
  <c r="P159" i="2"/>
  <c r="BO158" i="2"/>
  <c r="BM158" i="2"/>
  <c r="Y158" i="2"/>
  <c r="P158" i="2"/>
  <c r="X156" i="2"/>
  <c r="X155" i="2"/>
  <c r="BO154" i="2"/>
  <c r="BM154" i="2"/>
  <c r="Y154" i="2"/>
  <c r="BP154" i="2" s="1"/>
  <c r="P154" i="2"/>
  <c r="BO153" i="2"/>
  <c r="BM153" i="2"/>
  <c r="Y153" i="2"/>
  <c r="BP153" i="2" s="1"/>
  <c r="P153" i="2"/>
  <c r="X151" i="2"/>
  <c r="X150" i="2"/>
  <c r="BO149" i="2"/>
  <c r="BM149" i="2"/>
  <c r="Y149" i="2"/>
  <c r="BP149" i="2" s="1"/>
  <c r="P149" i="2"/>
  <c r="BO148" i="2"/>
  <c r="BM148" i="2"/>
  <c r="Y148" i="2"/>
  <c r="P148" i="2"/>
  <c r="X145" i="2"/>
  <c r="X144" i="2"/>
  <c r="BO143" i="2"/>
  <c r="BM143" i="2"/>
  <c r="Y143" i="2"/>
  <c r="Z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BN137" i="2" s="1"/>
  <c r="P137" i="2"/>
  <c r="BO136" i="2"/>
  <c r="BM136" i="2"/>
  <c r="Y136" i="2"/>
  <c r="Z136" i="2" s="1"/>
  <c r="P136" i="2"/>
  <c r="BO135" i="2"/>
  <c r="BM135" i="2"/>
  <c r="Y135" i="2"/>
  <c r="BP135" i="2" s="1"/>
  <c r="P135" i="2"/>
  <c r="BO134" i="2"/>
  <c r="BM134" i="2"/>
  <c r="Y134" i="2"/>
  <c r="BP134" i="2" s="1"/>
  <c r="P134" i="2"/>
  <c r="BO133" i="2"/>
  <c r="BM133" i="2"/>
  <c r="Y133" i="2"/>
  <c r="Z133" i="2" s="1"/>
  <c r="P133" i="2"/>
  <c r="X131" i="2"/>
  <c r="X130" i="2"/>
  <c r="BO129" i="2"/>
  <c r="BM129" i="2"/>
  <c r="Y129" i="2"/>
  <c r="Z129" i="2" s="1"/>
  <c r="P129" i="2"/>
  <c r="BO128" i="2"/>
  <c r="BM128" i="2"/>
  <c r="Y128" i="2"/>
  <c r="Z128" i="2" s="1"/>
  <c r="P128" i="2"/>
  <c r="BO127" i="2"/>
  <c r="BM127" i="2"/>
  <c r="Y127" i="2"/>
  <c r="Y131" i="2" s="1"/>
  <c r="P127" i="2"/>
  <c r="X125" i="2"/>
  <c r="X124" i="2"/>
  <c r="BO123" i="2"/>
  <c r="BM123" i="2"/>
  <c r="Y123" i="2"/>
  <c r="BN123" i="2" s="1"/>
  <c r="P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P120" i="2"/>
  <c r="BO119" i="2"/>
  <c r="BM119" i="2"/>
  <c r="Y119" i="2"/>
  <c r="P119" i="2"/>
  <c r="X116" i="2"/>
  <c r="X115" i="2"/>
  <c r="BO114" i="2"/>
  <c r="BM114" i="2"/>
  <c r="Y114" i="2"/>
  <c r="P114" i="2"/>
  <c r="BO113" i="2"/>
  <c r="BM113" i="2"/>
  <c r="Y113" i="2"/>
  <c r="P113" i="2"/>
  <c r="BO112" i="2"/>
  <c r="BM112" i="2"/>
  <c r="Y112" i="2"/>
  <c r="BP112" i="2" s="1"/>
  <c r="P112" i="2"/>
  <c r="BO111" i="2"/>
  <c r="BM111" i="2"/>
  <c r="Y111" i="2"/>
  <c r="BN111" i="2" s="1"/>
  <c r="P111" i="2"/>
  <c r="BO110" i="2"/>
  <c r="BM110" i="2"/>
  <c r="Y110" i="2"/>
  <c r="Z110" i="2" s="1"/>
  <c r="P110" i="2"/>
  <c r="X108" i="2"/>
  <c r="X107" i="2"/>
  <c r="BO106" i="2"/>
  <c r="BM106" i="2"/>
  <c r="Y106" i="2"/>
  <c r="Z106" i="2" s="1"/>
  <c r="P106" i="2"/>
  <c r="BO105" i="2"/>
  <c r="BM105" i="2"/>
  <c r="Y105" i="2"/>
  <c r="BP105" i="2" s="1"/>
  <c r="P105" i="2"/>
  <c r="BO104" i="2"/>
  <c r="BM104" i="2"/>
  <c r="Y104" i="2"/>
  <c r="BN104" i="2" s="1"/>
  <c r="P104" i="2"/>
  <c r="BO103" i="2"/>
  <c r="BM103" i="2"/>
  <c r="Y103" i="2"/>
  <c r="BN103" i="2" s="1"/>
  <c r="P103" i="2"/>
  <c r="X100" i="2"/>
  <c r="X99" i="2"/>
  <c r="BO98" i="2"/>
  <c r="BM98" i="2"/>
  <c r="Y98" i="2"/>
  <c r="P98" i="2"/>
  <c r="BO97" i="2"/>
  <c r="BM97" i="2"/>
  <c r="Y97" i="2"/>
  <c r="BP97" i="2" s="1"/>
  <c r="P97" i="2"/>
  <c r="BO96" i="2"/>
  <c r="BM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Y94" i="2" s="1"/>
  <c r="P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N84" i="2" s="1"/>
  <c r="P84" i="2"/>
  <c r="BO83" i="2"/>
  <c r="BM83" i="2"/>
  <c r="Y83" i="2"/>
  <c r="BP83" i="2" s="1"/>
  <c r="P83" i="2"/>
  <c r="BO82" i="2"/>
  <c r="BM82" i="2"/>
  <c r="Y82" i="2"/>
  <c r="P82" i="2"/>
  <c r="X80" i="2"/>
  <c r="X79" i="2"/>
  <c r="BO78" i="2"/>
  <c r="BM78" i="2"/>
  <c r="Y78" i="2"/>
  <c r="BP78" i="2" s="1"/>
  <c r="P78" i="2"/>
  <c r="BO77" i="2"/>
  <c r="BM77" i="2"/>
  <c r="Y77" i="2"/>
  <c r="Z77" i="2" s="1"/>
  <c r="P77" i="2"/>
  <c r="X75" i="2"/>
  <c r="X74" i="2"/>
  <c r="BO73" i="2"/>
  <c r="BM73" i="2"/>
  <c r="Y73" i="2"/>
  <c r="Z73" i="2" s="1"/>
  <c r="P73" i="2"/>
  <c r="BO72" i="2"/>
  <c r="BM72" i="2"/>
  <c r="Y72" i="2"/>
  <c r="BP72" i="2" s="1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N69" i="2" s="1"/>
  <c r="P69" i="2"/>
  <c r="BO68" i="2"/>
  <c r="BM68" i="2"/>
  <c r="Y68" i="2"/>
  <c r="BN68" i="2" s="1"/>
  <c r="P68" i="2"/>
  <c r="X65" i="2"/>
  <c r="X64" i="2"/>
  <c r="BO63" i="2"/>
  <c r="BM63" i="2"/>
  <c r="Y63" i="2"/>
  <c r="BP63" i="2" s="1"/>
  <c r="P63" i="2"/>
  <c r="BO62" i="2"/>
  <c r="BM62" i="2"/>
  <c r="Y62" i="2"/>
  <c r="Y65" i="2" s="1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Z33" i="2" s="1"/>
  <c r="BO32" i="2"/>
  <c r="BM32" i="2"/>
  <c r="Y32" i="2"/>
  <c r="BP32" i="2" s="1"/>
  <c r="BO31" i="2"/>
  <c r="BM31" i="2"/>
  <c r="Y31" i="2"/>
  <c r="Z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Z291" i="2" l="1"/>
  <c r="BN291" i="2"/>
  <c r="Z296" i="2"/>
  <c r="Z297" i="2" s="1"/>
  <c r="BN296" i="2"/>
  <c r="Z301" i="2"/>
  <c r="Z302" i="2" s="1"/>
  <c r="BN301" i="2"/>
  <c r="Z305" i="2"/>
  <c r="BN305" i="2"/>
  <c r="Z69" i="2"/>
  <c r="Z97" i="2"/>
  <c r="BN97" i="2"/>
  <c r="Z381" i="2"/>
  <c r="BN381" i="2"/>
  <c r="Z412" i="2"/>
  <c r="Z482" i="2"/>
  <c r="BN482" i="2"/>
  <c r="Z487" i="2"/>
  <c r="Z488" i="2" s="1"/>
  <c r="BN487" i="2"/>
  <c r="BP487" i="2"/>
  <c r="Y488" i="2"/>
  <c r="Z493" i="2"/>
  <c r="BN493" i="2"/>
  <c r="Z149" i="2"/>
  <c r="BN149" i="2"/>
  <c r="Z280" i="2"/>
  <c r="BN280" i="2"/>
  <c r="Z346" i="2"/>
  <c r="BN346" i="2"/>
  <c r="Z429" i="2"/>
  <c r="Z447" i="2"/>
  <c r="Z515" i="2"/>
  <c r="BN515" i="2"/>
  <c r="Z134" i="2"/>
  <c r="BN134" i="2"/>
  <c r="BP187" i="2"/>
  <c r="Z237" i="2"/>
  <c r="BN237" i="2"/>
  <c r="Z242" i="2"/>
  <c r="Z244" i="2"/>
  <c r="BN244" i="2"/>
  <c r="Z259" i="2"/>
  <c r="BN259" i="2"/>
  <c r="Z261" i="2"/>
  <c r="BN261" i="2"/>
  <c r="Z328" i="2"/>
  <c r="BN328" i="2"/>
  <c r="Z369" i="2"/>
  <c r="BN369" i="2"/>
  <c r="BP400" i="2"/>
  <c r="Z418" i="2"/>
  <c r="Z419" i="2" s="1"/>
  <c r="Z439" i="2"/>
  <c r="BN439" i="2"/>
  <c r="BP440" i="2"/>
  <c r="BP469" i="2"/>
  <c r="Z499" i="2"/>
  <c r="Z521" i="2"/>
  <c r="BN521" i="2"/>
  <c r="Z525" i="2"/>
  <c r="Z526" i="2" s="1"/>
  <c r="BN525" i="2"/>
  <c r="Z532" i="2"/>
  <c r="Z35" i="2"/>
  <c r="BN35" i="2"/>
  <c r="Z70" i="2"/>
  <c r="BN70" i="2"/>
  <c r="Z71" i="2"/>
  <c r="BN71" i="2"/>
  <c r="Z92" i="2"/>
  <c r="BN92" i="2"/>
  <c r="Z103" i="2"/>
  <c r="Z121" i="2"/>
  <c r="Z138" i="2"/>
  <c r="BN138" i="2"/>
  <c r="Z154" i="2"/>
  <c r="BN170" i="2"/>
  <c r="Z172" i="2"/>
  <c r="BN172" i="2"/>
  <c r="Z190" i="2"/>
  <c r="BN190" i="2"/>
  <c r="Z219" i="2"/>
  <c r="BN219" i="2"/>
  <c r="Z229" i="2"/>
  <c r="BN229" i="2"/>
  <c r="Z236" i="2"/>
  <c r="Y262" i="2"/>
  <c r="Z258" i="2"/>
  <c r="Z282" i="2"/>
  <c r="BN282" i="2"/>
  <c r="R596" i="2"/>
  <c r="Z290" i="2"/>
  <c r="Z322" i="2"/>
  <c r="Z332" i="2"/>
  <c r="BN332" i="2"/>
  <c r="Z352" i="2"/>
  <c r="BN352" i="2"/>
  <c r="Z387" i="2"/>
  <c r="BN387" i="2"/>
  <c r="Z405" i="2"/>
  <c r="BN405" i="2"/>
  <c r="Z414" i="2"/>
  <c r="Y420" i="2"/>
  <c r="Z435" i="2"/>
  <c r="BN435" i="2"/>
  <c r="Z444" i="2"/>
  <c r="BN444" i="2"/>
  <c r="Z448" i="2"/>
  <c r="BN448" i="2"/>
  <c r="Z452" i="2"/>
  <c r="Z454" i="2" s="1"/>
  <c r="BN452" i="2"/>
  <c r="Z467" i="2"/>
  <c r="Z475" i="2"/>
  <c r="Z476" i="2" s="1"/>
  <c r="BN475" i="2"/>
  <c r="BP475" i="2"/>
  <c r="Y476" i="2"/>
  <c r="BP496" i="2"/>
  <c r="Z511" i="2"/>
  <c r="BN511" i="2"/>
  <c r="Z520" i="2"/>
  <c r="Z534" i="2"/>
  <c r="Z361" i="2"/>
  <c r="BP361" i="2"/>
  <c r="Z164" i="2"/>
  <c r="BP164" i="2"/>
  <c r="BP322" i="2"/>
  <c r="Z428" i="2"/>
  <c r="Z373" i="2"/>
  <c r="BP373" i="2"/>
  <c r="X590" i="2"/>
  <c r="BP505" i="2"/>
  <c r="Z170" i="2"/>
  <c r="BN27" i="2"/>
  <c r="Z28" i="2"/>
  <c r="Z29" i="2"/>
  <c r="BN29" i="2"/>
  <c r="BN30" i="2"/>
  <c r="BP30" i="2"/>
  <c r="Z32" i="2"/>
  <c r="BN32" i="2"/>
  <c r="Z34" i="2"/>
  <c r="BN34" i="2"/>
  <c r="Z39" i="2"/>
  <c r="Z40" i="2" s="1"/>
  <c r="BN39" i="2"/>
  <c r="BP39" i="2"/>
  <c r="Y40" i="2"/>
  <c r="Z43" i="2"/>
  <c r="Z44" i="2" s="1"/>
  <c r="BN43" i="2"/>
  <c r="BP43" i="2"/>
  <c r="Y44" i="2"/>
  <c r="Z47" i="2"/>
  <c r="Z48" i="2" s="1"/>
  <c r="BN47" i="2"/>
  <c r="BP47" i="2"/>
  <c r="Y48" i="2"/>
  <c r="Z53" i="2"/>
  <c r="BN53" i="2"/>
  <c r="BN54" i="2"/>
  <c r="Z57" i="2"/>
  <c r="BN57" i="2"/>
  <c r="BN63" i="2"/>
  <c r="BP69" i="2"/>
  <c r="BN73" i="2"/>
  <c r="BP73" i="2"/>
  <c r="BN77" i="2"/>
  <c r="BP77" i="2"/>
  <c r="Y79" i="2"/>
  <c r="Y80" i="2"/>
  <c r="Y88" i="2"/>
  <c r="BN83" i="2"/>
  <c r="Z84" i="2"/>
  <c r="Z85" i="2"/>
  <c r="BN85" i="2"/>
  <c r="Z86" i="2"/>
  <c r="BN86" i="2"/>
  <c r="Y100" i="2"/>
  <c r="BP96" i="2"/>
  <c r="BN96" i="2"/>
  <c r="Z96" i="2"/>
  <c r="BN113" i="2"/>
  <c r="Z113" i="2"/>
  <c r="BN122" i="2"/>
  <c r="BP122" i="2"/>
  <c r="Z22" i="2"/>
  <c r="Z23" i="2" s="1"/>
  <c r="BN22" i="2"/>
  <c r="BP22" i="2"/>
  <c r="Y23" i="2"/>
  <c r="BP28" i="2"/>
  <c r="BP84" i="2"/>
  <c r="BP98" i="2"/>
  <c r="BN98" i="2"/>
  <c r="Z98" i="2"/>
  <c r="Y99" i="2"/>
  <c r="BP113" i="2"/>
  <c r="BP114" i="2"/>
  <c r="BN114" i="2"/>
  <c r="Z114" i="2"/>
  <c r="BN119" i="2"/>
  <c r="Z119" i="2"/>
  <c r="BP120" i="2"/>
  <c r="BN120" i="2"/>
  <c r="Z120" i="2"/>
  <c r="BP165" i="2"/>
  <c r="Y167" i="2"/>
  <c r="BN174" i="2"/>
  <c r="BN178" i="2"/>
  <c r="BP178" i="2"/>
  <c r="BP191" i="2"/>
  <c r="BP220" i="2"/>
  <c r="Y272" i="2"/>
  <c r="BP329" i="2"/>
  <c r="BN331" i="2"/>
  <c r="Y348" i="2"/>
  <c r="BP370" i="2"/>
  <c r="BN372" i="2"/>
  <c r="BN382" i="2"/>
  <c r="Y384" i="2"/>
  <c r="BN386" i="2"/>
  <c r="BP388" i="2"/>
  <c r="Z388" i="2"/>
  <c r="BN399" i="2"/>
  <c r="BP399" i="2"/>
  <c r="BN406" i="2"/>
  <c r="BP413" i="2"/>
  <c r="BN413" i="2"/>
  <c r="Z413" i="2"/>
  <c r="BN424" i="2"/>
  <c r="Y426" i="2"/>
  <c r="Z424" i="2"/>
  <c r="Z425" i="2" s="1"/>
  <c r="BN433" i="2"/>
  <c r="BP433" i="2"/>
  <c r="BP442" i="2"/>
  <c r="BN442" i="2"/>
  <c r="Z442" i="2"/>
  <c r="BN457" i="2"/>
  <c r="BP471" i="2"/>
  <c r="BN471" i="2"/>
  <c r="Z471" i="2"/>
  <c r="BP495" i="2"/>
  <c r="BN495" i="2"/>
  <c r="Z495" i="2"/>
  <c r="Y523" i="2"/>
  <c r="BP519" i="2"/>
  <c r="BN519" i="2"/>
  <c r="Z519" i="2"/>
  <c r="AD596" i="2"/>
  <c r="Y539" i="2"/>
  <c r="Y546" i="2"/>
  <c r="BP541" i="2"/>
  <c r="BN541" i="2"/>
  <c r="Z541" i="2"/>
  <c r="BP543" i="2"/>
  <c r="BN543" i="2"/>
  <c r="Z543" i="2"/>
  <c r="BP557" i="2"/>
  <c r="BN557" i="2"/>
  <c r="Z557" i="2"/>
  <c r="Y559" i="2"/>
  <c r="Y560" i="2"/>
  <c r="BN563" i="2"/>
  <c r="BP563" i="2"/>
  <c r="BN565" i="2"/>
  <c r="BP565" i="2"/>
  <c r="BP571" i="2"/>
  <c r="BN571" i="2"/>
  <c r="Z571" i="2"/>
  <c r="BN106" i="2"/>
  <c r="BP106" i="2"/>
  <c r="BN110" i="2"/>
  <c r="BP110" i="2"/>
  <c r="BN112" i="2"/>
  <c r="Z127" i="2"/>
  <c r="Z130" i="2" s="1"/>
  <c r="BN128" i="2"/>
  <c r="BP128" i="2"/>
  <c r="Z135" i="2"/>
  <c r="BN136" i="2"/>
  <c r="BP136" i="2"/>
  <c r="Z142" i="2"/>
  <c r="Z144" i="2" s="1"/>
  <c r="BN142" i="2"/>
  <c r="Z153" i="2"/>
  <c r="BN153" i="2"/>
  <c r="Z159" i="2"/>
  <c r="BN159" i="2"/>
  <c r="Y168" i="2"/>
  <c r="Z165" i="2"/>
  <c r="Z166" i="2"/>
  <c r="BN166" i="2"/>
  <c r="Y175" i="2"/>
  <c r="Z180" i="2"/>
  <c r="BN180" i="2"/>
  <c r="BN186" i="2"/>
  <c r="Z188" i="2"/>
  <c r="BN188" i="2"/>
  <c r="Z191" i="2"/>
  <c r="Z192" i="2"/>
  <c r="BN192" i="2"/>
  <c r="Z199" i="2"/>
  <c r="BN199" i="2"/>
  <c r="Y200" i="2"/>
  <c r="Z203" i="2"/>
  <c r="BN203" i="2"/>
  <c r="BP203" i="2"/>
  <c r="Z211" i="2"/>
  <c r="BN211" i="2"/>
  <c r="Z213" i="2"/>
  <c r="BN213" i="2"/>
  <c r="Z215" i="2"/>
  <c r="BN215" i="2"/>
  <c r="Y231" i="2"/>
  <c r="Z220" i="2"/>
  <c r="Z221" i="2"/>
  <c r="BN221" i="2"/>
  <c r="Z223" i="2"/>
  <c r="BN223" i="2"/>
  <c r="Z227" i="2"/>
  <c r="BN227" i="2"/>
  <c r="Z233" i="2"/>
  <c r="BN233" i="2"/>
  <c r="Z235" i="2"/>
  <c r="BN235" i="2"/>
  <c r="BP236" i="2"/>
  <c r="Z248" i="2"/>
  <c r="BN248" i="2"/>
  <c r="Z255" i="2"/>
  <c r="BN255" i="2"/>
  <c r="Z257" i="2"/>
  <c r="BN257" i="2"/>
  <c r="BP258" i="2"/>
  <c r="Z266" i="2"/>
  <c r="BN266" i="2"/>
  <c r="Y271" i="2"/>
  <c r="Z270" i="2"/>
  <c r="BN270" i="2"/>
  <c r="Z275" i="2"/>
  <c r="Z276" i="2" s="1"/>
  <c r="BN275" i="2"/>
  <c r="BP275" i="2"/>
  <c r="Y276" i="2"/>
  <c r="Y277" i="2"/>
  <c r="Q596" i="2"/>
  <c r="Z287" i="2"/>
  <c r="BN287" i="2"/>
  <c r="BP287" i="2"/>
  <c r="Z289" i="2"/>
  <c r="BN289" i="2"/>
  <c r="BP290" i="2"/>
  <c r="Y297" i="2"/>
  <c r="Y298" i="2"/>
  <c r="Y302" i="2"/>
  <c r="Y303" i="2"/>
  <c r="Z312" i="2"/>
  <c r="BN312" i="2"/>
  <c r="Z316" i="2"/>
  <c r="BN316" i="2"/>
  <c r="Z324" i="2"/>
  <c r="BN324" i="2"/>
  <c r="Y335" i="2"/>
  <c r="Z329" i="2"/>
  <c r="Z330" i="2"/>
  <c r="BN330" i="2"/>
  <c r="Z343" i="2"/>
  <c r="BN343" i="2"/>
  <c r="Z350" i="2"/>
  <c r="BN350" i="2"/>
  <c r="BP350" i="2"/>
  <c r="Z357" i="2"/>
  <c r="Z358" i="2" s="1"/>
  <c r="BN357" i="2"/>
  <c r="BP357" i="2"/>
  <c r="Y358" i="2"/>
  <c r="Z363" i="2"/>
  <c r="BN363" i="2"/>
  <c r="Y379" i="2"/>
  <c r="Z370" i="2"/>
  <c r="Z371" i="2"/>
  <c r="BN371" i="2"/>
  <c r="Z377" i="2"/>
  <c r="BN377" i="2"/>
  <c r="BP393" i="2"/>
  <c r="BN393" i="2"/>
  <c r="Z393" i="2"/>
  <c r="Z394" i="2" s="1"/>
  <c r="BP401" i="2"/>
  <c r="BN401" i="2"/>
  <c r="Z401" i="2"/>
  <c r="BP411" i="2"/>
  <c r="BN411" i="2"/>
  <c r="Z411" i="2"/>
  <c r="BP424" i="2"/>
  <c r="Y425" i="2"/>
  <c r="BN431" i="2"/>
  <c r="Z431" i="2"/>
  <c r="BP437" i="2"/>
  <c r="BN437" i="2"/>
  <c r="Z437" i="2"/>
  <c r="BP446" i="2"/>
  <c r="BN446" i="2"/>
  <c r="Z446" i="2"/>
  <c r="BN466" i="2"/>
  <c r="AA596" i="2"/>
  <c r="BP480" i="2"/>
  <c r="BN480" i="2"/>
  <c r="Z480" i="2"/>
  <c r="BP497" i="2"/>
  <c r="BN497" i="2"/>
  <c r="Z497" i="2"/>
  <c r="BN498" i="2"/>
  <c r="BN501" i="2"/>
  <c r="BP501" i="2"/>
  <c r="BP513" i="2"/>
  <c r="BN513" i="2"/>
  <c r="Z513" i="2"/>
  <c r="BN542" i="2"/>
  <c r="BP542" i="2"/>
  <c r="BN544" i="2"/>
  <c r="BP544" i="2"/>
  <c r="BN558" i="2"/>
  <c r="Z558" i="2"/>
  <c r="Y383" i="2"/>
  <c r="Y395" i="2"/>
  <c r="Y407" i="2"/>
  <c r="BN410" i="2"/>
  <c r="BP414" i="2"/>
  <c r="BP418" i="2"/>
  <c r="Y419" i="2"/>
  <c r="BP428" i="2"/>
  <c r="BN430" i="2"/>
  <c r="BP447" i="2"/>
  <c r="BN453" i="2"/>
  <c r="BN462" i="2"/>
  <c r="BP467" i="2"/>
  <c r="AC596" i="2"/>
  <c r="Y508" i="2"/>
  <c r="Y517" i="2"/>
  <c r="BP520" i="2"/>
  <c r="BP532" i="2"/>
  <c r="BP534" i="2"/>
  <c r="BP536" i="2"/>
  <c r="AE596" i="2"/>
  <c r="BN570" i="2"/>
  <c r="BP570" i="2"/>
  <c r="H9" i="2"/>
  <c r="J9" i="2"/>
  <c r="A10" i="2"/>
  <c r="F10" i="2"/>
  <c r="D596" i="2"/>
  <c r="Z333" i="2"/>
  <c r="BP333" i="2"/>
  <c r="BN333" i="2"/>
  <c r="Z432" i="2"/>
  <c r="BP432" i="2"/>
  <c r="BN432" i="2"/>
  <c r="Y59" i="2"/>
  <c r="Y116" i="2"/>
  <c r="Y36" i="2"/>
  <c r="BP55" i="2"/>
  <c r="Z63" i="2"/>
  <c r="Z68" i="2"/>
  <c r="Z83" i="2"/>
  <c r="E596" i="2"/>
  <c r="BP104" i="2"/>
  <c r="Z112" i="2"/>
  <c r="Y145" i="2"/>
  <c r="Y156" i="2"/>
  <c r="Z245" i="2"/>
  <c r="BP245" i="2"/>
  <c r="BN245" i="2"/>
  <c r="BN269" i="2"/>
  <c r="Z269" i="2"/>
  <c r="BN314" i="2"/>
  <c r="Z314" i="2"/>
  <c r="Y319" i="2"/>
  <c r="V596" i="2"/>
  <c r="Y365" i="2"/>
  <c r="Z27" i="2"/>
  <c r="Z54" i="2"/>
  <c r="Y89" i="2"/>
  <c r="F596" i="2"/>
  <c r="Y125" i="2"/>
  <c r="BN210" i="2"/>
  <c r="Z210" i="2"/>
  <c r="BP212" i="2"/>
  <c r="Z212" i="2"/>
  <c r="BP214" i="2"/>
  <c r="BN214" i="2"/>
  <c r="BN225" i="2"/>
  <c r="Z225" i="2"/>
  <c r="BN376" i="2"/>
  <c r="Z376" i="2"/>
  <c r="Z148" i="2"/>
  <c r="G596" i="2"/>
  <c r="Y161" i="2"/>
  <c r="BP158" i="2"/>
  <c r="Y160" i="2"/>
  <c r="Y326" i="2"/>
  <c r="BP321" i="2"/>
  <c r="Y325" i="2"/>
  <c r="Z321" i="2"/>
  <c r="BP323" i="2"/>
  <c r="BN323" i="2"/>
  <c r="Z105" i="2"/>
  <c r="BN127" i="2"/>
  <c r="Y130" i="2"/>
  <c r="Y150" i="2"/>
  <c r="Z158" i="2"/>
  <c r="Z267" i="2"/>
  <c r="BP267" i="2"/>
  <c r="BN267" i="2"/>
  <c r="Z323" i="2"/>
  <c r="Y334" i="2"/>
  <c r="BN339" i="2"/>
  <c r="Z339" i="2"/>
  <c r="Z91" i="2"/>
  <c r="Z93" i="2" s="1"/>
  <c r="BN148" i="2"/>
  <c r="BN246" i="2"/>
  <c r="Z246" i="2"/>
  <c r="BN344" i="2"/>
  <c r="Z344" i="2"/>
  <c r="Z374" i="2"/>
  <c r="BP374" i="2"/>
  <c r="Y378" i="2"/>
  <c r="BN374" i="2"/>
  <c r="Z398" i="2"/>
  <c r="Y403" i="2"/>
  <c r="X596" i="2"/>
  <c r="BP398" i="2"/>
  <c r="Y402" i="2"/>
  <c r="BN398" i="2"/>
  <c r="BP68" i="2"/>
  <c r="Y74" i="2"/>
  <c r="Y107" i="2"/>
  <c r="BN133" i="2"/>
  <c r="BN179" i="2"/>
  <c r="Z179" i="2"/>
  <c r="Y181" i="2"/>
  <c r="Z208" i="2"/>
  <c r="Y217" i="2"/>
  <c r="Y216" i="2"/>
  <c r="BP208" i="2"/>
  <c r="BN208" i="2"/>
  <c r="Y251" i="2"/>
  <c r="B596" i="2"/>
  <c r="Z26" i="2"/>
  <c r="C596" i="2"/>
  <c r="BN56" i="2"/>
  <c r="Z58" i="2"/>
  <c r="Z62" i="2"/>
  <c r="Z64" i="2" s="1"/>
  <c r="BN72" i="2"/>
  <c r="Z78" i="2"/>
  <c r="Z79" i="2" s="1"/>
  <c r="Z82" i="2"/>
  <c r="Y93" i="2"/>
  <c r="BP103" i="2"/>
  <c r="BN105" i="2"/>
  <c r="Z111" i="2"/>
  <c r="Z123" i="2"/>
  <c r="Z137" i="2"/>
  <c r="Y139" i="2"/>
  <c r="BN158" i="2"/>
  <c r="BP174" i="2"/>
  <c r="BN187" i="2"/>
  <c r="Z189" i="2"/>
  <c r="Y239" i="2"/>
  <c r="BP234" i="2"/>
  <c r="Y238" i="2"/>
  <c r="BN234" i="2"/>
  <c r="BN315" i="2"/>
  <c r="Z315" i="2"/>
  <c r="BP317" i="2"/>
  <c r="Z317" i="2"/>
  <c r="X586" i="2"/>
  <c r="Y60" i="2"/>
  <c r="Y37" i="2"/>
  <c r="Z87" i="2"/>
  <c r="BN31" i="2"/>
  <c r="BN33" i="2"/>
  <c r="Y64" i="2"/>
  <c r="BN87" i="2"/>
  <c r="BN91" i="2"/>
  <c r="BP119" i="2"/>
  <c r="BN121" i="2"/>
  <c r="BN129" i="2"/>
  <c r="BP133" i="2"/>
  <c r="BN135" i="2"/>
  <c r="BN143" i="2"/>
  <c r="BP148" i="2"/>
  <c r="Y151" i="2"/>
  <c r="BN154" i="2"/>
  <c r="Y182" i="2"/>
  <c r="BN226" i="2"/>
  <c r="Z226" i="2"/>
  <c r="BP228" i="2"/>
  <c r="Z228" i="2"/>
  <c r="Y230" i="2"/>
  <c r="BP254" i="2"/>
  <c r="M596" i="2"/>
  <c r="Z254" i="2"/>
  <c r="Y263" i="2"/>
  <c r="BP256" i="2"/>
  <c r="BN256" i="2"/>
  <c r="Z337" i="2"/>
  <c r="Y340" i="2"/>
  <c r="BP337" i="2"/>
  <c r="BN337" i="2"/>
  <c r="BP339" i="2"/>
  <c r="Y450" i="2"/>
  <c r="Z56" i="2"/>
  <c r="Y250" i="2"/>
  <c r="BN268" i="2"/>
  <c r="Z268" i="2"/>
  <c r="BP344" i="2"/>
  <c r="BP362" i="2"/>
  <c r="BN362" i="2"/>
  <c r="Y364" i="2"/>
  <c r="Z72" i="2"/>
  <c r="X587" i="2"/>
  <c r="BN26" i="2"/>
  <c r="BN78" i="2"/>
  <c r="BN82" i="2"/>
  <c r="Y108" i="2"/>
  <c r="BP31" i="2"/>
  <c r="BP33" i="2"/>
  <c r="Z55" i="2"/>
  <c r="BP91" i="2"/>
  <c r="Z104" i="2"/>
  <c r="Y115" i="2"/>
  <c r="BP123" i="2"/>
  <c r="BP129" i="2"/>
  <c r="BP137" i="2"/>
  <c r="BP143" i="2"/>
  <c r="Y195" i="2"/>
  <c r="I596" i="2"/>
  <c r="Y194" i="2"/>
  <c r="BN209" i="2"/>
  <c r="Z209" i="2"/>
  <c r="BN228" i="2"/>
  <c r="BN254" i="2"/>
  <c r="O596" i="2"/>
  <c r="Y318" i="2"/>
  <c r="Z313" i="2"/>
  <c r="BP313" i="2"/>
  <c r="BN313" i="2"/>
  <c r="BP315" i="2"/>
  <c r="BP351" i="2"/>
  <c r="Z351" i="2"/>
  <c r="Y353" i="2"/>
  <c r="Z362" i="2"/>
  <c r="BN375" i="2"/>
  <c r="Z375" i="2"/>
  <c r="BN58" i="2"/>
  <c r="BN62" i="2"/>
  <c r="Y75" i="2"/>
  <c r="Y140" i="2"/>
  <c r="X588" i="2"/>
  <c r="BP62" i="2"/>
  <c r="BP82" i="2"/>
  <c r="BP111" i="2"/>
  <c r="Y144" i="2"/>
  <c r="Y155" i="2"/>
  <c r="Z173" i="2"/>
  <c r="BP173" i="2"/>
  <c r="BN173" i="2"/>
  <c r="Z186" i="2"/>
  <c r="Z204" i="2"/>
  <c r="Y206" i="2"/>
  <c r="BP204" i="2"/>
  <c r="BN204" i="2"/>
  <c r="Z224" i="2"/>
  <c r="BP224" i="2"/>
  <c r="BN224" i="2"/>
  <c r="BP226" i="2"/>
  <c r="BN247" i="2"/>
  <c r="Z247" i="2"/>
  <c r="BP249" i="2"/>
  <c r="Z249" i="2"/>
  <c r="Y293" i="2"/>
  <c r="BP288" i="2"/>
  <c r="Y292" i="2"/>
  <c r="BN288" i="2"/>
  <c r="Y341" i="2"/>
  <c r="BN345" i="2"/>
  <c r="Z345" i="2"/>
  <c r="Y347" i="2"/>
  <c r="W596" i="2"/>
  <c r="BP127" i="2"/>
  <c r="BP179" i="2"/>
  <c r="BN189" i="2"/>
  <c r="Y124" i="2"/>
  <c r="BN171" i="2"/>
  <c r="Z171" i="2"/>
  <c r="BP171" i="2"/>
  <c r="BP268" i="2"/>
  <c r="BP281" i="2"/>
  <c r="Z281" i="2"/>
  <c r="Y283" i="2"/>
  <c r="BN338" i="2"/>
  <c r="Z338" i="2"/>
  <c r="BN351" i="2"/>
  <c r="Y408" i="2"/>
  <c r="Y502" i="2"/>
  <c r="Y545" i="2"/>
  <c r="T596" i="2"/>
  <c r="BP193" i="2"/>
  <c r="BP198" i="2"/>
  <c r="Y201" i="2"/>
  <c r="BP222" i="2"/>
  <c r="BP243" i="2"/>
  <c r="BP260" i="2"/>
  <c r="BP306" i="2"/>
  <c r="BP311" i="2"/>
  <c r="BP331" i="2"/>
  <c r="BP372" i="2"/>
  <c r="Z400" i="2"/>
  <c r="Y415" i="2"/>
  <c r="BP430" i="2"/>
  <c r="Z434" i="2"/>
  <c r="Z441" i="2"/>
  <c r="BP453" i="2"/>
  <c r="BP457" i="2"/>
  <c r="BP462" i="2"/>
  <c r="BP466" i="2"/>
  <c r="BN468" i="2"/>
  <c r="Z470" i="2"/>
  <c r="BP498" i="2"/>
  <c r="BN500" i="2"/>
  <c r="Z506" i="2"/>
  <c r="Z510" i="2"/>
  <c r="Z531" i="2"/>
  <c r="Z533" i="2"/>
  <c r="Z535" i="2"/>
  <c r="Z537" i="2"/>
  <c r="BN549" i="2"/>
  <c r="BN551" i="2"/>
  <c r="BN553" i="2"/>
  <c r="Z575" i="2"/>
  <c r="Z576" i="2" s="1"/>
  <c r="BN583" i="2"/>
  <c r="U596" i="2"/>
  <c r="Y390" i="2"/>
  <c r="Y472" i="2"/>
  <c r="H596" i="2"/>
  <c r="Y176" i="2"/>
  <c r="Y307" i="2"/>
  <c r="Z382" i="2"/>
  <c r="Z383" i="2" s="1"/>
  <c r="Z386" i="2"/>
  <c r="Z406" i="2"/>
  <c r="Z407" i="2" s="1"/>
  <c r="Z410" i="2"/>
  <c r="BN434" i="2"/>
  <c r="Z436" i="2"/>
  <c r="BN441" i="2"/>
  <c r="Z443" i="2"/>
  <c r="Y454" i="2"/>
  <c r="Y458" i="2"/>
  <c r="Y463" i="2"/>
  <c r="BP468" i="2"/>
  <c r="BN470" i="2"/>
  <c r="Z481" i="2"/>
  <c r="BP500" i="2"/>
  <c r="Y503" i="2"/>
  <c r="BN506" i="2"/>
  <c r="BN510" i="2"/>
  <c r="Z512" i="2"/>
  <c r="BN531" i="2"/>
  <c r="BN533" i="2"/>
  <c r="BN535" i="2"/>
  <c r="BN537" i="2"/>
  <c r="BP549" i="2"/>
  <c r="BP551" i="2"/>
  <c r="BP553" i="2"/>
  <c r="Z562" i="2"/>
  <c r="Z564" i="2"/>
  <c r="Y566" i="2"/>
  <c r="BN575" i="2"/>
  <c r="BP583" i="2"/>
  <c r="Y416" i="2"/>
  <c r="J596" i="2"/>
  <c r="BN436" i="2"/>
  <c r="Z438" i="2"/>
  <c r="BN443" i="2"/>
  <c r="Z445" i="2"/>
  <c r="Y473" i="2"/>
  <c r="BN481" i="2"/>
  <c r="Z494" i="2"/>
  <c r="BP510" i="2"/>
  <c r="BN512" i="2"/>
  <c r="Z514" i="2"/>
  <c r="BP531" i="2"/>
  <c r="Z548" i="2"/>
  <c r="Z550" i="2"/>
  <c r="Z552" i="2"/>
  <c r="Y554" i="2"/>
  <c r="BN562" i="2"/>
  <c r="BN564" i="2"/>
  <c r="BP575" i="2"/>
  <c r="Y584" i="2"/>
  <c r="K596" i="2"/>
  <c r="Y596" i="2"/>
  <c r="BP242" i="2"/>
  <c r="BP296" i="2"/>
  <c r="BP305" i="2"/>
  <c r="Y394" i="2"/>
  <c r="Z399" i="2"/>
  <c r="BP429" i="2"/>
  <c r="Z433" i="2"/>
  <c r="Z440" i="2"/>
  <c r="BP452" i="2"/>
  <c r="Y459" i="2"/>
  <c r="Y464" i="2"/>
  <c r="Z469" i="2"/>
  <c r="BN499" i="2"/>
  <c r="Z501" i="2"/>
  <c r="Z505" i="2"/>
  <c r="Z507" i="2" s="1"/>
  <c r="Y516" i="2"/>
  <c r="BP525" i="2"/>
  <c r="Z542" i="2"/>
  <c r="Z544" i="2"/>
  <c r="Y567" i="2"/>
  <c r="Y580" i="2"/>
  <c r="Z596" i="2"/>
  <c r="Y284" i="2"/>
  <c r="BP386" i="2"/>
  <c r="BN388" i="2"/>
  <c r="BN392" i="2"/>
  <c r="BN412" i="2"/>
  <c r="BN438" i="2"/>
  <c r="BN445" i="2"/>
  <c r="Y484" i="2"/>
  <c r="Y489" i="2"/>
  <c r="BN494" i="2"/>
  <c r="Z496" i="2"/>
  <c r="Y507" i="2"/>
  <c r="BN514" i="2"/>
  <c r="Y538" i="2"/>
  <c r="BN548" i="2"/>
  <c r="BN550" i="2"/>
  <c r="BN552" i="2"/>
  <c r="Y449" i="2"/>
  <c r="Y522" i="2"/>
  <c r="Y526" i="2"/>
  <c r="Y555" i="2"/>
  <c r="Z570" i="2"/>
  <c r="Y572" i="2"/>
  <c r="Y585" i="2"/>
  <c r="Z193" i="2"/>
  <c r="Z198" i="2"/>
  <c r="Z222" i="2"/>
  <c r="Z230" i="2" s="1"/>
  <c r="Z243" i="2"/>
  <c r="Z260" i="2"/>
  <c r="Z306" i="2"/>
  <c r="Z307" i="2" s="1"/>
  <c r="Z311" i="2"/>
  <c r="Z318" i="2" s="1"/>
  <c r="BP392" i="2"/>
  <c r="Y573" i="2"/>
  <c r="Z205" i="2" l="1"/>
  <c r="Z124" i="2"/>
  <c r="Z36" i="2"/>
  <c r="Z160" i="2"/>
  <c r="Z364" i="2"/>
  <c r="Z150" i="2"/>
  <c r="Z572" i="2"/>
  <c r="Z283" i="2"/>
  <c r="Z353" i="2"/>
  <c r="Z107" i="2"/>
  <c r="Z292" i="2"/>
  <c r="Z522" i="2"/>
  <c r="Z378" i="2"/>
  <c r="Z334" i="2"/>
  <c r="Z200" i="2"/>
  <c r="Z472" i="2"/>
  <c r="Z483" i="2"/>
  <c r="Z415" i="2"/>
  <c r="Z389" i="2"/>
  <c r="Z175" i="2"/>
  <c r="Z271" i="2"/>
  <c r="Z139" i="2"/>
  <c r="Z115" i="2"/>
  <c r="Z181" i="2"/>
  <c r="Z155" i="2"/>
  <c r="Z449" i="2"/>
  <c r="Z167" i="2"/>
  <c r="Z545" i="2"/>
  <c r="Z502" i="2"/>
  <c r="Z538" i="2"/>
  <c r="Z194" i="2"/>
  <c r="Y586" i="2"/>
  <c r="Z347" i="2"/>
  <c r="Y590" i="2"/>
  <c r="Z99" i="2"/>
  <c r="Z516" i="2"/>
  <c r="Y588" i="2"/>
  <c r="Y587" i="2"/>
  <c r="Z238" i="2"/>
  <c r="Z559" i="2"/>
  <c r="Z402" i="2"/>
  <c r="Z74" i="2"/>
  <c r="X589" i="2"/>
  <c r="Z554" i="2"/>
  <c r="Z250" i="2"/>
  <c r="Z340" i="2"/>
  <c r="Z325" i="2"/>
  <c r="Z59" i="2"/>
  <c r="Z566" i="2"/>
  <c r="Z262" i="2"/>
  <c r="Z88" i="2"/>
  <c r="Z216" i="2"/>
  <c r="Y589" i="2" l="1"/>
  <c r="Z591" i="2"/>
</calcChain>
</file>

<file path=xl/sharedStrings.xml><?xml version="1.0" encoding="utf-8"?>
<sst xmlns="http://schemas.openxmlformats.org/spreadsheetml/2006/main" count="3681" uniqueCount="772">
  <si>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</si>
  <si>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</si>
  <si>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</si>
  <si>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</si>
  <si>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</si>
  <si>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</si>
  <si>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</si>
  <si>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</si>
  <si>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</si>
  <si>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</si>
  <si>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</si>
  <si>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</si>
  <si>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</si>
  <si>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</si>
  <si>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</si>
  <si>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</si>
  <si>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</si>
  <si>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</si>
  <si>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</si>
  <si>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</si>
  <si>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</si>
  <si>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</si>
  <si>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</si>
  <si>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</si>
  <si>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</si>
  <si>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</si>
  <si>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</si>
  <si>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</si>
  <si>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</si>
  <si>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</si>
  <si>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</si>
  <si>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</si>
  <si>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</si>
  <si>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</si>
  <si>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</si>
  <si>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</si>
  <si>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</si>
  <si>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</si>
  <si>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</si>
  <si>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</si>
  <si>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</si>
  <si>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</si>
  <si>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</si>
  <si>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</si>
  <si>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</si>
  <si>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</si>
  <si>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</si>
  <si>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</si>
  <si>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</si>
  <si>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</si>
  <si>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</si>
  <si>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</si>
  <si>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</si>
  <si>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</si>
  <si>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</si>
  <si>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</si>
  <si>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</si>
  <si>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</si>
  <si>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</si>
  <si>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</si>
  <si>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</si>
  <si>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</si>
  <si>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</si>
  <si>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</si>
  <si>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</si>
  <si>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</si>
  <si>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</si>
  <si>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</si>
  <si>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</si>
  <si>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</si>
  <si>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26.08.2024</t>
  </si>
  <si>
    <t>21.08.2024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</si>
  <si>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</si>
  <si>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</si>
  <si>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</si>
  <si>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</si>
  <si>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</si>
  <si>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</si>
  <si>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</si>
  <si>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</si>
  <si>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</si>
  <si>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</si>
  <si>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</si>
  <si>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</si>
  <si>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</si>
  <si>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</si>
  <si>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</si>
  <si>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</si>
  <si>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</si>
  <si>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</si>
  <si>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</si>
  <si>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</si>
  <si>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</si>
  <si>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</si>
  <si>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</si>
  <si>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</si>
  <si>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</si>
  <si>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</si>
  <si>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</si>
  <si>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</si>
  <si>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</si>
  <si>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</si>
  <si>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</si>
  <si>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</si>
  <si>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</si>
  <si>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</si>
  <si>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</si>
  <si>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</si>
  <si>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</si>
  <si>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</si>
  <si>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</si>
  <si>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</si>
  <si>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</si>
  <si>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</si>
  <si>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</si>
  <si>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</si>
  <si>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</si>
  <si>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</si>
  <si>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</si>
  <si>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</si>
  <si>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</si>
  <si>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</si>
  <si>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</si>
  <si>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</si>
  <si>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</si>
  <si>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</si>
  <si>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</si>
  <si>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</si>
  <si>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</si>
  <si>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</si>
  <si>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</si>
  <si>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</si>
  <si>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</si>
  <si>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</si>
  <si>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</si>
  <si>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</si>
  <si>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</si>
  <si>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</si>
  <si>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</si>
  <si>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</si>
  <si>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</si>
  <si>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</si>
  <si>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</si>
  <si>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</si>
  <si>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</si>
  <si>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</si>
  <si>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</si>
  <si>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</si>
  <si>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</si>
  <si>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</si>
  <si>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</si>
  <si>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</si>
  <si>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</si>
  <si>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</si>
  <si>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</si>
  <si>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</si>
  <si>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</si>
  <si>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</si>
  <si>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</si>
  <si>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</si>
  <si>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</si>
  <si>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</si>
  <si>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</si>
  <si>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</si>
  <si>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</si>
  <si>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</si>
  <si>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</si>
  <si>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</si>
  <si>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</si>
  <si>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</si>
  <si>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</si>
  <si>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</si>
  <si>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</si>
  <si>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</si>
  <si>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</si>
  <si>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</si>
  <si>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</si>
  <si>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</si>
  <si>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</si>
  <si>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</si>
  <si>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</si>
  <si>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</si>
  <si>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</si>
  <si>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</si>
  <si>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</si>
  <si>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</si>
  <si>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</si>
  <si>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</si>
  <si>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30.08.2024</t>
  </si>
  <si>
    <t>SU003584</t>
  </si>
  <si>
    <t>P004530</t>
  </si>
  <si>
    <t>31.08.2024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</si>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</sst>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5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B564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33" t="s">
        <v>29</v>
      </c>
      <c r="E1" s="733"/>
      <c r="F1" s="733"/>
      <c r="G1" s="14" t="s">
        <v>69</v>
      </c>
      <c r="H1" s="733" t="s">
        <v>49</v>
      </c>
      <c r="I1" s="733"/>
      <c r="J1" s="733"/>
      <c r="K1" s="733"/>
      <c r="L1" s="733"/>
      <c r="M1" s="733"/>
      <c r="N1" s="733"/>
      <c r="O1" s="733"/>
      <c r="P1" s="733"/>
      <c r="Q1" s="733"/>
      <c r="R1" s="734" t="s">
        <v>70</v>
      </c>
      <c r="S1" s="735"/>
      <c r="T1" s="735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6"/>
      <c r="R2" s="736"/>
      <c r="S2" s="736"/>
      <c r="T2" s="736"/>
      <c r="U2" s="736"/>
      <c r="V2" s="736"/>
      <c r="W2" s="736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6"/>
      <c r="Q3" s="736"/>
      <c r="R3" s="736"/>
      <c r="S3" s="736"/>
      <c r="T3" s="736"/>
      <c r="U3" s="736"/>
      <c r="V3" s="736"/>
      <c r="W3" s="736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37" t="s">
        <v>8</v>
      </c>
      <c r="B5" s="737"/>
      <c r="C5" s="737"/>
      <c r="D5" s="738"/>
      <c r="E5" s="738"/>
      <c r="F5" s="739" t="s">
        <v>14</v>
      </c>
      <c r="G5" s="739"/>
      <c r="H5" s="738"/>
      <c r="I5" s="738"/>
      <c r="J5" s="738"/>
      <c r="K5" s="738"/>
      <c r="L5" s="738"/>
      <c r="M5" s="738"/>
      <c r="N5" s="73"/>
      <c r="P5" s="27" t="s">
        <v>4</v>
      </c>
      <c r="Q5" s="740">
        <v>45528</v>
      </c>
      <c r="R5" s="740"/>
      <c r="T5" s="741" t="s">
        <v>3</v>
      </c>
      <c r="U5" s="742"/>
      <c r="V5" s="743" t="s">
        <v>736</v>
      </c>
      <c r="W5" s="744"/>
      <c r="AB5" s="60"/>
      <c r="AC5" s="60"/>
      <c r="AD5" s="60"/>
      <c r="AE5" s="60"/>
    </row>
    <row r="6" spans="1:32" s="17" customFormat="1" ht="24" customHeight="1" x14ac:dyDescent="0.2">
      <c r="A6" s="737" t="s">
        <v>1</v>
      </c>
      <c r="B6" s="737"/>
      <c r="C6" s="737"/>
      <c r="D6" s="745" t="s">
        <v>749</v>
      </c>
      <c r="E6" s="745"/>
      <c r="F6" s="745"/>
      <c r="G6" s="745"/>
      <c r="H6" s="745"/>
      <c r="I6" s="745"/>
      <c r="J6" s="745"/>
      <c r="K6" s="745"/>
      <c r="L6" s="745"/>
      <c r="M6" s="745"/>
      <c r="N6" s="74"/>
      <c r="P6" s="27" t="s">
        <v>30</v>
      </c>
      <c r="Q6" s="746" t="str">
        <f>IF(Q5=0," ",CHOOSE(WEEKDAY(Q5,2),"Понедельник","Вторник","Среда","Четверг","Пятница","Суббота","Воскресенье"))</f>
        <v>Суббота</v>
      </c>
      <c r="R6" s="746"/>
      <c r="T6" s="747" t="s">
        <v>5</v>
      </c>
      <c r="U6" s="748"/>
      <c r="V6" s="749" t="s">
        <v>72</v>
      </c>
      <c r="W6" s="750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55" t="str">
        <f>IFERROR(VLOOKUP(DeliveryAddress,Table,3,0),1)</f>
        <v>5</v>
      </c>
      <c r="E7" s="756"/>
      <c r="F7" s="756"/>
      <c r="G7" s="756"/>
      <c r="H7" s="756"/>
      <c r="I7" s="756"/>
      <c r="J7" s="756"/>
      <c r="K7" s="756"/>
      <c r="L7" s="756"/>
      <c r="M7" s="757"/>
      <c r="N7" s="75"/>
      <c r="P7" s="29"/>
      <c r="Q7" s="49"/>
      <c r="R7" s="49"/>
      <c r="T7" s="747"/>
      <c r="U7" s="748"/>
      <c r="V7" s="751"/>
      <c r="W7" s="752"/>
      <c r="AB7" s="60"/>
      <c r="AC7" s="60"/>
      <c r="AD7" s="60"/>
      <c r="AE7" s="60"/>
    </row>
    <row r="8" spans="1:32" s="17" customFormat="1" ht="25.5" customHeight="1" x14ac:dyDescent="0.2">
      <c r="A8" s="758" t="s">
        <v>60</v>
      </c>
      <c r="B8" s="758"/>
      <c r="C8" s="758"/>
      <c r="D8" s="759"/>
      <c r="E8" s="759"/>
      <c r="F8" s="759"/>
      <c r="G8" s="759"/>
      <c r="H8" s="759"/>
      <c r="I8" s="759"/>
      <c r="J8" s="759"/>
      <c r="K8" s="759"/>
      <c r="L8" s="759"/>
      <c r="M8" s="759"/>
      <c r="N8" s="76"/>
      <c r="P8" s="27" t="s">
        <v>11</v>
      </c>
      <c r="Q8" s="724">
        <v>0.41666666666666669</v>
      </c>
      <c r="R8" s="724"/>
      <c r="T8" s="747"/>
      <c r="U8" s="748"/>
      <c r="V8" s="751"/>
      <c r="W8" s="752"/>
      <c r="AB8" s="60"/>
      <c r="AC8" s="60"/>
      <c r="AD8" s="60"/>
      <c r="AE8" s="60"/>
    </row>
    <row r="9" spans="1:32" s="17" customFormat="1" ht="39.950000000000003" customHeight="1" x14ac:dyDescent="0.2">
      <c r="A9" s="7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715" t="s">
        <v>48</v>
      </c>
      <c r="E9" s="716"/>
      <c r="F9" s="7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60" t="str">
        <f>IF(AND($A$9="Тип доверенности/получателя при получении в адресе перегруза:",$D$9="Разовая доверенность"),"Введите ФИО","")</f>
        <v/>
      </c>
      <c r="I9" s="760"/>
      <c r="J9" s="7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0"/>
      <c r="L9" s="760"/>
      <c r="M9" s="760"/>
      <c r="N9" s="71"/>
      <c r="P9" s="31" t="s">
        <v>15</v>
      </c>
      <c r="Q9" s="761"/>
      <c r="R9" s="761"/>
      <c r="T9" s="747"/>
      <c r="U9" s="748"/>
      <c r="V9" s="753"/>
      <c r="W9" s="754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715"/>
      <c r="E10" s="716"/>
      <c r="F10" s="7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717" t="str">
        <f>IFERROR(VLOOKUP($D$10,Proxy,2,FALSE),"")</f>
        <v/>
      </c>
      <c r="I10" s="717"/>
      <c r="J10" s="717"/>
      <c r="K10" s="717"/>
      <c r="L10" s="717"/>
      <c r="M10" s="717"/>
      <c r="N10" s="72"/>
      <c r="P10" s="31" t="s">
        <v>35</v>
      </c>
      <c r="Q10" s="718"/>
      <c r="R10" s="718"/>
      <c r="U10" s="29" t="s">
        <v>12</v>
      </c>
      <c r="V10" s="719" t="s">
        <v>73</v>
      </c>
      <c r="W10" s="720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21"/>
      <c r="R11" s="721"/>
      <c r="U11" s="29" t="s">
        <v>31</v>
      </c>
      <c r="V11" s="722" t="s">
        <v>57</v>
      </c>
      <c r="W11" s="722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23" t="s">
        <v>74</v>
      </c>
      <c r="B12" s="723"/>
      <c r="C12" s="723"/>
      <c r="D12" s="723"/>
      <c r="E12" s="723"/>
      <c r="F12" s="723"/>
      <c r="G12" s="723"/>
      <c r="H12" s="723"/>
      <c r="I12" s="723"/>
      <c r="J12" s="723"/>
      <c r="K12" s="723"/>
      <c r="L12" s="723"/>
      <c r="M12" s="723"/>
      <c r="N12" s="77"/>
      <c r="P12" s="27" t="s">
        <v>33</v>
      </c>
      <c r="Q12" s="724"/>
      <c r="R12" s="724"/>
      <c r="S12" s="28"/>
      <c r="T12"/>
      <c r="U12" s="29" t="s">
        <v>48</v>
      </c>
      <c r="V12" s="725"/>
      <c r="W12" s="725"/>
      <c r="X12"/>
      <c r="AB12" s="60"/>
      <c r="AC12" s="60"/>
      <c r="AD12" s="60"/>
      <c r="AE12" s="60"/>
    </row>
    <row r="13" spans="1:32" s="17" customFormat="1" ht="23.25" customHeight="1" x14ac:dyDescent="0.2">
      <c r="A13" s="723" t="s">
        <v>75</v>
      </c>
      <c r="B13" s="723"/>
      <c r="C13" s="723"/>
      <c r="D13" s="723"/>
      <c r="E13" s="723"/>
      <c r="F13" s="723"/>
      <c r="G13" s="723"/>
      <c r="H13" s="723"/>
      <c r="I13" s="723"/>
      <c r="J13" s="723"/>
      <c r="K13" s="723"/>
      <c r="L13" s="723"/>
      <c r="M13" s="723"/>
      <c r="N13" s="77"/>
      <c r="O13" s="31"/>
      <c r="P13" s="31" t="s">
        <v>34</v>
      </c>
      <c r="Q13" s="722"/>
      <c r="R13" s="722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23" t="s">
        <v>76</v>
      </c>
      <c r="B14" s="723"/>
      <c r="C14" s="723"/>
      <c r="D14" s="723"/>
      <c r="E14" s="723"/>
      <c r="F14" s="723"/>
      <c r="G14" s="723"/>
      <c r="H14" s="723"/>
      <c r="I14" s="723"/>
      <c r="J14" s="723"/>
      <c r="K14" s="723"/>
      <c r="L14" s="723"/>
      <c r="M14" s="723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26" t="s">
        <v>77</v>
      </c>
      <c r="B15" s="726"/>
      <c r="C15" s="726"/>
      <c r="D15" s="726"/>
      <c r="E15" s="726"/>
      <c r="F15" s="726"/>
      <c r="G15" s="726"/>
      <c r="H15" s="726"/>
      <c r="I15" s="726"/>
      <c r="J15" s="726"/>
      <c r="K15" s="726"/>
      <c r="L15" s="726"/>
      <c r="M15" s="726"/>
      <c r="N15" s="78"/>
      <c r="O15"/>
      <c r="P15" s="727" t="s">
        <v>63</v>
      </c>
      <c r="Q15" s="727"/>
      <c r="R15" s="727"/>
      <c r="S15" s="727"/>
      <c r="T15" s="727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28"/>
      <c r="Q16" s="728"/>
      <c r="R16" s="728"/>
      <c r="S16" s="728"/>
      <c r="T16" s="72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99" t="s">
        <v>61</v>
      </c>
      <c r="B17" s="699" t="s">
        <v>51</v>
      </c>
      <c r="C17" s="730" t="s">
        <v>50</v>
      </c>
      <c r="D17" s="699" t="s">
        <v>52</v>
      </c>
      <c r="E17" s="699"/>
      <c r="F17" s="699" t="s">
        <v>24</v>
      </c>
      <c r="G17" s="699" t="s">
        <v>27</v>
      </c>
      <c r="H17" s="699" t="s">
        <v>25</v>
      </c>
      <c r="I17" s="699" t="s">
        <v>26</v>
      </c>
      <c r="J17" s="731" t="s">
        <v>16</v>
      </c>
      <c r="K17" s="731" t="s">
        <v>65</v>
      </c>
      <c r="L17" s="731" t="s">
        <v>67</v>
      </c>
      <c r="M17" s="731" t="s">
        <v>2</v>
      </c>
      <c r="N17" s="731" t="s">
        <v>66</v>
      </c>
      <c r="O17" s="699" t="s">
        <v>28</v>
      </c>
      <c r="P17" s="699" t="s">
        <v>17</v>
      </c>
      <c r="Q17" s="699"/>
      <c r="R17" s="699"/>
      <c r="S17" s="699"/>
      <c r="T17" s="699"/>
      <c r="U17" s="729" t="s">
        <v>58</v>
      </c>
      <c r="V17" s="699"/>
      <c r="W17" s="699" t="s">
        <v>6</v>
      </c>
      <c r="X17" s="699" t="s">
        <v>44</v>
      </c>
      <c r="Y17" s="700" t="s">
        <v>56</v>
      </c>
      <c r="Z17" s="699" t="s">
        <v>18</v>
      </c>
      <c r="AA17" s="702" t="s">
        <v>62</v>
      </c>
      <c r="AB17" s="702" t="s">
        <v>19</v>
      </c>
      <c r="AC17" s="703" t="s">
        <v>68</v>
      </c>
      <c r="AD17" s="705" t="s">
        <v>59</v>
      </c>
      <c r="AE17" s="706"/>
      <c r="AF17" s="707"/>
      <c r="AG17" s="711"/>
      <c r="BD17" s="712" t="s">
        <v>64</v>
      </c>
    </row>
    <row r="18" spans="1:68" ht="14.25" customHeight="1" x14ac:dyDescent="0.2">
      <c r="A18" s="699"/>
      <c r="B18" s="699"/>
      <c r="C18" s="730"/>
      <c r="D18" s="699"/>
      <c r="E18" s="699"/>
      <c r="F18" s="699" t="s">
        <v>20</v>
      </c>
      <c r="G18" s="699" t="s">
        <v>21</v>
      </c>
      <c r="H18" s="699" t="s">
        <v>22</v>
      </c>
      <c r="I18" s="699" t="s">
        <v>22</v>
      </c>
      <c r="J18" s="732"/>
      <c r="K18" s="732"/>
      <c r="L18" s="732"/>
      <c r="M18" s="732"/>
      <c r="N18" s="732"/>
      <c r="O18" s="699"/>
      <c r="P18" s="699"/>
      <c r="Q18" s="699"/>
      <c r="R18" s="699"/>
      <c r="S18" s="699"/>
      <c r="T18" s="699"/>
      <c r="U18" s="36" t="s">
        <v>47</v>
      </c>
      <c r="V18" s="36" t="s">
        <v>46</v>
      </c>
      <c r="W18" s="699"/>
      <c r="X18" s="699"/>
      <c r="Y18" s="701"/>
      <c r="Z18" s="699"/>
      <c r="AA18" s="702"/>
      <c r="AB18" s="702"/>
      <c r="AC18" s="704"/>
      <c r="AD18" s="708"/>
      <c r="AE18" s="709"/>
      <c r="AF18" s="710"/>
      <c r="AG18" s="711"/>
      <c r="BD18" s="712"/>
    </row>
    <row r="19" spans="1:68" ht="27.75" customHeight="1" x14ac:dyDescent="0.2">
      <c r="A19" s="429" t="s">
        <v>78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29"/>
      <c r="AA19" s="55"/>
      <c r="AB19" s="55"/>
      <c r="AC19" s="55"/>
    </row>
    <row r="20" spans="1:68" ht="16.5" customHeight="1" x14ac:dyDescent="0.25">
      <c r="A20" s="405" t="s">
        <v>78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66"/>
      <c r="AB20" s="66"/>
      <c r="AC20" s="80"/>
    </row>
    <row r="21" spans="1:68" ht="14.25" customHeight="1" x14ac:dyDescent="0.25">
      <c r="A21" s="400" t="s">
        <v>79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392">
        <v>4680115885004</v>
      </c>
      <c r="E22" s="392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71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387"/>
      <c r="B23" s="387"/>
      <c r="C23" s="387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99"/>
      <c r="P23" s="396" t="s">
        <v>43</v>
      </c>
      <c r="Q23" s="397"/>
      <c r="R23" s="397"/>
      <c r="S23" s="397"/>
      <c r="T23" s="397"/>
      <c r="U23" s="397"/>
      <c r="V23" s="398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387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99"/>
      <c r="P24" s="396" t="s">
        <v>43</v>
      </c>
      <c r="Q24" s="397"/>
      <c r="R24" s="397"/>
      <c r="S24" s="397"/>
      <c r="T24" s="397"/>
      <c r="U24" s="397"/>
      <c r="V24" s="398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00" t="s">
        <v>84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392">
        <v>4680115885912</v>
      </c>
      <c r="E26" s="392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691" t="s">
        <v>87</v>
      </c>
      <c r="Q26" s="394"/>
      <c r="R26" s="394"/>
      <c r="S26" s="394"/>
      <c r="T26" s="395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392">
        <v>4607091383881</v>
      </c>
      <c r="E27" s="392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6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392">
        <v>4607091388237</v>
      </c>
      <c r="E28" s="392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6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392">
        <v>4607091383935</v>
      </c>
      <c r="E29" s="39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6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392">
        <v>4607091383935</v>
      </c>
      <c r="E30" s="39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69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392">
        <v>4680115881990</v>
      </c>
      <c r="E31" s="39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6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392">
        <v>4680115881853</v>
      </c>
      <c r="E32" s="392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697" t="s">
        <v>100</v>
      </c>
      <c r="Q32" s="394"/>
      <c r="R32" s="394"/>
      <c r="S32" s="394"/>
      <c r="T32" s="395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392">
        <v>4680115885905</v>
      </c>
      <c r="E33" s="392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698" t="s">
        <v>103</v>
      </c>
      <c r="Q33" s="394"/>
      <c r="R33" s="394"/>
      <c r="S33" s="394"/>
      <c r="T33" s="395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392">
        <v>4607091383911</v>
      </c>
      <c r="E34" s="392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6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392">
        <v>4607091388244</v>
      </c>
      <c r="E35" s="392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6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387"/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99"/>
      <c r="P36" s="396" t="s">
        <v>43</v>
      </c>
      <c r="Q36" s="397"/>
      <c r="R36" s="397"/>
      <c r="S36" s="397"/>
      <c r="T36" s="397"/>
      <c r="U36" s="397"/>
      <c r="V36" s="398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387"/>
      <c r="B37" s="387"/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7"/>
      <c r="N37" s="387"/>
      <c r="O37" s="399"/>
      <c r="P37" s="396" t="s">
        <v>43</v>
      </c>
      <c r="Q37" s="397"/>
      <c r="R37" s="397"/>
      <c r="S37" s="397"/>
      <c r="T37" s="397"/>
      <c r="U37" s="397"/>
      <c r="V37" s="398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400" t="s">
        <v>108</v>
      </c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67"/>
      <c r="AB38" s="67"/>
      <c r="AC38" s="81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392">
        <v>4607091388503</v>
      </c>
      <c r="E39" s="392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6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387"/>
      <c r="B40" s="387"/>
      <c r="C40" s="387"/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99"/>
      <c r="P40" s="396" t="s">
        <v>43</v>
      </c>
      <c r="Q40" s="397"/>
      <c r="R40" s="397"/>
      <c r="S40" s="397"/>
      <c r="T40" s="397"/>
      <c r="U40" s="397"/>
      <c r="V40" s="398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387"/>
      <c r="B41" s="387"/>
      <c r="C41" s="387"/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387"/>
      <c r="O41" s="399"/>
      <c r="P41" s="396" t="s">
        <v>43</v>
      </c>
      <c r="Q41" s="397"/>
      <c r="R41" s="397"/>
      <c r="S41" s="397"/>
      <c r="T41" s="397"/>
      <c r="U41" s="397"/>
      <c r="V41" s="398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400" t="s">
        <v>113</v>
      </c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67"/>
      <c r="AB42" s="67"/>
      <c r="AC42" s="81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392">
        <v>4607091388282</v>
      </c>
      <c r="E43" s="392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6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387"/>
      <c r="B44" s="387"/>
      <c r="C44" s="387"/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387"/>
      <c r="O44" s="399"/>
      <c r="P44" s="396" t="s">
        <v>43</v>
      </c>
      <c r="Q44" s="397"/>
      <c r="R44" s="397"/>
      <c r="S44" s="397"/>
      <c r="T44" s="397"/>
      <c r="U44" s="397"/>
      <c r="V44" s="398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387"/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  <c r="N45" s="387"/>
      <c r="O45" s="399"/>
      <c r="P45" s="396" t="s">
        <v>43</v>
      </c>
      <c r="Q45" s="397"/>
      <c r="R45" s="397"/>
      <c r="S45" s="397"/>
      <c r="T45" s="397"/>
      <c r="U45" s="397"/>
      <c r="V45" s="398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400" t="s">
        <v>117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67"/>
      <c r="AB46" s="67"/>
      <c r="AC46" s="81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392">
        <v>4607091389111</v>
      </c>
      <c r="E47" s="392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6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387"/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387"/>
      <c r="O48" s="399"/>
      <c r="P48" s="396" t="s">
        <v>43</v>
      </c>
      <c r="Q48" s="397"/>
      <c r="R48" s="397"/>
      <c r="S48" s="397"/>
      <c r="T48" s="397"/>
      <c r="U48" s="397"/>
      <c r="V48" s="398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387"/>
      <c r="B49" s="387"/>
      <c r="C49" s="387"/>
      <c r="D49" s="387"/>
      <c r="E49" s="387"/>
      <c r="F49" s="387"/>
      <c r="G49" s="387"/>
      <c r="H49" s="387"/>
      <c r="I49" s="387"/>
      <c r="J49" s="387"/>
      <c r="K49" s="387"/>
      <c r="L49" s="387"/>
      <c r="M49" s="387"/>
      <c r="N49" s="387"/>
      <c r="O49" s="399"/>
      <c r="P49" s="396" t="s">
        <v>43</v>
      </c>
      <c r="Q49" s="397"/>
      <c r="R49" s="397"/>
      <c r="S49" s="397"/>
      <c r="T49" s="397"/>
      <c r="U49" s="397"/>
      <c r="V49" s="398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29" t="s">
        <v>120</v>
      </c>
      <c r="B50" s="429"/>
      <c r="C50" s="429"/>
      <c r="D50" s="429"/>
      <c r="E50" s="429"/>
      <c r="F50" s="429"/>
      <c r="G50" s="429"/>
      <c r="H50" s="429"/>
      <c r="I50" s="429"/>
      <c r="J50" s="429"/>
      <c r="K50" s="429"/>
      <c r="L50" s="429"/>
      <c r="M50" s="429"/>
      <c r="N50" s="429"/>
      <c r="O50" s="429"/>
      <c r="P50" s="429"/>
      <c r="Q50" s="429"/>
      <c r="R50" s="429"/>
      <c r="S50" s="429"/>
      <c r="T50" s="429"/>
      <c r="U50" s="429"/>
      <c r="V50" s="429"/>
      <c r="W50" s="429"/>
      <c r="X50" s="429"/>
      <c r="Y50" s="429"/>
      <c r="Z50" s="429"/>
      <c r="AA50" s="55"/>
      <c r="AB50" s="55"/>
      <c r="AC50" s="55"/>
    </row>
    <row r="51" spans="1:68" ht="16.5" customHeight="1" x14ac:dyDescent="0.25">
      <c r="A51" s="405" t="s">
        <v>121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66"/>
      <c r="AB51" s="66"/>
      <c r="AC51" s="80"/>
    </row>
    <row r="52" spans="1:68" ht="14.25" customHeight="1" x14ac:dyDescent="0.25">
      <c r="A52" s="400" t="s">
        <v>122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67"/>
      <c r="AB52" s="67"/>
      <c r="AC52" s="81"/>
    </row>
    <row r="53" spans="1:68" ht="16.5" customHeight="1" x14ac:dyDescent="0.25">
      <c r="A53" s="64" t="s">
        <v>123</v>
      </c>
      <c r="B53" s="64" t="s">
        <v>124</v>
      </c>
      <c r="C53" s="37">
        <v>4301011380</v>
      </c>
      <c r="D53" s="392">
        <v>4607091385670</v>
      </c>
      <c r="E53" s="392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6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4301011540</v>
      </c>
      <c r="D54" s="392">
        <v>4607091385670</v>
      </c>
      <c r="E54" s="392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68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392">
        <v>4680115883956</v>
      </c>
      <c r="E55" s="392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68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4301011382</v>
      </c>
      <c r="D56" s="392">
        <v>4607091385687</v>
      </c>
      <c r="E56" s="392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6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4301011565</v>
      </c>
      <c r="D57" s="392">
        <v>4680115882539</v>
      </c>
      <c r="E57" s="392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6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392">
        <v>4680115883949</v>
      </c>
      <c r="E58" s="392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6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387"/>
      <c r="B59" s="387"/>
      <c r="C59" s="387"/>
      <c r="D59" s="387"/>
      <c r="E59" s="387"/>
      <c r="F59" s="387"/>
      <c r="G59" s="387"/>
      <c r="H59" s="387"/>
      <c r="I59" s="387"/>
      <c r="J59" s="387"/>
      <c r="K59" s="387"/>
      <c r="L59" s="387"/>
      <c r="M59" s="387"/>
      <c r="N59" s="387"/>
      <c r="O59" s="399"/>
      <c r="P59" s="396" t="s">
        <v>43</v>
      </c>
      <c r="Q59" s="397"/>
      <c r="R59" s="397"/>
      <c r="S59" s="397"/>
      <c r="T59" s="397"/>
      <c r="U59" s="397"/>
      <c r="V59" s="398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387"/>
      <c r="B60" s="387"/>
      <c r="C60" s="387"/>
      <c r="D60" s="387"/>
      <c r="E60" s="387"/>
      <c r="F60" s="387"/>
      <c r="G60" s="387"/>
      <c r="H60" s="387"/>
      <c r="I60" s="387"/>
      <c r="J60" s="387"/>
      <c r="K60" s="387"/>
      <c r="L60" s="387"/>
      <c r="M60" s="387"/>
      <c r="N60" s="387"/>
      <c r="O60" s="399"/>
      <c r="P60" s="396" t="s">
        <v>43</v>
      </c>
      <c r="Q60" s="397"/>
      <c r="R60" s="397"/>
      <c r="S60" s="397"/>
      <c r="T60" s="397"/>
      <c r="U60" s="397"/>
      <c r="V60" s="398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400" t="s">
        <v>84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67"/>
      <c r="AB61" s="67"/>
      <c r="AC61" s="81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392">
        <v>4680115885233</v>
      </c>
      <c r="E62" s="392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68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392">
        <v>4680115884915</v>
      </c>
      <c r="E63" s="392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68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387"/>
      <c r="B64" s="387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  <c r="N64" s="387"/>
      <c r="O64" s="399"/>
      <c r="P64" s="396" t="s">
        <v>43</v>
      </c>
      <c r="Q64" s="397"/>
      <c r="R64" s="397"/>
      <c r="S64" s="397"/>
      <c r="T64" s="397"/>
      <c r="U64" s="397"/>
      <c r="V64" s="398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387"/>
      <c r="B65" s="387"/>
      <c r="C65" s="387"/>
      <c r="D65" s="387"/>
      <c r="E65" s="387"/>
      <c r="F65" s="387"/>
      <c r="G65" s="387"/>
      <c r="H65" s="387"/>
      <c r="I65" s="387"/>
      <c r="J65" s="387"/>
      <c r="K65" s="387"/>
      <c r="L65" s="387"/>
      <c r="M65" s="387"/>
      <c r="N65" s="387"/>
      <c r="O65" s="399"/>
      <c r="P65" s="396" t="s">
        <v>43</v>
      </c>
      <c r="Q65" s="397"/>
      <c r="R65" s="397"/>
      <c r="S65" s="397"/>
      <c r="T65" s="397"/>
      <c r="U65" s="397"/>
      <c r="V65" s="398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05" t="s">
        <v>141</v>
      </c>
      <c r="B66" s="405"/>
      <c r="C66" s="405"/>
      <c r="D66" s="405"/>
      <c r="E66" s="405"/>
      <c r="F66" s="405"/>
      <c r="G66" s="405"/>
      <c r="H66" s="405"/>
      <c r="I66" s="405"/>
      <c r="J66" s="405"/>
      <c r="K66" s="405"/>
      <c r="L66" s="405"/>
      <c r="M66" s="405"/>
      <c r="N66" s="405"/>
      <c r="O66" s="405"/>
      <c r="P66" s="405"/>
      <c r="Q66" s="405"/>
      <c r="R66" s="405"/>
      <c r="S66" s="405"/>
      <c r="T66" s="405"/>
      <c r="U66" s="405"/>
      <c r="V66" s="405"/>
      <c r="W66" s="405"/>
      <c r="X66" s="405"/>
      <c r="Y66" s="405"/>
      <c r="Z66" s="405"/>
      <c r="AA66" s="66"/>
      <c r="AB66" s="66"/>
      <c r="AC66" s="80"/>
    </row>
    <row r="67" spans="1:68" ht="14.25" customHeight="1" x14ac:dyDescent="0.25">
      <c r="A67" s="400" t="s">
        <v>122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67"/>
      <c r="AB67" s="67"/>
      <c r="AC67" s="81"/>
    </row>
    <row r="68" spans="1:68" ht="27" customHeight="1" x14ac:dyDescent="0.25">
      <c r="A68" s="64" t="s">
        <v>142</v>
      </c>
      <c r="B68" s="64" t="s">
        <v>143</v>
      </c>
      <c r="C68" s="37">
        <v>4301011481</v>
      </c>
      <c r="D68" s="392">
        <v>4680115881426</v>
      </c>
      <c r="E68" s="392"/>
      <c r="F68" s="63">
        <v>1.35</v>
      </c>
      <c r="G68" s="38">
        <v>8</v>
      </c>
      <c r="H68" s="63">
        <v>10.8</v>
      </c>
      <c r="I68" s="63">
        <v>11.28</v>
      </c>
      <c r="J68" s="38">
        <v>48</v>
      </c>
      <c r="K68" s="38" t="s">
        <v>126</v>
      </c>
      <c r="L68" s="38"/>
      <c r="M68" s="39" t="s">
        <v>144</v>
      </c>
      <c r="N68" s="39"/>
      <c r="O68" s="38">
        <v>55</v>
      </c>
      <c r="P68" s="67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4"/>
      <c r="R68" s="394"/>
      <c r="S68" s="394"/>
      <c r="T68" s="395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3" si="11">IFERROR(IF(X68="",0,CEILING((X68/$H68),1)*$H68),"")</f>
        <v>0</v>
      </c>
      <c r="Z68" s="42" t="str">
        <f>IFERROR(IF(Y68=0,"",ROUNDUP(Y68/H68,0)*0.02039),"")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3" si="12">IFERROR(X68*I68/H68,"0")</f>
        <v>0</v>
      </c>
      <c r="BN68" s="79">
        <f t="shared" ref="BN68:BN73" si="13">IFERROR(Y68*I68/H68,"0")</f>
        <v>0</v>
      </c>
      <c r="BO68" s="79">
        <f t="shared" ref="BO68:BO73" si="14">IFERROR(1/J68*(X68/H68),"0")</f>
        <v>0</v>
      </c>
      <c r="BP68" s="79">
        <f t="shared" ref="BP68:BP73" si="15">IFERROR(1/J68*(Y68/H68),"0")</f>
        <v>0</v>
      </c>
    </row>
    <row r="69" spans="1:68" ht="27" customHeight="1" x14ac:dyDescent="0.25">
      <c r="A69" s="64" t="s">
        <v>142</v>
      </c>
      <c r="B69" s="64" t="s">
        <v>145</v>
      </c>
      <c r="C69" s="37">
        <v>4301011452</v>
      </c>
      <c r="D69" s="392">
        <v>4680115881426</v>
      </c>
      <c r="E69" s="392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126</v>
      </c>
      <c r="L69" s="38"/>
      <c r="M69" s="39" t="s">
        <v>125</v>
      </c>
      <c r="N69" s="39"/>
      <c r="O69" s="38">
        <v>50</v>
      </c>
      <c r="P69" s="6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IFERROR(IF(Y69=0,"",ROUNDUP(Y69/H69,0)*0.02175),"")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146</v>
      </c>
      <c r="B70" s="64" t="s">
        <v>147</v>
      </c>
      <c r="C70" s="37">
        <v>4301011386</v>
      </c>
      <c r="D70" s="392">
        <v>4680115880283</v>
      </c>
      <c r="E70" s="392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125</v>
      </c>
      <c r="N70" s="39"/>
      <c r="O70" s="38">
        <v>45</v>
      </c>
      <c r="P70" s="67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4"/>
      <c r="R70" s="394"/>
      <c r="S70" s="394"/>
      <c r="T70" s="395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148</v>
      </c>
      <c r="B71" s="64" t="s">
        <v>149</v>
      </c>
      <c r="C71" s="37">
        <v>4301011432</v>
      </c>
      <c r="D71" s="392">
        <v>4680115882720</v>
      </c>
      <c r="E71" s="392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90</v>
      </c>
      <c r="P71" s="6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4"/>
      <c r="R71" s="394"/>
      <c r="S71" s="394"/>
      <c r="T71" s="395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16.5" customHeight="1" x14ac:dyDescent="0.25">
      <c r="A72" s="64" t="s">
        <v>150</v>
      </c>
      <c r="B72" s="64" t="s">
        <v>151</v>
      </c>
      <c r="C72" s="37">
        <v>4301011458</v>
      </c>
      <c r="D72" s="392">
        <v>4680115881525</v>
      </c>
      <c r="E72" s="392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88</v>
      </c>
      <c r="L72" s="38"/>
      <c r="M72" s="39" t="s">
        <v>125</v>
      </c>
      <c r="N72" s="39"/>
      <c r="O72" s="38">
        <v>50</v>
      </c>
      <c r="P72" s="675" t="s">
        <v>152</v>
      </c>
      <c r="Q72" s="394"/>
      <c r="R72" s="394"/>
      <c r="S72" s="394"/>
      <c r="T72" s="395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27" customHeight="1" x14ac:dyDescent="0.25">
      <c r="A73" s="64" t="s">
        <v>153</v>
      </c>
      <c r="B73" s="64" t="s">
        <v>154</v>
      </c>
      <c r="C73" s="37">
        <v>4301011437</v>
      </c>
      <c r="D73" s="392">
        <v>4680115881419</v>
      </c>
      <c r="E73" s="392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8" t="s">
        <v>88</v>
      </c>
      <c r="L73" s="38"/>
      <c r="M73" s="39" t="s">
        <v>125</v>
      </c>
      <c r="N73" s="39"/>
      <c r="O73" s="38">
        <v>50</v>
      </c>
      <c r="P73" s="6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4"/>
      <c r="R73" s="394"/>
      <c r="S73" s="394"/>
      <c r="T73" s="395"/>
      <c r="U73" s="40" t="s">
        <v>48</v>
      </c>
      <c r="V73" s="40" t="s">
        <v>48</v>
      </c>
      <c r="W73" s="41" t="s">
        <v>0</v>
      </c>
      <c r="X73" s="59">
        <v>1080</v>
      </c>
      <c r="Y73" s="56">
        <f t="shared" si="11"/>
        <v>1080</v>
      </c>
      <c r="Z73" s="42">
        <f>IFERROR(IF(Y73=0,"",ROUNDUP(Y73/H73,0)*0.00937),"")</f>
        <v>2.2488000000000001</v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1137.5999999999999</v>
      </c>
      <c r="BN73" s="79">
        <f t="shared" si="13"/>
        <v>1137.5999999999999</v>
      </c>
      <c r="BO73" s="79">
        <f t="shared" si="14"/>
        <v>2</v>
      </c>
      <c r="BP73" s="79">
        <f t="shared" si="15"/>
        <v>2</v>
      </c>
    </row>
    <row r="74" spans="1:68" x14ac:dyDescent="0.2">
      <c r="A74" s="387"/>
      <c r="B74" s="387"/>
      <c r="C74" s="387"/>
      <c r="D74" s="387"/>
      <c r="E74" s="387"/>
      <c r="F74" s="387"/>
      <c r="G74" s="387"/>
      <c r="H74" s="387"/>
      <c r="I74" s="387"/>
      <c r="J74" s="387"/>
      <c r="K74" s="387"/>
      <c r="L74" s="387"/>
      <c r="M74" s="387"/>
      <c r="N74" s="387"/>
      <c r="O74" s="399"/>
      <c r="P74" s="396" t="s">
        <v>43</v>
      </c>
      <c r="Q74" s="397"/>
      <c r="R74" s="397"/>
      <c r="S74" s="397"/>
      <c r="T74" s="397"/>
      <c r="U74" s="397"/>
      <c r="V74" s="398"/>
      <c r="W74" s="43" t="s">
        <v>42</v>
      </c>
      <c r="X74" s="44">
        <f>IFERROR(X68/H68,"0")+IFERROR(X69/H69,"0")+IFERROR(X70/H70,"0")+IFERROR(X71/H71,"0")+IFERROR(X72/H72,"0")+IFERROR(X73/H73,"0")</f>
        <v>240</v>
      </c>
      <c r="Y74" s="44">
        <f>IFERROR(Y68/H68,"0")+IFERROR(Y69/H69,"0")+IFERROR(Y70/H70,"0")+IFERROR(Y71/H71,"0")+IFERROR(Y72/H72,"0")+IFERROR(Y73/H73,"0")</f>
        <v>240</v>
      </c>
      <c r="Z74" s="44">
        <f>IFERROR(IF(Z68="",0,Z68),"0")+IFERROR(IF(Z69="",0,Z69),"0")+IFERROR(IF(Z70="",0,Z70),"0")+IFERROR(IF(Z71="",0,Z71),"0")+IFERROR(IF(Z72="",0,Z72),"0")+IFERROR(IF(Z73="",0,Z73),"0")</f>
        <v>2.2488000000000001</v>
      </c>
      <c r="AA74" s="68"/>
      <c r="AB74" s="68"/>
      <c r="AC74" s="68"/>
    </row>
    <row r="75" spans="1:68" x14ac:dyDescent="0.2">
      <c r="A75" s="387"/>
      <c r="B75" s="387"/>
      <c r="C75" s="387"/>
      <c r="D75" s="387"/>
      <c r="E75" s="387"/>
      <c r="F75" s="387"/>
      <c r="G75" s="387"/>
      <c r="H75" s="387"/>
      <c r="I75" s="387"/>
      <c r="J75" s="387"/>
      <c r="K75" s="387"/>
      <c r="L75" s="387"/>
      <c r="M75" s="387"/>
      <c r="N75" s="387"/>
      <c r="O75" s="399"/>
      <c r="P75" s="396" t="s">
        <v>43</v>
      </c>
      <c r="Q75" s="397"/>
      <c r="R75" s="397"/>
      <c r="S75" s="397"/>
      <c r="T75" s="397"/>
      <c r="U75" s="397"/>
      <c r="V75" s="398"/>
      <c r="W75" s="43" t="s">
        <v>0</v>
      </c>
      <c r="X75" s="44">
        <f>IFERROR(SUM(X68:X73),"0")</f>
        <v>1080</v>
      </c>
      <c r="Y75" s="44">
        <f>IFERROR(SUM(Y68:Y73),"0")</f>
        <v>1080</v>
      </c>
      <c r="Z75" s="43"/>
      <c r="AA75" s="68"/>
      <c r="AB75" s="68"/>
      <c r="AC75" s="68"/>
    </row>
    <row r="76" spans="1:68" ht="14.25" customHeight="1" x14ac:dyDescent="0.25">
      <c r="A76" s="400" t="s">
        <v>155</v>
      </c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00"/>
      <c r="P76" s="400"/>
      <c r="Q76" s="400"/>
      <c r="R76" s="400"/>
      <c r="S76" s="400"/>
      <c r="T76" s="400"/>
      <c r="U76" s="400"/>
      <c r="V76" s="400"/>
      <c r="W76" s="400"/>
      <c r="X76" s="400"/>
      <c r="Y76" s="400"/>
      <c r="Z76" s="400"/>
      <c r="AA76" s="67"/>
      <c r="AB76" s="67"/>
      <c r="AC76" s="81"/>
    </row>
    <row r="77" spans="1:68" ht="27" customHeight="1" x14ac:dyDescent="0.25">
      <c r="A77" s="64" t="s">
        <v>156</v>
      </c>
      <c r="B77" s="64" t="s">
        <v>157</v>
      </c>
      <c r="C77" s="37">
        <v>4301020234</v>
      </c>
      <c r="D77" s="392">
        <v>4680115881440</v>
      </c>
      <c r="E77" s="392"/>
      <c r="F77" s="63">
        <v>1.35</v>
      </c>
      <c r="G77" s="38">
        <v>8</v>
      </c>
      <c r="H77" s="63">
        <v>10.8</v>
      </c>
      <c r="I77" s="63">
        <v>11.28</v>
      </c>
      <c r="J77" s="38">
        <v>56</v>
      </c>
      <c r="K77" s="38" t="s">
        <v>126</v>
      </c>
      <c r="L77" s="38"/>
      <c r="M77" s="39" t="s">
        <v>125</v>
      </c>
      <c r="N77" s="39"/>
      <c r="O77" s="38">
        <v>50</v>
      </c>
      <c r="P77" s="6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4"/>
      <c r="R77" s="394"/>
      <c r="S77" s="394"/>
      <c r="T77" s="395"/>
      <c r="U77" s="40" t="s">
        <v>48</v>
      </c>
      <c r="V77" s="40" t="s">
        <v>48</v>
      </c>
      <c r="W77" s="41" t="s">
        <v>0</v>
      </c>
      <c r="X77" s="59">
        <v>0</v>
      </c>
      <c r="Y77" s="56">
        <f>IFERROR(IF(X77="",0,CEILING((X77/$H77),1)*$H77),"")</f>
        <v>0</v>
      </c>
      <c r="Z77" s="42" t="str">
        <f>IFERROR(IF(Y77=0,"",ROUNDUP(Y77/H77,0)*0.02175),"")</f>
        <v/>
      </c>
      <c r="AA77" s="69" t="s">
        <v>48</v>
      </c>
      <c r="AB77" s="70" t="s">
        <v>48</v>
      </c>
      <c r="AC77" s="82"/>
      <c r="AG77" s="79"/>
      <c r="AJ77" s="84"/>
      <c r="AK77" s="84"/>
      <c r="BB77" s="113" t="s">
        <v>69</v>
      </c>
      <c r="BM77" s="79">
        <f>IFERROR(X77*I77/H77,"0")</f>
        <v>0</v>
      </c>
      <c r="BN77" s="79">
        <f>IFERROR(Y77*I77/H77,"0")</f>
        <v>0</v>
      </c>
      <c r="BO77" s="79">
        <f>IFERROR(1/J77*(X77/H77),"0")</f>
        <v>0</v>
      </c>
      <c r="BP77" s="79">
        <f>IFERROR(1/J77*(Y77/H77),"0")</f>
        <v>0</v>
      </c>
    </row>
    <row r="78" spans="1:68" ht="27" customHeight="1" x14ac:dyDescent="0.25">
      <c r="A78" s="64" t="s">
        <v>158</v>
      </c>
      <c r="B78" s="64" t="s">
        <v>159</v>
      </c>
      <c r="C78" s="37">
        <v>4301020232</v>
      </c>
      <c r="D78" s="392">
        <v>4680115881433</v>
      </c>
      <c r="E78" s="392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88</v>
      </c>
      <c r="L78" s="38"/>
      <c r="M78" s="39" t="s">
        <v>125</v>
      </c>
      <c r="N78" s="39"/>
      <c r="O78" s="38">
        <v>50</v>
      </c>
      <c r="P78" s="6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4"/>
      <c r="R78" s="394"/>
      <c r="S78" s="394"/>
      <c r="T78" s="395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IFERROR(IF(Y78=0,"",ROUNDUP(Y78/H78,0)*0.00753),"")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x14ac:dyDescent="0.2">
      <c r="A79" s="387"/>
      <c r="B79" s="387"/>
      <c r="C79" s="387"/>
      <c r="D79" s="387"/>
      <c r="E79" s="387"/>
      <c r="F79" s="387"/>
      <c r="G79" s="387"/>
      <c r="H79" s="387"/>
      <c r="I79" s="387"/>
      <c r="J79" s="387"/>
      <c r="K79" s="387"/>
      <c r="L79" s="387"/>
      <c r="M79" s="387"/>
      <c r="N79" s="387"/>
      <c r="O79" s="399"/>
      <c r="P79" s="396" t="s">
        <v>43</v>
      </c>
      <c r="Q79" s="397"/>
      <c r="R79" s="397"/>
      <c r="S79" s="397"/>
      <c r="T79" s="397"/>
      <c r="U79" s="397"/>
      <c r="V79" s="398"/>
      <c r="W79" s="43" t="s">
        <v>42</v>
      </c>
      <c r="X79" s="44">
        <f>IFERROR(X77/H77,"0")+IFERROR(X78/H78,"0")</f>
        <v>0</v>
      </c>
      <c r="Y79" s="44">
        <f>IFERROR(Y77/H77,"0")+IFERROR(Y78/H78,"0")</f>
        <v>0</v>
      </c>
      <c r="Z79" s="44">
        <f>IFERROR(IF(Z77="",0,Z77),"0")+IFERROR(IF(Z78="",0,Z78),"0")</f>
        <v>0</v>
      </c>
      <c r="AA79" s="68"/>
      <c r="AB79" s="68"/>
      <c r="AC79" s="68"/>
    </row>
    <row r="80" spans="1:68" x14ac:dyDescent="0.2">
      <c r="A80" s="387"/>
      <c r="B80" s="387"/>
      <c r="C80" s="387"/>
      <c r="D80" s="387"/>
      <c r="E80" s="387"/>
      <c r="F80" s="387"/>
      <c r="G80" s="387"/>
      <c r="H80" s="387"/>
      <c r="I80" s="387"/>
      <c r="J80" s="387"/>
      <c r="K80" s="387"/>
      <c r="L80" s="387"/>
      <c r="M80" s="387"/>
      <c r="N80" s="387"/>
      <c r="O80" s="399"/>
      <c r="P80" s="396" t="s">
        <v>43</v>
      </c>
      <c r="Q80" s="397"/>
      <c r="R80" s="397"/>
      <c r="S80" s="397"/>
      <c r="T80" s="397"/>
      <c r="U80" s="397"/>
      <c r="V80" s="398"/>
      <c r="W80" s="43" t="s">
        <v>0</v>
      </c>
      <c r="X80" s="44">
        <f>IFERROR(SUM(X77:X78),"0")</f>
        <v>0</v>
      </c>
      <c r="Y80" s="44">
        <f>IFERROR(SUM(Y77:Y78),"0")</f>
        <v>0</v>
      </c>
      <c r="Z80" s="43"/>
      <c r="AA80" s="68"/>
      <c r="AB80" s="68"/>
      <c r="AC80" s="68"/>
    </row>
    <row r="81" spans="1:68" ht="14.25" customHeight="1" x14ac:dyDescent="0.25">
      <c r="A81" s="400" t="s">
        <v>79</v>
      </c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00"/>
      <c r="P81" s="400"/>
      <c r="Q81" s="400"/>
      <c r="R81" s="400"/>
      <c r="S81" s="400"/>
      <c r="T81" s="400"/>
      <c r="U81" s="400"/>
      <c r="V81" s="400"/>
      <c r="W81" s="400"/>
      <c r="X81" s="400"/>
      <c r="Y81" s="400"/>
      <c r="Z81" s="400"/>
      <c r="AA81" s="67"/>
      <c r="AB81" s="67"/>
      <c r="AC81" s="81"/>
    </row>
    <row r="82" spans="1:68" ht="16.5" customHeight="1" x14ac:dyDescent="0.25">
      <c r="A82" s="64" t="s">
        <v>160</v>
      </c>
      <c r="B82" s="64" t="s">
        <v>161</v>
      </c>
      <c r="C82" s="37">
        <v>4301031242</v>
      </c>
      <c r="D82" s="392">
        <v>4680115885066</v>
      </c>
      <c r="E82" s="392"/>
      <c r="F82" s="63">
        <v>0.7</v>
      </c>
      <c r="G82" s="38">
        <v>6</v>
      </c>
      <c r="H82" s="63">
        <v>4.2</v>
      </c>
      <c r="I82" s="63">
        <v>4.41</v>
      </c>
      <c r="J82" s="38">
        <v>120</v>
      </c>
      <c r="K82" s="38" t="s">
        <v>88</v>
      </c>
      <c r="L82" s="38"/>
      <c r="M82" s="39" t="s">
        <v>82</v>
      </c>
      <c r="N82" s="39"/>
      <c r="O82" s="38">
        <v>40</v>
      </c>
      <c r="P82" s="6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4"/>
      <c r="R82" s="394"/>
      <c r="S82" s="394"/>
      <c r="T82" s="395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ref="Y82:Y87" si="16">IFERROR(IF(X82="",0,CEILING((X82/$H82),1)*$H82),"")</f>
        <v>0</v>
      </c>
      <c r="Z82" s="42" t="str">
        <f>IFERROR(IF(Y82=0,"",ROUNDUP(Y82/H82,0)*0.00937),"")</f>
        <v/>
      </c>
      <c r="AA82" s="69" t="s">
        <v>48</v>
      </c>
      <c r="AB82" s="70" t="s">
        <v>48</v>
      </c>
      <c r="AC82" s="82"/>
      <c r="AG82" s="79"/>
      <c r="AJ82" s="84"/>
      <c r="AK82" s="84"/>
      <c r="BB82" s="115" t="s">
        <v>69</v>
      </c>
      <c r="BM82" s="79">
        <f t="shared" ref="BM82:BM87" si="17">IFERROR(X82*I82/H82,"0")</f>
        <v>0</v>
      </c>
      <c r="BN82" s="79">
        <f t="shared" ref="BN82:BN87" si="18">IFERROR(Y82*I82/H82,"0")</f>
        <v>0</v>
      </c>
      <c r="BO82" s="79">
        <f t="shared" ref="BO82:BO87" si="19">IFERROR(1/J82*(X82/H82),"0")</f>
        <v>0</v>
      </c>
      <c r="BP82" s="79">
        <f t="shared" ref="BP82:BP87" si="20">IFERROR(1/J82*(Y82/H82),"0")</f>
        <v>0</v>
      </c>
    </row>
    <row r="83" spans="1:68" ht="16.5" customHeight="1" x14ac:dyDescent="0.25">
      <c r="A83" s="64" t="s">
        <v>162</v>
      </c>
      <c r="B83" s="64" t="s">
        <v>163</v>
      </c>
      <c r="C83" s="37">
        <v>4301031240</v>
      </c>
      <c r="D83" s="392">
        <v>4680115885042</v>
      </c>
      <c r="E83" s="392"/>
      <c r="F83" s="63">
        <v>0.7</v>
      </c>
      <c r="G83" s="38">
        <v>6</v>
      </c>
      <c r="H83" s="63">
        <v>4.2</v>
      </c>
      <c r="I83" s="63">
        <v>4.41</v>
      </c>
      <c r="J83" s="38">
        <v>120</v>
      </c>
      <c r="K83" s="38" t="s">
        <v>88</v>
      </c>
      <c r="L83" s="38"/>
      <c r="M83" s="39" t="s">
        <v>82</v>
      </c>
      <c r="N83" s="39"/>
      <c r="O83" s="38">
        <v>40</v>
      </c>
      <c r="P83" s="6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94"/>
      <c r="R83" s="394"/>
      <c r="S83" s="394"/>
      <c r="T83" s="395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IFERROR(IF(Y83=0,"",ROUNDUP(Y83/H83,0)*0.00937),"")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16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16.5" customHeight="1" x14ac:dyDescent="0.25">
      <c r="A84" s="64" t="s">
        <v>164</v>
      </c>
      <c r="B84" s="64" t="s">
        <v>165</v>
      </c>
      <c r="C84" s="37">
        <v>4301031315</v>
      </c>
      <c r="D84" s="392">
        <v>4680115885080</v>
      </c>
      <c r="E84" s="392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66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94"/>
      <c r="R84" s="394"/>
      <c r="S84" s="394"/>
      <c r="T84" s="395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27" customHeight="1" x14ac:dyDescent="0.25">
      <c r="A85" s="64" t="s">
        <v>166</v>
      </c>
      <c r="B85" s="64" t="s">
        <v>167</v>
      </c>
      <c r="C85" s="37">
        <v>4301031243</v>
      </c>
      <c r="D85" s="392">
        <v>4680115885073</v>
      </c>
      <c r="E85" s="392"/>
      <c r="F85" s="63">
        <v>0.3</v>
      </c>
      <c r="G85" s="38">
        <v>6</v>
      </c>
      <c r="H85" s="63">
        <v>1.8</v>
      </c>
      <c r="I85" s="63">
        <v>1.9</v>
      </c>
      <c r="J85" s="38">
        <v>234</v>
      </c>
      <c r="K85" s="38" t="s">
        <v>83</v>
      </c>
      <c r="L85" s="38"/>
      <c r="M85" s="39" t="s">
        <v>82</v>
      </c>
      <c r="N85" s="39"/>
      <c r="O85" s="38">
        <v>40</v>
      </c>
      <c r="P85" s="66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94"/>
      <c r="R85" s="394"/>
      <c r="S85" s="394"/>
      <c r="T85" s="395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IFERROR(IF(Y85=0,"",ROUNDUP(Y85/H85,0)*0.00502),"")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27" customHeight="1" x14ac:dyDescent="0.25">
      <c r="A86" s="64" t="s">
        <v>168</v>
      </c>
      <c r="B86" s="64" t="s">
        <v>169</v>
      </c>
      <c r="C86" s="37">
        <v>4301031241</v>
      </c>
      <c r="D86" s="392">
        <v>4680115885059</v>
      </c>
      <c r="E86" s="392"/>
      <c r="F86" s="63">
        <v>0.3</v>
      </c>
      <c r="G86" s="38">
        <v>6</v>
      </c>
      <c r="H86" s="63">
        <v>1.8</v>
      </c>
      <c r="I86" s="63">
        <v>1.9</v>
      </c>
      <c r="J86" s="38">
        <v>234</v>
      </c>
      <c r="K86" s="38" t="s">
        <v>83</v>
      </c>
      <c r="L86" s="38"/>
      <c r="M86" s="39" t="s">
        <v>82</v>
      </c>
      <c r="N86" s="39"/>
      <c r="O86" s="38">
        <v>40</v>
      </c>
      <c r="P86" s="6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94"/>
      <c r="R86" s="394"/>
      <c r="S86" s="394"/>
      <c r="T86" s="395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IFERROR(IF(Y86=0,"",ROUNDUP(Y86/H86,0)*0.00502),"")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170</v>
      </c>
      <c r="B87" s="64" t="s">
        <v>171</v>
      </c>
      <c r="C87" s="37">
        <v>4301031316</v>
      </c>
      <c r="D87" s="392">
        <v>4680115885097</v>
      </c>
      <c r="E87" s="392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67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4"/>
      <c r="R87" s="394"/>
      <c r="S87" s="394"/>
      <c r="T87" s="395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x14ac:dyDescent="0.2">
      <c r="A88" s="387"/>
      <c r="B88" s="387"/>
      <c r="C88" s="387"/>
      <c r="D88" s="387"/>
      <c r="E88" s="387"/>
      <c r="F88" s="387"/>
      <c r="G88" s="387"/>
      <c r="H88" s="387"/>
      <c r="I88" s="387"/>
      <c r="J88" s="387"/>
      <c r="K88" s="387"/>
      <c r="L88" s="387"/>
      <c r="M88" s="387"/>
      <c r="N88" s="387"/>
      <c r="O88" s="399"/>
      <c r="P88" s="396" t="s">
        <v>43</v>
      </c>
      <c r="Q88" s="397"/>
      <c r="R88" s="397"/>
      <c r="S88" s="397"/>
      <c r="T88" s="397"/>
      <c r="U88" s="397"/>
      <c r="V88" s="398"/>
      <c r="W88" s="43" t="s">
        <v>42</v>
      </c>
      <c r="X88" s="44">
        <f>IFERROR(X82/H82,"0")+IFERROR(X83/H83,"0")+IFERROR(X84/H84,"0")+IFERROR(X85/H85,"0")+IFERROR(X86/H86,"0")+IFERROR(X87/H87,"0")</f>
        <v>0</v>
      </c>
      <c r="Y88" s="44">
        <f>IFERROR(Y82/H82,"0")+IFERROR(Y83/H83,"0")+IFERROR(Y84/H84,"0")+IFERROR(Y85/H85,"0")+IFERROR(Y86/H86,"0")+IFERROR(Y87/H87,"0")</f>
        <v>0</v>
      </c>
      <c r="Z88" s="44">
        <f>IFERROR(IF(Z82="",0,Z82),"0")+IFERROR(IF(Z83="",0,Z83),"0")+IFERROR(IF(Z84="",0,Z84),"0")+IFERROR(IF(Z85="",0,Z85),"0")+IFERROR(IF(Z86="",0,Z86),"0")+IFERROR(IF(Z87="",0,Z87),"0")</f>
        <v>0</v>
      </c>
      <c r="AA88" s="68"/>
      <c r="AB88" s="68"/>
      <c r="AC88" s="68"/>
    </row>
    <row r="89" spans="1:68" x14ac:dyDescent="0.2">
      <c r="A89" s="387"/>
      <c r="B89" s="387"/>
      <c r="C89" s="387"/>
      <c r="D89" s="387"/>
      <c r="E89" s="387"/>
      <c r="F89" s="387"/>
      <c r="G89" s="387"/>
      <c r="H89" s="387"/>
      <c r="I89" s="387"/>
      <c r="J89" s="387"/>
      <c r="K89" s="387"/>
      <c r="L89" s="387"/>
      <c r="M89" s="387"/>
      <c r="N89" s="387"/>
      <c r="O89" s="399"/>
      <c r="P89" s="396" t="s">
        <v>43</v>
      </c>
      <c r="Q89" s="397"/>
      <c r="R89" s="397"/>
      <c r="S89" s="397"/>
      <c r="T89" s="397"/>
      <c r="U89" s="397"/>
      <c r="V89" s="398"/>
      <c r="W89" s="43" t="s">
        <v>0</v>
      </c>
      <c r="X89" s="44">
        <f>IFERROR(SUM(X82:X87),"0")</f>
        <v>0</v>
      </c>
      <c r="Y89" s="44">
        <f>IFERROR(SUM(Y82:Y87),"0")</f>
        <v>0</v>
      </c>
      <c r="Z89" s="43"/>
      <c r="AA89" s="68"/>
      <c r="AB89" s="68"/>
      <c r="AC89" s="68"/>
    </row>
    <row r="90" spans="1:68" ht="14.25" customHeight="1" x14ac:dyDescent="0.25">
      <c r="A90" s="400" t="s">
        <v>84</v>
      </c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0"/>
      <c r="P90" s="400"/>
      <c r="Q90" s="400"/>
      <c r="R90" s="400"/>
      <c r="S90" s="400"/>
      <c r="T90" s="400"/>
      <c r="U90" s="400"/>
      <c r="V90" s="400"/>
      <c r="W90" s="400"/>
      <c r="X90" s="400"/>
      <c r="Y90" s="400"/>
      <c r="Z90" s="400"/>
      <c r="AA90" s="67"/>
      <c r="AB90" s="67"/>
      <c r="AC90" s="81"/>
    </row>
    <row r="91" spans="1:68" ht="16.5" customHeight="1" x14ac:dyDescent="0.25">
      <c r="A91" s="64" t="s">
        <v>172</v>
      </c>
      <c r="B91" s="64" t="s">
        <v>173</v>
      </c>
      <c r="C91" s="37">
        <v>4301051827</v>
      </c>
      <c r="D91" s="392">
        <v>4680115884403</v>
      </c>
      <c r="E91" s="392"/>
      <c r="F91" s="63">
        <v>0.3</v>
      </c>
      <c r="G91" s="38">
        <v>6</v>
      </c>
      <c r="H91" s="63">
        <v>1.8</v>
      </c>
      <c r="I91" s="63">
        <v>2</v>
      </c>
      <c r="J91" s="38">
        <v>156</v>
      </c>
      <c r="K91" s="38" t="s">
        <v>88</v>
      </c>
      <c r="L91" s="38"/>
      <c r="M91" s="39" t="s">
        <v>82</v>
      </c>
      <c r="N91" s="39"/>
      <c r="O91" s="38">
        <v>40</v>
      </c>
      <c r="P91" s="6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4"/>
      <c r="R91" s="394"/>
      <c r="S91" s="394"/>
      <c r="T91" s="395"/>
      <c r="U91" s="40" t="s">
        <v>48</v>
      </c>
      <c r="V91" s="40" t="s">
        <v>48</v>
      </c>
      <c r="W91" s="41" t="s">
        <v>0</v>
      </c>
      <c r="X91" s="59">
        <v>0</v>
      </c>
      <c r="Y91" s="56">
        <f>IFERROR(IF(X91="",0,CEILING((X91/$H91),1)*$H91),"")</f>
        <v>0</v>
      </c>
      <c r="Z91" s="42" t="str">
        <f>IFERROR(IF(Y91=0,"",ROUNDUP(Y91/H91,0)*0.00753),"")</f>
        <v/>
      </c>
      <c r="AA91" s="69" t="s">
        <v>48</v>
      </c>
      <c r="AB91" s="70" t="s">
        <v>48</v>
      </c>
      <c r="AC91" s="82"/>
      <c r="AG91" s="79"/>
      <c r="AJ91" s="84"/>
      <c r="AK91" s="84"/>
      <c r="BB91" s="121" t="s">
        <v>69</v>
      </c>
      <c r="BM91" s="79">
        <f>IFERROR(X91*I91/H91,"0")</f>
        <v>0</v>
      </c>
      <c r="BN91" s="79">
        <f>IFERROR(Y91*I91/H91,"0")</f>
        <v>0</v>
      </c>
      <c r="BO91" s="79">
        <f>IFERROR(1/J91*(X91/H91),"0")</f>
        <v>0</v>
      </c>
      <c r="BP91" s="79">
        <f>IFERROR(1/J91*(Y91/H91),"0")</f>
        <v>0</v>
      </c>
    </row>
    <row r="92" spans="1:68" ht="16.5" customHeight="1" x14ac:dyDescent="0.25">
      <c r="A92" s="64" t="s">
        <v>174</v>
      </c>
      <c r="B92" s="64" t="s">
        <v>175</v>
      </c>
      <c r="C92" s="37">
        <v>4301051837</v>
      </c>
      <c r="D92" s="392">
        <v>4680115884311</v>
      </c>
      <c r="E92" s="392"/>
      <c r="F92" s="63">
        <v>0.3</v>
      </c>
      <c r="G92" s="38">
        <v>6</v>
      </c>
      <c r="H92" s="63">
        <v>1.8</v>
      </c>
      <c r="I92" s="63">
        <v>2.0659999999999998</v>
      </c>
      <c r="J92" s="38">
        <v>156</v>
      </c>
      <c r="K92" s="38" t="s">
        <v>88</v>
      </c>
      <c r="L92" s="38"/>
      <c r="M92" s="39" t="s">
        <v>128</v>
      </c>
      <c r="N92" s="39"/>
      <c r="O92" s="38">
        <v>40</v>
      </c>
      <c r="P92" s="6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4"/>
      <c r="R92" s="394"/>
      <c r="S92" s="394"/>
      <c r="T92" s="395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x14ac:dyDescent="0.2">
      <c r="A93" s="387"/>
      <c r="B93" s="387"/>
      <c r="C93" s="387"/>
      <c r="D93" s="387"/>
      <c r="E93" s="387"/>
      <c r="F93" s="387"/>
      <c r="G93" s="387"/>
      <c r="H93" s="387"/>
      <c r="I93" s="387"/>
      <c r="J93" s="387"/>
      <c r="K93" s="387"/>
      <c r="L93" s="387"/>
      <c r="M93" s="387"/>
      <c r="N93" s="387"/>
      <c r="O93" s="399"/>
      <c r="P93" s="396" t="s">
        <v>43</v>
      </c>
      <c r="Q93" s="397"/>
      <c r="R93" s="397"/>
      <c r="S93" s="397"/>
      <c r="T93" s="397"/>
      <c r="U93" s="397"/>
      <c r="V93" s="398"/>
      <c r="W93" s="43" t="s">
        <v>42</v>
      </c>
      <c r="X93" s="44">
        <f>IFERROR(X91/H91,"0")+IFERROR(X92/H92,"0")</f>
        <v>0</v>
      </c>
      <c r="Y93" s="44">
        <f>IFERROR(Y91/H91,"0")+IFERROR(Y92/H92,"0")</f>
        <v>0</v>
      </c>
      <c r="Z93" s="44">
        <f>IFERROR(IF(Z91="",0,Z91),"0")+IFERROR(IF(Z92="",0,Z92),"0")</f>
        <v>0</v>
      </c>
      <c r="AA93" s="68"/>
      <c r="AB93" s="68"/>
      <c r="AC93" s="68"/>
    </row>
    <row r="94" spans="1:68" x14ac:dyDescent="0.2">
      <c r="A94" s="387"/>
      <c r="B94" s="387"/>
      <c r="C94" s="387"/>
      <c r="D94" s="387"/>
      <c r="E94" s="387"/>
      <c r="F94" s="387"/>
      <c r="G94" s="387"/>
      <c r="H94" s="387"/>
      <c r="I94" s="387"/>
      <c r="J94" s="387"/>
      <c r="K94" s="387"/>
      <c r="L94" s="387"/>
      <c r="M94" s="387"/>
      <c r="N94" s="387"/>
      <c r="O94" s="399"/>
      <c r="P94" s="396" t="s">
        <v>43</v>
      </c>
      <c r="Q94" s="397"/>
      <c r="R94" s="397"/>
      <c r="S94" s="397"/>
      <c r="T94" s="397"/>
      <c r="U94" s="397"/>
      <c r="V94" s="398"/>
      <c r="W94" s="43" t="s">
        <v>0</v>
      </c>
      <c r="X94" s="44">
        <f>IFERROR(SUM(X91:X92),"0")</f>
        <v>0</v>
      </c>
      <c r="Y94" s="44">
        <f>IFERROR(SUM(Y91:Y92),"0")</f>
        <v>0</v>
      </c>
      <c r="Z94" s="43"/>
      <c r="AA94" s="68"/>
      <c r="AB94" s="68"/>
      <c r="AC94" s="68"/>
    </row>
    <row r="95" spans="1:68" ht="14.25" customHeight="1" x14ac:dyDescent="0.25">
      <c r="A95" s="400" t="s">
        <v>176</v>
      </c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0"/>
      <c r="P95" s="400"/>
      <c r="Q95" s="400"/>
      <c r="R95" s="400"/>
      <c r="S95" s="400"/>
      <c r="T95" s="400"/>
      <c r="U95" s="400"/>
      <c r="V95" s="400"/>
      <c r="W95" s="400"/>
      <c r="X95" s="400"/>
      <c r="Y95" s="400"/>
      <c r="Z95" s="400"/>
      <c r="AA95" s="67"/>
      <c r="AB95" s="67"/>
      <c r="AC95" s="81"/>
    </row>
    <row r="96" spans="1:68" ht="27" customHeight="1" x14ac:dyDescent="0.25">
      <c r="A96" s="64" t="s">
        <v>177</v>
      </c>
      <c r="B96" s="64" t="s">
        <v>178</v>
      </c>
      <c r="C96" s="37">
        <v>4301060366</v>
      </c>
      <c r="D96" s="392">
        <v>4680115881532</v>
      </c>
      <c r="E96" s="392"/>
      <c r="F96" s="63">
        <v>1.3</v>
      </c>
      <c r="G96" s="38">
        <v>6</v>
      </c>
      <c r="H96" s="63">
        <v>7.8</v>
      </c>
      <c r="I96" s="63">
        <v>8.2799999999999994</v>
      </c>
      <c r="J96" s="38">
        <v>56</v>
      </c>
      <c r="K96" s="38" t="s">
        <v>126</v>
      </c>
      <c r="L96" s="38"/>
      <c r="M96" s="39" t="s">
        <v>82</v>
      </c>
      <c r="N96" s="39"/>
      <c r="O96" s="38">
        <v>30</v>
      </c>
      <c r="P96" s="6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4"/>
      <c r="R96" s="394"/>
      <c r="S96" s="394"/>
      <c r="T96" s="395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IFERROR(IF(Y96=0,"",ROUNDUP(Y96/H96,0)*0.02175),"")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3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t="27" customHeight="1" x14ac:dyDescent="0.25">
      <c r="A97" s="64" t="s">
        <v>177</v>
      </c>
      <c r="B97" s="64" t="s">
        <v>179</v>
      </c>
      <c r="C97" s="37">
        <v>4301060371</v>
      </c>
      <c r="D97" s="392">
        <v>4680115881532</v>
      </c>
      <c r="E97" s="392"/>
      <c r="F97" s="63">
        <v>1.4</v>
      </c>
      <c r="G97" s="38">
        <v>6</v>
      </c>
      <c r="H97" s="63">
        <v>8.4</v>
      </c>
      <c r="I97" s="63">
        <v>8.9640000000000004</v>
      </c>
      <c r="J97" s="38">
        <v>56</v>
      </c>
      <c r="K97" s="38" t="s">
        <v>126</v>
      </c>
      <c r="L97" s="38"/>
      <c r="M97" s="39" t="s">
        <v>82</v>
      </c>
      <c r="N97" s="39"/>
      <c r="O97" s="38">
        <v>30</v>
      </c>
      <c r="P97" s="66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4"/>
      <c r="R97" s="394"/>
      <c r="S97" s="394"/>
      <c r="T97" s="395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180</v>
      </c>
      <c r="B98" s="64" t="s">
        <v>181</v>
      </c>
      <c r="C98" s="37">
        <v>4301060351</v>
      </c>
      <c r="D98" s="392">
        <v>4680115881464</v>
      </c>
      <c r="E98" s="392"/>
      <c r="F98" s="63">
        <v>0.4</v>
      </c>
      <c r="G98" s="38">
        <v>6</v>
      </c>
      <c r="H98" s="63">
        <v>2.4</v>
      </c>
      <c r="I98" s="63">
        <v>2.6</v>
      </c>
      <c r="J98" s="38">
        <v>156</v>
      </c>
      <c r="K98" s="38" t="s">
        <v>88</v>
      </c>
      <c r="L98" s="38"/>
      <c r="M98" s="39" t="s">
        <v>128</v>
      </c>
      <c r="N98" s="39"/>
      <c r="O98" s="38">
        <v>30</v>
      </c>
      <c r="P98" s="66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4"/>
      <c r="R98" s="394"/>
      <c r="S98" s="394"/>
      <c r="T98" s="395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IFERROR(IF(Y98=0,"",ROUNDUP(Y98/H98,0)*0.00753),"")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x14ac:dyDescent="0.2">
      <c r="A99" s="387"/>
      <c r="B99" s="387"/>
      <c r="C99" s="387"/>
      <c r="D99" s="387"/>
      <c r="E99" s="387"/>
      <c r="F99" s="387"/>
      <c r="G99" s="387"/>
      <c r="H99" s="387"/>
      <c r="I99" s="387"/>
      <c r="J99" s="387"/>
      <c r="K99" s="387"/>
      <c r="L99" s="387"/>
      <c r="M99" s="387"/>
      <c r="N99" s="387"/>
      <c r="O99" s="399"/>
      <c r="P99" s="396" t="s">
        <v>43</v>
      </c>
      <c r="Q99" s="397"/>
      <c r="R99" s="397"/>
      <c r="S99" s="397"/>
      <c r="T99" s="397"/>
      <c r="U99" s="397"/>
      <c r="V99" s="398"/>
      <c r="W99" s="43" t="s">
        <v>42</v>
      </c>
      <c r="X99" s="44">
        <f>IFERROR(X96/H96,"0")+IFERROR(X97/H97,"0")+IFERROR(X98/H98,"0")</f>
        <v>0</v>
      </c>
      <c r="Y99" s="44">
        <f>IFERROR(Y96/H96,"0")+IFERROR(Y97/H97,"0")+IFERROR(Y98/H98,"0")</f>
        <v>0</v>
      </c>
      <c r="Z99" s="44">
        <f>IFERROR(IF(Z96="",0,Z96),"0")+IFERROR(IF(Z97="",0,Z97),"0")+IFERROR(IF(Z98="",0,Z98),"0")</f>
        <v>0</v>
      </c>
      <c r="AA99" s="68"/>
      <c r="AB99" s="68"/>
      <c r="AC99" s="68"/>
    </row>
    <row r="100" spans="1:68" x14ac:dyDescent="0.2">
      <c r="A100" s="387"/>
      <c r="B100" s="387"/>
      <c r="C100" s="387"/>
      <c r="D100" s="387"/>
      <c r="E100" s="387"/>
      <c r="F100" s="387"/>
      <c r="G100" s="387"/>
      <c r="H100" s="387"/>
      <c r="I100" s="387"/>
      <c r="J100" s="387"/>
      <c r="K100" s="387"/>
      <c r="L100" s="387"/>
      <c r="M100" s="387"/>
      <c r="N100" s="387"/>
      <c r="O100" s="399"/>
      <c r="P100" s="396" t="s">
        <v>43</v>
      </c>
      <c r="Q100" s="397"/>
      <c r="R100" s="397"/>
      <c r="S100" s="397"/>
      <c r="T100" s="397"/>
      <c r="U100" s="397"/>
      <c r="V100" s="398"/>
      <c r="W100" s="43" t="s">
        <v>0</v>
      </c>
      <c r="X100" s="44">
        <f>IFERROR(SUM(X96:X98),"0")</f>
        <v>0</v>
      </c>
      <c r="Y100" s="44">
        <f>IFERROR(SUM(Y96:Y98),"0")</f>
        <v>0</v>
      </c>
      <c r="Z100" s="43"/>
      <c r="AA100" s="68"/>
      <c r="AB100" s="68"/>
      <c r="AC100" s="68"/>
    </row>
    <row r="101" spans="1:68" ht="16.5" customHeight="1" x14ac:dyDescent="0.25">
      <c r="A101" s="405" t="s">
        <v>182</v>
      </c>
      <c r="B101" s="405"/>
      <c r="C101" s="405"/>
      <c r="D101" s="405"/>
      <c r="E101" s="405"/>
      <c r="F101" s="405"/>
      <c r="G101" s="405"/>
      <c r="H101" s="405"/>
      <c r="I101" s="405"/>
      <c r="J101" s="405"/>
      <c r="K101" s="405"/>
      <c r="L101" s="405"/>
      <c r="M101" s="405"/>
      <c r="N101" s="405"/>
      <c r="O101" s="405"/>
      <c r="P101" s="405"/>
      <c r="Q101" s="405"/>
      <c r="R101" s="405"/>
      <c r="S101" s="405"/>
      <c r="T101" s="405"/>
      <c r="U101" s="405"/>
      <c r="V101" s="405"/>
      <c r="W101" s="405"/>
      <c r="X101" s="405"/>
      <c r="Y101" s="405"/>
      <c r="Z101" s="405"/>
      <c r="AA101" s="66"/>
      <c r="AB101" s="66"/>
      <c r="AC101" s="80"/>
    </row>
    <row r="102" spans="1:68" ht="14.25" customHeight="1" x14ac:dyDescent="0.25">
      <c r="A102" s="400" t="s">
        <v>122</v>
      </c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67"/>
      <c r="AB102" s="67"/>
      <c r="AC102" s="81"/>
    </row>
    <row r="103" spans="1:68" ht="27" customHeight="1" x14ac:dyDescent="0.25">
      <c r="A103" s="64" t="s">
        <v>183</v>
      </c>
      <c r="B103" s="64" t="s">
        <v>184</v>
      </c>
      <c r="C103" s="37">
        <v>4301011468</v>
      </c>
      <c r="D103" s="392">
        <v>4680115881327</v>
      </c>
      <c r="E103" s="392"/>
      <c r="F103" s="63">
        <v>1.35</v>
      </c>
      <c r="G103" s="38">
        <v>8</v>
      </c>
      <c r="H103" s="63">
        <v>10.8</v>
      </c>
      <c r="I103" s="63">
        <v>11.28</v>
      </c>
      <c r="J103" s="38">
        <v>56</v>
      </c>
      <c r="K103" s="38" t="s">
        <v>126</v>
      </c>
      <c r="L103" s="38"/>
      <c r="M103" s="39" t="s">
        <v>185</v>
      </c>
      <c r="N103" s="39"/>
      <c r="O103" s="38">
        <v>50</v>
      </c>
      <c r="P103" s="6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4"/>
      <c r="R103" s="394"/>
      <c r="S103" s="394"/>
      <c r="T103" s="395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IFERROR(IF(Y103=0,"",ROUNDUP(Y103/H103,0)*0.02175),"")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6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ht="16.5" customHeight="1" x14ac:dyDescent="0.25">
      <c r="A104" s="64" t="s">
        <v>186</v>
      </c>
      <c r="B104" s="64" t="s">
        <v>187</v>
      </c>
      <c r="C104" s="37">
        <v>4301011476</v>
      </c>
      <c r="D104" s="392">
        <v>4680115881518</v>
      </c>
      <c r="E104" s="392"/>
      <c r="F104" s="63">
        <v>0.4</v>
      </c>
      <c r="G104" s="38">
        <v>10</v>
      </c>
      <c r="H104" s="63">
        <v>4</v>
      </c>
      <c r="I104" s="63">
        <v>4.24</v>
      </c>
      <c r="J104" s="38">
        <v>120</v>
      </c>
      <c r="K104" s="38" t="s">
        <v>88</v>
      </c>
      <c r="L104" s="38"/>
      <c r="M104" s="39" t="s">
        <v>128</v>
      </c>
      <c r="N104" s="39"/>
      <c r="O104" s="38">
        <v>50</v>
      </c>
      <c r="P104" s="6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4"/>
      <c r="R104" s="394"/>
      <c r="S104" s="394"/>
      <c r="T104" s="395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IFERROR(IF(Y104=0,"",ROUNDUP(Y104/H104,0)*0.00937),"")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27" customHeight="1" x14ac:dyDescent="0.25">
      <c r="A105" s="64" t="s">
        <v>189</v>
      </c>
      <c r="B105" s="64" t="s">
        <v>190</v>
      </c>
      <c r="C105" s="37">
        <v>4301012007</v>
      </c>
      <c r="D105" s="392">
        <v>4680115881303</v>
      </c>
      <c r="E105" s="392"/>
      <c r="F105" s="63">
        <v>0.45</v>
      </c>
      <c r="G105" s="38">
        <v>10</v>
      </c>
      <c r="H105" s="63">
        <v>4.5</v>
      </c>
      <c r="I105" s="63">
        <v>4.71</v>
      </c>
      <c r="J105" s="38">
        <v>120</v>
      </c>
      <c r="K105" s="38" t="s">
        <v>88</v>
      </c>
      <c r="L105" s="38"/>
      <c r="M105" s="39" t="s">
        <v>185</v>
      </c>
      <c r="N105" s="39"/>
      <c r="O105" s="38">
        <v>50</v>
      </c>
      <c r="P105" s="65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4"/>
      <c r="R105" s="394"/>
      <c r="S105" s="394"/>
      <c r="T105" s="395"/>
      <c r="U105" s="40" t="s">
        <v>48</v>
      </c>
      <c r="V105" s="40" t="s">
        <v>188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27" customHeight="1" x14ac:dyDescent="0.25">
      <c r="A106" s="64" t="s">
        <v>192</v>
      </c>
      <c r="B106" s="64" t="s">
        <v>193</v>
      </c>
      <c r="C106" s="37">
        <v>4301011443</v>
      </c>
      <c r="D106" s="392">
        <v>4680115881303</v>
      </c>
      <c r="E106" s="392"/>
      <c r="F106" s="63">
        <v>0.45</v>
      </c>
      <c r="G106" s="38">
        <v>10</v>
      </c>
      <c r="H106" s="63">
        <v>4.5</v>
      </c>
      <c r="I106" s="63">
        <v>4.71</v>
      </c>
      <c r="J106" s="38">
        <v>120</v>
      </c>
      <c r="K106" s="38" t="s">
        <v>88</v>
      </c>
      <c r="L106" s="38"/>
      <c r="M106" s="39" t="s">
        <v>185</v>
      </c>
      <c r="N106" s="39"/>
      <c r="O106" s="38">
        <v>50</v>
      </c>
      <c r="P106" s="6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94"/>
      <c r="R106" s="394"/>
      <c r="S106" s="394"/>
      <c r="T106" s="395"/>
      <c r="U106" s="40" t="s">
        <v>191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x14ac:dyDescent="0.2">
      <c r="A107" s="387"/>
      <c r="B107" s="387"/>
      <c r="C107" s="387"/>
      <c r="D107" s="387"/>
      <c r="E107" s="387"/>
      <c r="F107" s="387"/>
      <c r="G107" s="387"/>
      <c r="H107" s="387"/>
      <c r="I107" s="387"/>
      <c r="J107" s="387"/>
      <c r="K107" s="387"/>
      <c r="L107" s="387"/>
      <c r="M107" s="387"/>
      <c r="N107" s="387"/>
      <c r="O107" s="399"/>
      <c r="P107" s="396" t="s">
        <v>43</v>
      </c>
      <c r="Q107" s="397"/>
      <c r="R107" s="397"/>
      <c r="S107" s="397"/>
      <c r="T107" s="397"/>
      <c r="U107" s="397"/>
      <c r="V107" s="398"/>
      <c r="W107" s="43" t="s">
        <v>42</v>
      </c>
      <c r="X107" s="44">
        <f>IFERROR(X103/H103,"0")+IFERROR(X104/H104,"0")+IFERROR(X105/H105,"0")+IFERROR(X106/H106,"0")</f>
        <v>0</v>
      </c>
      <c r="Y107" s="44">
        <f>IFERROR(Y103/H103,"0")+IFERROR(Y104/H104,"0")+IFERROR(Y105/H105,"0")+IFERROR(Y106/H106,"0")</f>
        <v>0</v>
      </c>
      <c r="Z107" s="44">
        <f>IFERROR(IF(Z103="",0,Z103),"0")+IFERROR(IF(Z104="",0,Z104),"0")+IFERROR(IF(Z105="",0,Z105),"0")+IFERROR(IF(Z106="",0,Z106),"0")</f>
        <v>0</v>
      </c>
      <c r="AA107" s="68"/>
      <c r="AB107" s="68"/>
      <c r="AC107" s="68"/>
    </row>
    <row r="108" spans="1:68" x14ac:dyDescent="0.2">
      <c r="A108" s="387"/>
      <c r="B108" s="387"/>
      <c r="C108" s="387"/>
      <c r="D108" s="387"/>
      <c r="E108" s="387"/>
      <c r="F108" s="387"/>
      <c r="G108" s="387"/>
      <c r="H108" s="387"/>
      <c r="I108" s="387"/>
      <c r="J108" s="387"/>
      <c r="K108" s="387"/>
      <c r="L108" s="387"/>
      <c r="M108" s="387"/>
      <c r="N108" s="387"/>
      <c r="O108" s="399"/>
      <c r="P108" s="396" t="s">
        <v>43</v>
      </c>
      <c r="Q108" s="397"/>
      <c r="R108" s="397"/>
      <c r="S108" s="397"/>
      <c r="T108" s="397"/>
      <c r="U108" s="397"/>
      <c r="V108" s="398"/>
      <c r="W108" s="43" t="s">
        <v>0</v>
      </c>
      <c r="X108" s="44">
        <f>IFERROR(SUM(X103:X106),"0")</f>
        <v>0</v>
      </c>
      <c r="Y108" s="44">
        <f>IFERROR(SUM(Y103:Y106),"0")</f>
        <v>0</v>
      </c>
      <c r="Z108" s="43"/>
      <c r="AA108" s="68"/>
      <c r="AB108" s="68"/>
      <c r="AC108" s="68"/>
    </row>
    <row r="109" spans="1:68" ht="14.25" customHeight="1" x14ac:dyDescent="0.25">
      <c r="A109" s="400" t="s">
        <v>84</v>
      </c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  <c r="AA109" s="67"/>
      <c r="AB109" s="67"/>
      <c r="AC109" s="81"/>
    </row>
    <row r="110" spans="1:68" ht="27" customHeight="1" x14ac:dyDescent="0.25">
      <c r="A110" s="64" t="s">
        <v>194</v>
      </c>
      <c r="B110" s="64" t="s">
        <v>195</v>
      </c>
      <c r="C110" s="37">
        <v>4301051437</v>
      </c>
      <c r="D110" s="392">
        <v>4607091386967</v>
      </c>
      <c r="E110" s="392"/>
      <c r="F110" s="63">
        <v>1.35</v>
      </c>
      <c r="G110" s="38">
        <v>6</v>
      </c>
      <c r="H110" s="63">
        <v>8.1</v>
      </c>
      <c r="I110" s="63">
        <v>8.6639999999999997</v>
      </c>
      <c r="J110" s="38">
        <v>56</v>
      </c>
      <c r="K110" s="38" t="s">
        <v>126</v>
      </c>
      <c r="L110" s="38"/>
      <c r="M110" s="39" t="s">
        <v>128</v>
      </c>
      <c r="N110" s="39"/>
      <c r="O110" s="38">
        <v>45</v>
      </c>
      <c r="P110" s="6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4"/>
      <c r="R110" s="394"/>
      <c r="S110" s="394"/>
      <c r="T110" s="395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194</v>
      </c>
      <c r="B111" s="64" t="s">
        <v>196</v>
      </c>
      <c r="C111" s="37">
        <v>4301051543</v>
      </c>
      <c r="D111" s="392">
        <v>4607091386967</v>
      </c>
      <c r="E111" s="392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126</v>
      </c>
      <c r="L111" s="38"/>
      <c r="M111" s="39" t="s">
        <v>82</v>
      </c>
      <c r="N111" s="39"/>
      <c r="O111" s="38">
        <v>45</v>
      </c>
      <c r="P111" s="65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4"/>
      <c r="R111" s="394"/>
      <c r="S111" s="394"/>
      <c r="T111" s="395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27" customHeight="1" x14ac:dyDescent="0.25">
      <c r="A112" s="64" t="s">
        <v>197</v>
      </c>
      <c r="B112" s="64" t="s">
        <v>198</v>
      </c>
      <c r="C112" s="37">
        <v>4301051436</v>
      </c>
      <c r="D112" s="392">
        <v>4607091385731</v>
      </c>
      <c r="E112" s="392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88</v>
      </c>
      <c r="L112" s="38"/>
      <c r="M112" s="39" t="s">
        <v>128</v>
      </c>
      <c r="N112" s="39"/>
      <c r="O112" s="38">
        <v>45</v>
      </c>
      <c r="P112" s="6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4"/>
      <c r="R112" s="394"/>
      <c r="S112" s="394"/>
      <c r="T112" s="395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16.5" customHeight="1" x14ac:dyDescent="0.25">
      <c r="A113" s="64" t="s">
        <v>199</v>
      </c>
      <c r="B113" s="64" t="s">
        <v>200</v>
      </c>
      <c r="C113" s="37">
        <v>4301051438</v>
      </c>
      <c r="D113" s="392">
        <v>4680115880894</v>
      </c>
      <c r="E113" s="392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88</v>
      </c>
      <c r="L113" s="38"/>
      <c r="M113" s="39" t="s">
        <v>128</v>
      </c>
      <c r="N113" s="39"/>
      <c r="O113" s="38">
        <v>45</v>
      </c>
      <c r="P113" s="6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4"/>
      <c r="R113" s="394"/>
      <c r="S113" s="394"/>
      <c r="T113" s="395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IFERROR(IF(Y113=0,"",ROUNDUP(Y113/H113,0)*0.00753),"")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201</v>
      </c>
      <c r="B114" s="64" t="s">
        <v>202</v>
      </c>
      <c r="C114" s="37">
        <v>4301051439</v>
      </c>
      <c r="D114" s="392">
        <v>4680115880214</v>
      </c>
      <c r="E114" s="392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88</v>
      </c>
      <c r="L114" s="38"/>
      <c r="M114" s="39" t="s">
        <v>128</v>
      </c>
      <c r="N114" s="39"/>
      <c r="O114" s="38">
        <v>45</v>
      </c>
      <c r="P114" s="65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4"/>
      <c r="R114" s="394"/>
      <c r="S114" s="394"/>
      <c r="T114" s="395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IFERROR(IF(Y114=0,"",ROUNDUP(Y114/H114,0)*0.00937),"")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x14ac:dyDescent="0.2">
      <c r="A115" s="387"/>
      <c r="B115" s="387"/>
      <c r="C115" s="387"/>
      <c r="D115" s="387"/>
      <c r="E115" s="387"/>
      <c r="F115" s="387"/>
      <c r="G115" s="387"/>
      <c r="H115" s="387"/>
      <c r="I115" s="387"/>
      <c r="J115" s="387"/>
      <c r="K115" s="387"/>
      <c r="L115" s="387"/>
      <c r="M115" s="387"/>
      <c r="N115" s="387"/>
      <c r="O115" s="399"/>
      <c r="P115" s="396" t="s">
        <v>43</v>
      </c>
      <c r="Q115" s="397"/>
      <c r="R115" s="397"/>
      <c r="S115" s="397"/>
      <c r="T115" s="397"/>
      <c r="U115" s="397"/>
      <c r="V115" s="398"/>
      <c r="W115" s="43" t="s">
        <v>42</v>
      </c>
      <c r="X115" s="44">
        <f>IFERROR(X110/H110,"0")+IFERROR(X111/H111,"0")+IFERROR(X112/H112,"0")+IFERROR(X113/H113,"0")+IFERROR(X114/H114,"0")</f>
        <v>0</v>
      </c>
      <c r="Y115" s="44">
        <f>IFERROR(Y110/H110,"0")+IFERROR(Y111/H111,"0")+IFERROR(Y112/H112,"0")+IFERROR(Y113/H113,"0")+IFERROR(Y114/H114,"0")</f>
        <v>0</v>
      </c>
      <c r="Z115" s="44">
        <f>IFERROR(IF(Z110="",0,Z110),"0")+IFERROR(IF(Z111="",0,Z111),"0")+IFERROR(IF(Z112="",0,Z112),"0")+IFERROR(IF(Z113="",0,Z113),"0")+IFERROR(IF(Z114="",0,Z114),"0")</f>
        <v>0</v>
      </c>
      <c r="AA115" s="68"/>
      <c r="AB115" s="68"/>
      <c r="AC115" s="68"/>
    </row>
    <row r="116" spans="1:68" x14ac:dyDescent="0.2">
      <c r="A116" s="387"/>
      <c r="B116" s="387"/>
      <c r="C116" s="387"/>
      <c r="D116" s="387"/>
      <c r="E116" s="387"/>
      <c r="F116" s="387"/>
      <c r="G116" s="387"/>
      <c r="H116" s="387"/>
      <c r="I116" s="387"/>
      <c r="J116" s="387"/>
      <c r="K116" s="387"/>
      <c r="L116" s="387"/>
      <c r="M116" s="387"/>
      <c r="N116" s="387"/>
      <c r="O116" s="399"/>
      <c r="P116" s="396" t="s">
        <v>43</v>
      </c>
      <c r="Q116" s="397"/>
      <c r="R116" s="397"/>
      <c r="S116" s="397"/>
      <c r="T116" s="397"/>
      <c r="U116" s="397"/>
      <c r="V116" s="398"/>
      <c r="W116" s="43" t="s">
        <v>0</v>
      </c>
      <c r="X116" s="44">
        <f>IFERROR(SUM(X110:X114),"0")</f>
        <v>0</v>
      </c>
      <c r="Y116" s="44">
        <f>IFERROR(SUM(Y110:Y114),"0")</f>
        <v>0</v>
      </c>
      <c r="Z116" s="43"/>
      <c r="AA116" s="68"/>
      <c r="AB116" s="68"/>
      <c r="AC116" s="68"/>
    </row>
    <row r="117" spans="1:68" ht="16.5" customHeight="1" x14ac:dyDescent="0.25">
      <c r="A117" s="405" t="s">
        <v>203</v>
      </c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05"/>
      <c r="O117" s="405"/>
      <c r="P117" s="405"/>
      <c r="Q117" s="405"/>
      <c r="R117" s="405"/>
      <c r="S117" s="405"/>
      <c r="T117" s="405"/>
      <c r="U117" s="405"/>
      <c r="V117" s="405"/>
      <c r="W117" s="405"/>
      <c r="X117" s="405"/>
      <c r="Y117" s="405"/>
      <c r="Z117" s="405"/>
      <c r="AA117" s="66"/>
      <c r="AB117" s="66"/>
      <c r="AC117" s="80"/>
    </row>
    <row r="118" spans="1:68" ht="14.25" customHeight="1" x14ac:dyDescent="0.25">
      <c r="A118" s="400" t="s">
        <v>122</v>
      </c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0"/>
      <c r="O118" s="400"/>
      <c r="P118" s="400"/>
      <c r="Q118" s="400"/>
      <c r="R118" s="400"/>
      <c r="S118" s="400"/>
      <c r="T118" s="400"/>
      <c r="U118" s="400"/>
      <c r="V118" s="400"/>
      <c r="W118" s="400"/>
      <c r="X118" s="400"/>
      <c r="Y118" s="400"/>
      <c r="Z118" s="400"/>
      <c r="AA118" s="67"/>
      <c r="AB118" s="67"/>
      <c r="AC118" s="81"/>
    </row>
    <row r="119" spans="1:68" ht="16.5" customHeight="1" x14ac:dyDescent="0.25">
      <c r="A119" s="64" t="s">
        <v>204</v>
      </c>
      <c r="B119" s="64" t="s">
        <v>205</v>
      </c>
      <c r="C119" s="37">
        <v>4301011514</v>
      </c>
      <c r="D119" s="392">
        <v>4680115882133</v>
      </c>
      <c r="E119" s="392"/>
      <c r="F119" s="63">
        <v>1.35</v>
      </c>
      <c r="G119" s="38">
        <v>8</v>
      </c>
      <c r="H119" s="63">
        <v>10.8</v>
      </c>
      <c r="I119" s="63">
        <v>11.28</v>
      </c>
      <c r="J119" s="38">
        <v>56</v>
      </c>
      <c r="K119" s="38" t="s">
        <v>126</v>
      </c>
      <c r="L119" s="38"/>
      <c r="M119" s="39" t="s">
        <v>125</v>
      </c>
      <c r="N119" s="39"/>
      <c r="O119" s="38">
        <v>50</v>
      </c>
      <c r="P119" s="6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4"/>
      <c r="R119" s="394"/>
      <c r="S119" s="394"/>
      <c r="T119" s="395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204</v>
      </c>
      <c r="B120" s="64" t="s">
        <v>206</v>
      </c>
      <c r="C120" s="37">
        <v>4301011703</v>
      </c>
      <c r="D120" s="392">
        <v>4680115882133</v>
      </c>
      <c r="E120" s="392"/>
      <c r="F120" s="63">
        <v>1.4</v>
      </c>
      <c r="G120" s="38">
        <v>8</v>
      </c>
      <c r="H120" s="63">
        <v>11.2</v>
      </c>
      <c r="I120" s="63">
        <v>11.68</v>
      </c>
      <c r="J120" s="38">
        <v>56</v>
      </c>
      <c r="K120" s="38" t="s">
        <v>126</v>
      </c>
      <c r="L120" s="38"/>
      <c r="M120" s="39" t="s">
        <v>125</v>
      </c>
      <c r="N120" s="39"/>
      <c r="O120" s="38">
        <v>50</v>
      </c>
      <c r="P120" s="64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4"/>
      <c r="R120" s="394"/>
      <c r="S120" s="394"/>
      <c r="T120" s="395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IFERROR(IF(Y120=0,"",ROUNDUP(Y120/H120,0)*0.02175),"")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207</v>
      </c>
      <c r="B121" s="64" t="s">
        <v>208</v>
      </c>
      <c r="C121" s="37">
        <v>4301011417</v>
      </c>
      <c r="D121" s="392">
        <v>4680115880269</v>
      </c>
      <c r="E121" s="392"/>
      <c r="F121" s="63">
        <v>0.375</v>
      </c>
      <c r="G121" s="38">
        <v>10</v>
      </c>
      <c r="H121" s="63">
        <v>3.75</v>
      </c>
      <c r="I121" s="63">
        <v>3.96</v>
      </c>
      <c r="J121" s="38">
        <v>120</v>
      </c>
      <c r="K121" s="38" t="s">
        <v>88</v>
      </c>
      <c r="L121" s="38"/>
      <c r="M121" s="39" t="s">
        <v>128</v>
      </c>
      <c r="N121" s="39"/>
      <c r="O121" s="38">
        <v>50</v>
      </c>
      <c r="P121" s="6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4"/>
      <c r="R121" s="394"/>
      <c r="S121" s="394"/>
      <c r="T121" s="395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209</v>
      </c>
      <c r="B122" s="64" t="s">
        <v>210</v>
      </c>
      <c r="C122" s="37">
        <v>4301011415</v>
      </c>
      <c r="D122" s="392">
        <v>4680115880429</v>
      </c>
      <c r="E122" s="392"/>
      <c r="F122" s="63">
        <v>0.45</v>
      </c>
      <c r="G122" s="38">
        <v>10</v>
      </c>
      <c r="H122" s="63">
        <v>4.5</v>
      </c>
      <c r="I122" s="63">
        <v>4.74</v>
      </c>
      <c r="J122" s="38">
        <v>120</v>
      </c>
      <c r="K122" s="38" t="s">
        <v>88</v>
      </c>
      <c r="L122" s="38"/>
      <c r="M122" s="39" t="s">
        <v>128</v>
      </c>
      <c r="N122" s="39"/>
      <c r="O122" s="38">
        <v>50</v>
      </c>
      <c r="P122" s="64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4"/>
      <c r="R122" s="394"/>
      <c r="S122" s="394"/>
      <c r="T122" s="395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211</v>
      </c>
      <c r="B123" s="64" t="s">
        <v>212</v>
      </c>
      <c r="C123" s="37">
        <v>4301011462</v>
      </c>
      <c r="D123" s="392">
        <v>4680115881457</v>
      </c>
      <c r="E123" s="392"/>
      <c r="F123" s="63">
        <v>0.75</v>
      </c>
      <c r="G123" s="38">
        <v>6</v>
      </c>
      <c r="H123" s="63">
        <v>4.5</v>
      </c>
      <c r="I123" s="63">
        <v>4.74</v>
      </c>
      <c r="J123" s="38">
        <v>120</v>
      </c>
      <c r="K123" s="38" t="s">
        <v>88</v>
      </c>
      <c r="L123" s="38"/>
      <c r="M123" s="39" t="s">
        <v>128</v>
      </c>
      <c r="N123" s="39"/>
      <c r="O123" s="38">
        <v>50</v>
      </c>
      <c r="P123" s="6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4"/>
      <c r="R123" s="394"/>
      <c r="S123" s="394"/>
      <c r="T123" s="395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IFERROR(IF(Y123=0,"",ROUNDUP(Y123/H123,0)*0.00937),"")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x14ac:dyDescent="0.2">
      <c r="A124" s="387"/>
      <c r="B124" s="387"/>
      <c r="C124" s="387"/>
      <c r="D124" s="387"/>
      <c r="E124" s="387"/>
      <c r="F124" s="387"/>
      <c r="G124" s="387"/>
      <c r="H124" s="387"/>
      <c r="I124" s="387"/>
      <c r="J124" s="387"/>
      <c r="K124" s="387"/>
      <c r="L124" s="387"/>
      <c r="M124" s="387"/>
      <c r="N124" s="387"/>
      <c r="O124" s="399"/>
      <c r="P124" s="396" t="s">
        <v>43</v>
      </c>
      <c r="Q124" s="397"/>
      <c r="R124" s="397"/>
      <c r="S124" s="397"/>
      <c r="T124" s="397"/>
      <c r="U124" s="397"/>
      <c r="V124" s="398"/>
      <c r="W124" s="43" t="s">
        <v>42</v>
      </c>
      <c r="X124" s="44">
        <f>IFERROR(X119/H119,"0")+IFERROR(X120/H120,"0")+IFERROR(X121/H121,"0")+IFERROR(X122/H122,"0")+IFERROR(X123/H123,"0")</f>
        <v>0</v>
      </c>
      <c r="Y124" s="44">
        <f>IFERROR(Y119/H119,"0")+IFERROR(Y120/H120,"0")+IFERROR(Y121/H121,"0")+IFERROR(Y122/H122,"0")+IFERROR(Y123/H123,"0")</f>
        <v>0</v>
      </c>
      <c r="Z124" s="44">
        <f>IFERROR(IF(Z119="",0,Z119),"0")+IFERROR(IF(Z120="",0,Z120),"0")+IFERROR(IF(Z121="",0,Z121),"0")+IFERROR(IF(Z122="",0,Z122),"0")+IFERROR(IF(Z123="",0,Z123),"0")</f>
        <v>0</v>
      </c>
      <c r="AA124" s="68"/>
      <c r="AB124" s="68"/>
      <c r="AC124" s="68"/>
    </row>
    <row r="125" spans="1:68" x14ac:dyDescent="0.2">
      <c r="A125" s="387"/>
      <c r="B125" s="387"/>
      <c r="C125" s="387"/>
      <c r="D125" s="387"/>
      <c r="E125" s="387"/>
      <c r="F125" s="387"/>
      <c r="G125" s="387"/>
      <c r="H125" s="387"/>
      <c r="I125" s="387"/>
      <c r="J125" s="387"/>
      <c r="K125" s="387"/>
      <c r="L125" s="387"/>
      <c r="M125" s="387"/>
      <c r="N125" s="387"/>
      <c r="O125" s="399"/>
      <c r="P125" s="396" t="s">
        <v>43</v>
      </c>
      <c r="Q125" s="397"/>
      <c r="R125" s="397"/>
      <c r="S125" s="397"/>
      <c r="T125" s="397"/>
      <c r="U125" s="397"/>
      <c r="V125" s="398"/>
      <c r="W125" s="43" t="s">
        <v>0</v>
      </c>
      <c r="X125" s="44">
        <f>IFERROR(SUM(X119:X123),"0")</f>
        <v>0</v>
      </c>
      <c r="Y125" s="44">
        <f>IFERROR(SUM(Y119:Y123),"0")</f>
        <v>0</v>
      </c>
      <c r="Z125" s="43"/>
      <c r="AA125" s="68"/>
      <c r="AB125" s="68"/>
      <c r="AC125" s="68"/>
    </row>
    <row r="126" spans="1:68" ht="14.25" customHeight="1" x14ac:dyDescent="0.25">
      <c r="A126" s="400" t="s">
        <v>155</v>
      </c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400"/>
      <c r="Z126" s="400"/>
      <c r="AA126" s="67"/>
      <c r="AB126" s="67"/>
      <c r="AC126" s="81"/>
    </row>
    <row r="127" spans="1:68" ht="16.5" customHeight="1" x14ac:dyDescent="0.25">
      <c r="A127" s="64" t="s">
        <v>213</v>
      </c>
      <c r="B127" s="64" t="s">
        <v>214</v>
      </c>
      <c r="C127" s="37">
        <v>4301020235</v>
      </c>
      <c r="D127" s="392">
        <v>4680115881488</v>
      </c>
      <c r="E127" s="392"/>
      <c r="F127" s="63">
        <v>1.35</v>
      </c>
      <c r="G127" s="38">
        <v>8</v>
      </c>
      <c r="H127" s="63">
        <v>10.8</v>
      </c>
      <c r="I127" s="63">
        <v>11.28</v>
      </c>
      <c r="J127" s="38">
        <v>48</v>
      </c>
      <c r="K127" s="38" t="s">
        <v>126</v>
      </c>
      <c r="L127" s="38"/>
      <c r="M127" s="39" t="s">
        <v>125</v>
      </c>
      <c r="N127" s="39"/>
      <c r="O127" s="38">
        <v>50</v>
      </c>
      <c r="P127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4"/>
      <c r="R127" s="394"/>
      <c r="S127" s="394"/>
      <c r="T127" s="395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215</v>
      </c>
      <c r="B128" s="64" t="s">
        <v>216</v>
      </c>
      <c r="C128" s="37">
        <v>4301020258</v>
      </c>
      <c r="D128" s="392">
        <v>4680115882775</v>
      </c>
      <c r="E128" s="392"/>
      <c r="F128" s="63">
        <v>0.3</v>
      </c>
      <c r="G128" s="38">
        <v>8</v>
      </c>
      <c r="H128" s="63">
        <v>2.4</v>
      </c>
      <c r="I128" s="63">
        <v>2.5</v>
      </c>
      <c r="J128" s="38">
        <v>234</v>
      </c>
      <c r="K128" s="38" t="s">
        <v>83</v>
      </c>
      <c r="L128" s="38"/>
      <c r="M128" s="39" t="s">
        <v>128</v>
      </c>
      <c r="N128" s="39"/>
      <c r="O128" s="38">
        <v>50</v>
      </c>
      <c r="P128" s="6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94"/>
      <c r="R128" s="394"/>
      <c r="S128" s="394"/>
      <c r="T128" s="395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IFERROR(IF(Y128=0,"",ROUNDUP(Y128/H128,0)*0.00502),"")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customHeight="1" x14ac:dyDescent="0.25">
      <c r="A129" s="64" t="s">
        <v>217</v>
      </c>
      <c r="B129" s="64" t="s">
        <v>218</v>
      </c>
      <c r="C129" s="37">
        <v>4301020217</v>
      </c>
      <c r="D129" s="392">
        <v>4680115880658</v>
      </c>
      <c r="E129" s="392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88</v>
      </c>
      <c r="L129" s="38"/>
      <c r="M129" s="39" t="s">
        <v>125</v>
      </c>
      <c r="N129" s="39"/>
      <c r="O129" s="38">
        <v>50</v>
      </c>
      <c r="P129" s="6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94"/>
      <c r="R129" s="394"/>
      <c r="S129" s="394"/>
      <c r="T129" s="395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IFERROR(IF(Y129=0,"",ROUNDUP(Y129/H129,0)*0.00753),"")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2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x14ac:dyDescent="0.2">
      <c r="A130" s="387"/>
      <c r="B130" s="387"/>
      <c r="C130" s="387"/>
      <c r="D130" s="387"/>
      <c r="E130" s="387"/>
      <c r="F130" s="387"/>
      <c r="G130" s="387"/>
      <c r="H130" s="387"/>
      <c r="I130" s="387"/>
      <c r="J130" s="387"/>
      <c r="K130" s="387"/>
      <c r="L130" s="387"/>
      <c r="M130" s="387"/>
      <c r="N130" s="387"/>
      <c r="O130" s="399"/>
      <c r="P130" s="396" t="s">
        <v>43</v>
      </c>
      <c r="Q130" s="397"/>
      <c r="R130" s="397"/>
      <c r="S130" s="397"/>
      <c r="T130" s="397"/>
      <c r="U130" s="397"/>
      <c r="V130" s="398"/>
      <c r="W130" s="43" t="s">
        <v>42</v>
      </c>
      <c r="X130" s="44">
        <f>IFERROR(X127/H127,"0")+IFERROR(X128/H128,"0")+IFERROR(X129/H129,"0")</f>
        <v>0</v>
      </c>
      <c r="Y130" s="44">
        <f>IFERROR(Y127/H127,"0")+IFERROR(Y128/H128,"0")+IFERROR(Y129/H129,"0")</f>
        <v>0</v>
      </c>
      <c r="Z130" s="44">
        <f>IFERROR(IF(Z127="",0,Z127),"0")+IFERROR(IF(Z128="",0,Z128),"0")+IFERROR(IF(Z129="",0,Z129),"0")</f>
        <v>0</v>
      </c>
      <c r="AA130" s="68"/>
      <c r="AB130" s="68"/>
      <c r="AC130" s="68"/>
    </row>
    <row r="131" spans="1:68" x14ac:dyDescent="0.2">
      <c r="A131" s="387"/>
      <c r="B131" s="387"/>
      <c r="C131" s="387"/>
      <c r="D131" s="387"/>
      <c r="E131" s="387"/>
      <c r="F131" s="387"/>
      <c r="G131" s="387"/>
      <c r="H131" s="387"/>
      <c r="I131" s="387"/>
      <c r="J131" s="387"/>
      <c r="K131" s="387"/>
      <c r="L131" s="387"/>
      <c r="M131" s="387"/>
      <c r="N131" s="387"/>
      <c r="O131" s="399"/>
      <c r="P131" s="396" t="s">
        <v>43</v>
      </c>
      <c r="Q131" s="397"/>
      <c r="R131" s="397"/>
      <c r="S131" s="397"/>
      <c r="T131" s="397"/>
      <c r="U131" s="397"/>
      <c r="V131" s="398"/>
      <c r="W131" s="43" t="s">
        <v>0</v>
      </c>
      <c r="X131" s="44">
        <f>IFERROR(SUM(X127:X129),"0")</f>
        <v>0</v>
      </c>
      <c r="Y131" s="44">
        <f>IFERROR(SUM(Y127:Y129),"0")</f>
        <v>0</v>
      </c>
      <c r="Z131" s="43"/>
      <c r="AA131" s="68"/>
      <c r="AB131" s="68"/>
      <c r="AC131" s="68"/>
    </row>
    <row r="132" spans="1:68" ht="14.25" customHeight="1" x14ac:dyDescent="0.25">
      <c r="A132" s="400" t="s">
        <v>84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400"/>
      <c r="AA132" s="67"/>
      <c r="AB132" s="67"/>
      <c r="AC132" s="81"/>
    </row>
    <row r="133" spans="1:68" ht="16.5" customHeight="1" x14ac:dyDescent="0.25">
      <c r="A133" s="64" t="s">
        <v>219</v>
      </c>
      <c r="B133" s="64" t="s">
        <v>220</v>
      </c>
      <c r="C133" s="37">
        <v>4301051360</v>
      </c>
      <c r="D133" s="392">
        <v>4607091385168</v>
      </c>
      <c r="E133" s="392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126</v>
      </c>
      <c r="L133" s="38"/>
      <c r="M133" s="39" t="s">
        <v>128</v>
      </c>
      <c r="N133" s="39"/>
      <c r="O133" s="38">
        <v>45</v>
      </c>
      <c r="P133" s="6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94"/>
      <c r="R133" s="394"/>
      <c r="S133" s="394"/>
      <c r="T133" s="395"/>
      <c r="U133" s="40" t="s">
        <v>48</v>
      </c>
      <c r="V133" s="40" t="s">
        <v>48</v>
      </c>
      <c r="W133" s="41" t="s">
        <v>0</v>
      </c>
      <c r="X133" s="59">
        <v>150</v>
      </c>
      <c r="Y133" s="56">
        <f t="shared" ref="Y133:Y138" si="21">IFERROR(IF(X133="",0,CEILING((X133/$H133),1)*$H133),"")</f>
        <v>153.9</v>
      </c>
      <c r="Z133" s="42">
        <f>IFERROR(IF(Y133=0,"",ROUNDUP(Y133/H133,0)*0.02175),"")</f>
        <v>0.41324999999999995</v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ref="BM133:BM138" si="22">IFERROR(X133*I133/H133,"0")</f>
        <v>160.33333333333331</v>
      </c>
      <c r="BN133" s="79">
        <f t="shared" ref="BN133:BN138" si="23">IFERROR(Y133*I133/H133,"0")</f>
        <v>164.50200000000001</v>
      </c>
      <c r="BO133" s="79">
        <f t="shared" ref="BO133:BO138" si="24">IFERROR(1/J133*(X133/H133),"0")</f>
        <v>0.3306878306878307</v>
      </c>
      <c r="BP133" s="79">
        <f t="shared" ref="BP133:BP138" si="25">IFERROR(1/J133*(Y133/H133),"0")</f>
        <v>0.33928571428571425</v>
      </c>
    </row>
    <row r="134" spans="1:68" ht="16.5" customHeight="1" x14ac:dyDescent="0.25">
      <c r="A134" s="64" t="s">
        <v>219</v>
      </c>
      <c r="B134" s="64" t="s">
        <v>221</v>
      </c>
      <c r="C134" s="37">
        <v>4301051612</v>
      </c>
      <c r="D134" s="392">
        <v>4607091385168</v>
      </c>
      <c r="E134" s="392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126</v>
      </c>
      <c r="L134" s="38"/>
      <c r="M134" s="39" t="s">
        <v>82</v>
      </c>
      <c r="N134" s="39"/>
      <c r="O134" s="38">
        <v>45</v>
      </c>
      <c r="P134" s="63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94"/>
      <c r="R134" s="394"/>
      <c r="S134" s="394"/>
      <c r="T134" s="395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IFERROR(IF(Y134=0,"",ROUNDUP(Y134/H134,0)*0.02175),"")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customHeight="1" x14ac:dyDescent="0.25">
      <c r="A135" s="64" t="s">
        <v>222</v>
      </c>
      <c r="B135" s="64" t="s">
        <v>223</v>
      </c>
      <c r="C135" s="37">
        <v>4301051362</v>
      </c>
      <c r="D135" s="392">
        <v>4607091383256</v>
      </c>
      <c r="E135" s="392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88</v>
      </c>
      <c r="L135" s="38"/>
      <c r="M135" s="39" t="s">
        <v>128</v>
      </c>
      <c r="N135" s="39"/>
      <c r="O135" s="38">
        <v>45</v>
      </c>
      <c r="P135" s="6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94"/>
      <c r="R135" s="394"/>
      <c r="S135" s="394"/>
      <c r="T135" s="395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t="16.5" customHeight="1" x14ac:dyDescent="0.25">
      <c r="A136" s="64" t="s">
        <v>224</v>
      </c>
      <c r="B136" s="64" t="s">
        <v>225</v>
      </c>
      <c r="C136" s="37">
        <v>4301051358</v>
      </c>
      <c r="D136" s="392">
        <v>4607091385748</v>
      </c>
      <c r="E136" s="392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88</v>
      </c>
      <c r="L136" s="38"/>
      <c r="M136" s="39" t="s">
        <v>128</v>
      </c>
      <c r="N136" s="39"/>
      <c r="O136" s="38">
        <v>45</v>
      </c>
      <c r="P136" s="6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94"/>
      <c r="R136" s="394"/>
      <c r="S136" s="394"/>
      <c r="T136" s="395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IFERROR(IF(Y136=0,"",ROUNDUP(Y136/H136,0)*0.00753),"")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226</v>
      </c>
      <c r="B137" s="64" t="s">
        <v>227</v>
      </c>
      <c r="C137" s="37">
        <v>4301051738</v>
      </c>
      <c r="D137" s="392">
        <v>4680115884533</v>
      </c>
      <c r="E137" s="392"/>
      <c r="F137" s="63">
        <v>0.3</v>
      </c>
      <c r="G137" s="38">
        <v>6</v>
      </c>
      <c r="H137" s="63">
        <v>1.8</v>
      </c>
      <c r="I137" s="63">
        <v>2</v>
      </c>
      <c r="J137" s="38">
        <v>156</v>
      </c>
      <c r="K137" s="38" t="s">
        <v>88</v>
      </c>
      <c r="L137" s="38"/>
      <c r="M137" s="39" t="s">
        <v>82</v>
      </c>
      <c r="N137" s="39"/>
      <c r="O137" s="38">
        <v>45</v>
      </c>
      <c r="P137" s="64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94"/>
      <c r="R137" s="394"/>
      <c r="S137" s="394"/>
      <c r="T137" s="395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customHeight="1" x14ac:dyDescent="0.25">
      <c r="A138" s="64" t="s">
        <v>228</v>
      </c>
      <c r="B138" s="64" t="s">
        <v>229</v>
      </c>
      <c r="C138" s="37">
        <v>4301051480</v>
      </c>
      <c r="D138" s="392">
        <v>4680115882645</v>
      </c>
      <c r="E138" s="392"/>
      <c r="F138" s="63">
        <v>0.3</v>
      </c>
      <c r="G138" s="38">
        <v>6</v>
      </c>
      <c r="H138" s="63">
        <v>1.8</v>
      </c>
      <c r="I138" s="63">
        <v>2.66</v>
      </c>
      <c r="J138" s="38">
        <v>156</v>
      </c>
      <c r="K138" s="38" t="s">
        <v>88</v>
      </c>
      <c r="L138" s="38"/>
      <c r="M138" s="39" t="s">
        <v>82</v>
      </c>
      <c r="N138" s="39"/>
      <c r="O138" s="38">
        <v>40</v>
      </c>
      <c r="P138" s="6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94"/>
      <c r="R138" s="394"/>
      <c r="S138" s="394"/>
      <c r="T138" s="395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x14ac:dyDescent="0.2">
      <c r="A139" s="387"/>
      <c r="B139" s="387"/>
      <c r="C139" s="387"/>
      <c r="D139" s="387"/>
      <c r="E139" s="387"/>
      <c r="F139" s="387"/>
      <c r="G139" s="387"/>
      <c r="H139" s="387"/>
      <c r="I139" s="387"/>
      <c r="J139" s="387"/>
      <c r="K139" s="387"/>
      <c r="L139" s="387"/>
      <c r="M139" s="387"/>
      <c r="N139" s="387"/>
      <c r="O139" s="399"/>
      <c r="P139" s="396" t="s">
        <v>43</v>
      </c>
      <c r="Q139" s="397"/>
      <c r="R139" s="397"/>
      <c r="S139" s="397"/>
      <c r="T139" s="397"/>
      <c r="U139" s="397"/>
      <c r="V139" s="398"/>
      <c r="W139" s="43" t="s">
        <v>42</v>
      </c>
      <c r="X139" s="44">
        <f>IFERROR(X133/H133,"0")+IFERROR(X134/H134,"0")+IFERROR(X135/H135,"0")+IFERROR(X136/H136,"0")+IFERROR(X137/H137,"0")+IFERROR(X138/H138,"0")</f>
        <v>18.518518518518519</v>
      </c>
      <c r="Y139" s="44">
        <f>IFERROR(Y133/H133,"0")+IFERROR(Y134/H134,"0")+IFERROR(Y135/H135,"0")+IFERROR(Y136/H136,"0")+IFERROR(Y137/H137,"0")+IFERROR(Y138/H138,"0")</f>
        <v>19</v>
      </c>
      <c r="Z139" s="44">
        <f>IFERROR(IF(Z133="",0,Z133),"0")+IFERROR(IF(Z134="",0,Z134),"0")+IFERROR(IF(Z135="",0,Z135),"0")+IFERROR(IF(Z136="",0,Z136),"0")+IFERROR(IF(Z137="",0,Z137),"0")+IFERROR(IF(Z138="",0,Z138),"0")</f>
        <v>0.41324999999999995</v>
      </c>
      <c r="AA139" s="68"/>
      <c r="AB139" s="68"/>
      <c r="AC139" s="68"/>
    </row>
    <row r="140" spans="1:68" x14ac:dyDescent="0.2">
      <c r="A140" s="387"/>
      <c r="B140" s="387"/>
      <c r="C140" s="387"/>
      <c r="D140" s="387"/>
      <c r="E140" s="387"/>
      <c r="F140" s="387"/>
      <c r="G140" s="387"/>
      <c r="H140" s="387"/>
      <c r="I140" s="387"/>
      <c r="J140" s="387"/>
      <c r="K140" s="387"/>
      <c r="L140" s="387"/>
      <c r="M140" s="387"/>
      <c r="N140" s="387"/>
      <c r="O140" s="399"/>
      <c r="P140" s="396" t="s">
        <v>43</v>
      </c>
      <c r="Q140" s="397"/>
      <c r="R140" s="397"/>
      <c r="S140" s="397"/>
      <c r="T140" s="397"/>
      <c r="U140" s="397"/>
      <c r="V140" s="398"/>
      <c r="W140" s="43" t="s">
        <v>0</v>
      </c>
      <c r="X140" s="44">
        <f>IFERROR(SUM(X133:X138),"0")</f>
        <v>150</v>
      </c>
      <c r="Y140" s="44">
        <f>IFERROR(SUM(Y133:Y138),"0")</f>
        <v>153.9</v>
      </c>
      <c r="Z140" s="43"/>
      <c r="AA140" s="68"/>
      <c r="AB140" s="68"/>
      <c r="AC140" s="68"/>
    </row>
    <row r="141" spans="1:68" ht="14.25" customHeight="1" x14ac:dyDescent="0.25">
      <c r="A141" s="400" t="s">
        <v>176</v>
      </c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  <c r="P141" s="400"/>
      <c r="Q141" s="400"/>
      <c r="R141" s="400"/>
      <c r="S141" s="400"/>
      <c r="T141" s="400"/>
      <c r="U141" s="400"/>
      <c r="V141" s="400"/>
      <c r="W141" s="400"/>
      <c r="X141" s="400"/>
      <c r="Y141" s="400"/>
      <c r="Z141" s="400"/>
      <c r="AA141" s="67"/>
      <c r="AB141" s="67"/>
      <c r="AC141" s="81"/>
    </row>
    <row r="142" spans="1:68" ht="27" customHeight="1" x14ac:dyDescent="0.25">
      <c r="A142" s="64" t="s">
        <v>230</v>
      </c>
      <c r="B142" s="64" t="s">
        <v>231</v>
      </c>
      <c r="C142" s="37">
        <v>4301060356</v>
      </c>
      <c r="D142" s="392">
        <v>4680115882652</v>
      </c>
      <c r="E142" s="392"/>
      <c r="F142" s="63">
        <v>0.33</v>
      </c>
      <c r="G142" s="38">
        <v>6</v>
      </c>
      <c r="H142" s="63">
        <v>1.98</v>
      </c>
      <c r="I142" s="63">
        <v>2.84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40</v>
      </c>
      <c r="P142" s="6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94"/>
      <c r="R142" s="394"/>
      <c r="S142" s="394"/>
      <c r="T142" s="395"/>
      <c r="U142" s="40" t="s">
        <v>48</v>
      </c>
      <c r="V142" s="40" t="s">
        <v>48</v>
      </c>
      <c r="W142" s="41" t="s">
        <v>0</v>
      </c>
      <c r="X142" s="59">
        <v>0</v>
      </c>
      <c r="Y142" s="56">
        <f>IFERROR(IF(X142="",0,CEILING((X142/$H142),1)*$H142),"")</f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49" t="s">
        <v>69</v>
      </c>
      <c r="BM142" s="79">
        <f>IFERROR(X142*I142/H142,"0")</f>
        <v>0</v>
      </c>
      <c r="BN142" s="79">
        <f>IFERROR(Y142*I142/H142,"0")</f>
        <v>0</v>
      </c>
      <c r="BO142" s="79">
        <f>IFERROR(1/J142*(X142/H142),"0")</f>
        <v>0</v>
      </c>
      <c r="BP142" s="79">
        <f>IFERROR(1/J142*(Y142/H142),"0")</f>
        <v>0</v>
      </c>
    </row>
    <row r="143" spans="1:68" ht="16.5" customHeight="1" x14ac:dyDescent="0.25">
      <c r="A143" s="64" t="s">
        <v>232</v>
      </c>
      <c r="B143" s="64" t="s">
        <v>233</v>
      </c>
      <c r="C143" s="37">
        <v>4301060309</v>
      </c>
      <c r="D143" s="392">
        <v>4680115880238</v>
      </c>
      <c r="E143" s="392"/>
      <c r="F143" s="63">
        <v>0.33</v>
      </c>
      <c r="G143" s="38">
        <v>6</v>
      </c>
      <c r="H143" s="63">
        <v>1.98</v>
      </c>
      <c r="I143" s="63">
        <v>2.258</v>
      </c>
      <c r="J143" s="38">
        <v>156</v>
      </c>
      <c r="K143" s="38" t="s">
        <v>88</v>
      </c>
      <c r="L143" s="38"/>
      <c r="M143" s="39" t="s">
        <v>82</v>
      </c>
      <c r="N143" s="39"/>
      <c r="O143" s="38">
        <v>40</v>
      </c>
      <c r="P143" s="63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94"/>
      <c r="R143" s="394"/>
      <c r="S143" s="394"/>
      <c r="T143" s="395"/>
      <c r="U143" s="40" t="s">
        <v>48</v>
      </c>
      <c r="V143" s="40" t="s">
        <v>48</v>
      </c>
      <c r="W143" s="41" t="s">
        <v>0</v>
      </c>
      <c r="X143" s="59">
        <v>0</v>
      </c>
      <c r="Y143" s="56">
        <f>IFERROR(IF(X143="",0,CEILING((X143/$H143),1)*$H143),"")</f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G143" s="79"/>
      <c r="AJ143" s="84"/>
      <c r="AK143" s="84"/>
      <c r="BB143" s="150" t="s">
        <v>69</v>
      </c>
      <c r="BM143" s="79">
        <f>IFERROR(X143*I143/H143,"0")</f>
        <v>0</v>
      </c>
      <c r="BN143" s="79">
        <f>IFERROR(Y143*I143/H143,"0")</f>
        <v>0</v>
      </c>
      <c r="BO143" s="79">
        <f>IFERROR(1/J143*(X143/H143),"0")</f>
        <v>0</v>
      </c>
      <c r="BP143" s="79">
        <f>IFERROR(1/J143*(Y143/H143),"0")</f>
        <v>0</v>
      </c>
    </row>
    <row r="144" spans="1:68" x14ac:dyDescent="0.2">
      <c r="A144" s="387"/>
      <c r="B144" s="387"/>
      <c r="C144" s="387"/>
      <c r="D144" s="387"/>
      <c r="E144" s="387"/>
      <c r="F144" s="387"/>
      <c r="G144" s="387"/>
      <c r="H144" s="387"/>
      <c r="I144" s="387"/>
      <c r="J144" s="387"/>
      <c r="K144" s="387"/>
      <c r="L144" s="387"/>
      <c r="M144" s="387"/>
      <c r="N144" s="387"/>
      <c r="O144" s="399"/>
      <c r="P144" s="396" t="s">
        <v>43</v>
      </c>
      <c r="Q144" s="397"/>
      <c r="R144" s="397"/>
      <c r="S144" s="397"/>
      <c r="T144" s="397"/>
      <c r="U144" s="397"/>
      <c r="V144" s="398"/>
      <c r="W144" s="43" t="s">
        <v>42</v>
      </c>
      <c r="X144" s="44">
        <f>IFERROR(X142/H142,"0")+IFERROR(X143/H143,"0")</f>
        <v>0</v>
      </c>
      <c r="Y144" s="44">
        <f>IFERROR(Y142/H142,"0")+IFERROR(Y143/H143,"0")</f>
        <v>0</v>
      </c>
      <c r="Z144" s="44">
        <f>IFERROR(IF(Z142="",0,Z142),"0")+IFERROR(IF(Z143="",0,Z143),"0")</f>
        <v>0</v>
      </c>
      <c r="AA144" s="68"/>
      <c r="AB144" s="68"/>
      <c r="AC144" s="68"/>
    </row>
    <row r="145" spans="1:68" x14ac:dyDescent="0.2">
      <c r="A145" s="387"/>
      <c r="B145" s="387"/>
      <c r="C145" s="387"/>
      <c r="D145" s="387"/>
      <c r="E145" s="387"/>
      <c r="F145" s="387"/>
      <c r="G145" s="387"/>
      <c r="H145" s="387"/>
      <c r="I145" s="387"/>
      <c r="J145" s="387"/>
      <c r="K145" s="387"/>
      <c r="L145" s="387"/>
      <c r="M145" s="387"/>
      <c r="N145" s="387"/>
      <c r="O145" s="399"/>
      <c r="P145" s="396" t="s">
        <v>43</v>
      </c>
      <c r="Q145" s="397"/>
      <c r="R145" s="397"/>
      <c r="S145" s="397"/>
      <c r="T145" s="397"/>
      <c r="U145" s="397"/>
      <c r="V145" s="398"/>
      <c r="W145" s="43" t="s">
        <v>0</v>
      </c>
      <c r="X145" s="44">
        <f>IFERROR(SUM(X142:X143),"0")</f>
        <v>0</v>
      </c>
      <c r="Y145" s="44">
        <f>IFERROR(SUM(Y142:Y143),"0")</f>
        <v>0</v>
      </c>
      <c r="Z145" s="43"/>
      <c r="AA145" s="68"/>
      <c r="AB145" s="68"/>
      <c r="AC145" s="68"/>
    </row>
    <row r="146" spans="1:68" ht="16.5" customHeight="1" x14ac:dyDescent="0.25">
      <c r="A146" s="405" t="s">
        <v>234</v>
      </c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05"/>
      <c r="O146" s="405"/>
      <c r="P146" s="405"/>
      <c r="Q146" s="405"/>
      <c r="R146" s="405"/>
      <c r="S146" s="405"/>
      <c r="T146" s="405"/>
      <c r="U146" s="405"/>
      <c r="V146" s="405"/>
      <c r="W146" s="405"/>
      <c r="X146" s="405"/>
      <c r="Y146" s="405"/>
      <c r="Z146" s="405"/>
      <c r="AA146" s="66"/>
      <c r="AB146" s="66"/>
      <c r="AC146" s="80"/>
    </row>
    <row r="147" spans="1:68" ht="14.25" customHeight="1" x14ac:dyDescent="0.25">
      <c r="A147" s="400" t="s">
        <v>122</v>
      </c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0"/>
      <c r="P147" s="400"/>
      <c r="Q147" s="400"/>
      <c r="R147" s="400"/>
      <c r="S147" s="400"/>
      <c r="T147" s="400"/>
      <c r="U147" s="400"/>
      <c r="V147" s="400"/>
      <c r="W147" s="400"/>
      <c r="X147" s="400"/>
      <c r="Y147" s="400"/>
      <c r="Z147" s="400"/>
      <c r="AA147" s="67"/>
      <c r="AB147" s="67"/>
      <c r="AC147" s="81"/>
    </row>
    <row r="148" spans="1:68" ht="27" customHeight="1" x14ac:dyDescent="0.25">
      <c r="A148" s="64" t="s">
        <v>235</v>
      </c>
      <c r="B148" s="64" t="s">
        <v>236</v>
      </c>
      <c r="C148" s="37">
        <v>4301011562</v>
      </c>
      <c r="D148" s="392">
        <v>4680115882577</v>
      </c>
      <c r="E148" s="392"/>
      <c r="F148" s="63">
        <v>0.4</v>
      </c>
      <c r="G148" s="38">
        <v>8</v>
      </c>
      <c r="H148" s="63">
        <v>3.2</v>
      </c>
      <c r="I148" s="63">
        <v>3.4</v>
      </c>
      <c r="J148" s="38">
        <v>156</v>
      </c>
      <c r="K148" s="38" t="s">
        <v>88</v>
      </c>
      <c r="L148" s="38"/>
      <c r="M148" s="39" t="s">
        <v>112</v>
      </c>
      <c r="N148" s="39"/>
      <c r="O148" s="38">
        <v>90</v>
      </c>
      <c r="P148" s="6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94"/>
      <c r="R148" s="394"/>
      <c r="S148" s="394"/>
      <c r="T148" s="395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51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ht="27" customHeight="1" x14ac:dyDescent="0.25">
      <c r="A149" s="64" t="s">
        <v>235</v>
      </c>
      <c r="B149" s="64" t="s">
        <v>237</v>
      </c>
      <c r="C149" s="37">
        <v>4301011564</v>
      </c>
      <c r="D149" s="392">
        <v>4680115882577</v>
      </c>
      <c r="E149" s="392"/>
      <c r="F149" s="63">
        <v>0.4</v>
      </c>
      <c r="G149" s="38">
        <v>8</v>
      </c>
      <c r="H149" s="63">
        <v>3.2</v>
      </c>
      <c r="I149" s="63">
        <v>3.4</v>
      </c>
      <c r="J149" s="38">
        <v>156</v>
      </c>
      <c r="K149" s="38" t="s">
        <v>88</v>
      </c>
      <c r="L149" s="38"/>
      <c r="M149" s="39" t="s">
        <v>112</v>
      </c>
      <c r="N149" s="39"/>
      <c r="O149" s="38">
        <v>90</v>
      </c>
      <c r="P149" s="63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94"/>
      <c r="R149" s="394"/>
      <c r="S149" s="394"/>
      <c r="T149" s="395"/>
      <c r="U149" s="40" t="s">
        <v>48</v>
      </c>
      <c r="V149" s="40" t="s">
        <v>48</v>
      </c>
      <c r="W149" s="41" t="s">
        <v>0</v>
      </c>
      <c r="X149" s="59">
        <v>0</v>
      </c>
      <c r="Y149" s="56">
        <f>IFERROR(IF(X149="",0,CEILING((X149/$H149),1)*$H149),"")</f>
        <v>0</v>
      </c>
      <c r="Z149" s="42" t="str">
        <f>IFERROR(IF(Y149=0,"",ROUNDUP(Y149/H149,0)*0.00753),"")</f>
        <v/>
      </c>
      <c r="AA149" s="69" t="s">
        <v>48</v>
      </c>
      <c r="AB149" s="70" t="s">
        <v>48</v>
      </c>
      <c r="AC149" s="82"/>
      <c r="AG149" s="79"/>
      <c r="AJ149" s="84"/>
      <c r="AK149" s="84"/>
      <c r="BB149" s="152" t="s">
        <v>69</v>
      </c>
      <c r="BM149" s="79">
        <f>IFERROR(X149*I149/H149,"0")</f>
        <v>0</v>
      </c>
      <c r="BN149" s="79">
        <f>IFERROR(Y149*I149/H149,"0")</f>
        <v>0</v>
      </c>
      <c r="BO149" s="79">
        <f>IFERROR(1/J149*(X149/H149),"0")</f>
        <v>0</v>
      </c>
      <c r="BP149" s="79">
        <f>IFERROR(1/J149*(Y149/H149),"0")</f>
        <v>0</v>
      </c>
    </row>
    <row r="150" spans="1:68" x14ac:dyDescent="0.2">
      <c r="A150" s="387"/>
      <c r="B150" s="387"/>
      <c r="C150" s="387"/>
      <c r="D150" s="387"/>
      <c r="E150" s="387"/>
      <c r="F150" s="387"/>
      <c r="G150" s="387"/>
      <c r="H150" s="387"/>
      <c r="I150" s="387"/>
      <c r="J150" s="387"/>
      <c r="K150" s="387"/>
      <c r="L150" s="387"/>
      <c r="M150" s="387"/>
      <c r="N150" s="387"/>
      <c r="O150" s="399"/>
      <c r="P150" s="396" t="s">
        <v>43</v>
      </c>
      <c r="Q150" s="397"/>
      <c r="R150" s="397"/>
      <c r="S150" s="397"/>
      <c r="T150" s="397"/>
      <c r="U150" s="397"/>
      <c r="V150" s="398"/>
      <c r="W150" s="43" t="s">
        <v>42</v>
      </c>
      <c r="X150" s="44">
        <f>IFERROR(X148/H148,"0")+IFERROR(X149/H149,"0")</f>
        <v>0</v>
      </c>
      <c r="Y150" s="44">
        <f>IFERROR(Y148/H148,"0")+IFERROR(Y149/H149,"0")</f>
        <v>0</v>
      </c>
      <c r="Z150" s="44">
        <f>IFERROR(IF(Z148="",0,Z148),"0")+IFERROR(IF(Z149="",0,Z149),"0")</f>
        <v>0</v>
      </c>
      <c r="AA150" s="68"/>
      <c r="AB150" s="68"/>
      <c r="AC150" s="68"/>
    </row>
    <row r="151" spans="1:68" x14ac:dyDescent="0.2">
      <c r="A151" s="387"/>
      <c r="B151" s="387"/>
      <c r="C151" s="387"/>
      <c r="D151" s="387"/>
      <c r="E151" s="387"/>
      <c r="F151" s="387"/>
      <c r="G151" s="387"/>
      <c r="H151" s="387"/>
      <c r="I151" s="387"/>
      <c r="J151" s="387"/>
      <c r="K151" s="387"/>
      <c r="L151" s="387"/>
      <c r="M151" s="387"/>
      <c r="N151" s="387"/>
      <c r="O151" s="399"/>
      <c r="P151" s="396" t="s">
        <v>43</v>
      </c>
      <c r="Q151" s="397"/>
      <c r="R151" s="397"/>
      <c r="S151" s="397"/>
      <c r="T151" s="397"/>
      <c r="U151" s="397"/>
      <c r="V151" s="398"/>
      <c r="W151" s="43" t="s">
        <v>0</v>
      </c>
      <c r="X151" s="44">
        <f>IFERROR(SUM(X148:X149),"0")</f>
        <v>0</v>
      </c>
      <c r="Y151" s="44">
        <f>IFERROR(SUM(Y148:Y149),"0")</f>
        <v>0</v>
      </c>
      <c r="Z151" s="43"/>
      <c r="AA151" s="68"/>
      <c r="AB151" s="68"/>
      <c r="AC151" s="68"/>
    </row>
    <row r="152" spans="1:68" ht="14.25" customHeight="1" x14ac:dyDescent="0.25">
      <c r="A152" s="400" t="s">
        <v>79</v>
      </c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0"/>
      <c r="P152" s="400"/>
      <c r="Q152" s="400"/>
      <c r="R152" s="400"/>
      <c r="S152" s="400"/>
      <c r="T152" s="400"/>
      <c r="U152" s="400"/>
      <c r="V152" s="400"/>
      <c r="W152" s="400"/>
      <c r="X152" s="400"/>
      <c r="Y152" s="400"/>
      <c r="Z152" s="400"/>
      <c r="AA152" s="67"/>
      <c r="AB152" s="67"/>
      <c r="AC152" s="81"/>
    </row>
    <row r="153" spans="1:68" ht="27" customHeight="1" x14ac:dyDescent="0.25">
      <c r="A153" s="64" t="s">
        <v>238</v>
      </c>
      <c r="B153" s="64" t="s">
        <v>239</v>
      </c>
      <c r="C153" s="37">
        <v>4301031234</v>
      </c>
      <c r="D153" s="392">
        <v>4680115883444</v>
      </c>
      <c r="E153" s="392"/>
      <c r="F153" s="63">
        <v>0.35</v>
      </c>
      <c r="G153" s="38">
        <v>8</v>
      </c>
      <c r="H153" s="63">
        <v>2.8</v>
      </c>
      <c r="I153" s="63">
        <v>3.0880000000000001</v>
      </c>
      <c r="J153" s="38">
        <v>156</v>
      </c>
      <c r="K153" s="38" t="s">
        <v>88</v>
      </c>
      <c r="L153" s="38"/>
      <c r="M153" s="39" t="s">
        <v>112</v>
      </c>
      <c r="N153" s="39"/>
      <c r="O153" s="38">
        <v>90</v>
      </c>
      <c r="P153" s="62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4"/>
      <c r="R153" s="394"/>
      <c r="S153" s="394"/>
      <c r="T153" s="395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IFERROR(IF(Y153=0,"",ROUNDUP(Y153/H153,0)*0.00753),"")</f>
        <v/>
      </c>
      <c r="AA153" s="69" t="s">
        <v>48</v>
      </c>
      <c r="AB153" s="70" t="s">
        <v>48</v>
      </c>
      <c r="AC153" s="82"/>
      <c r="AG153" s="79"/>
      <c r="AJ153" s="84"/>
      <c r="AK153" s="84"/>
      <c r="BB153" s="153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ht="27" customHeight="1" x14ac:dyDescent="0.25">
      <c r="A154" s="64" t="s">
        <v>238</v>
      </c>
      <c r="B154" s="64" t="s">
        <v>240</v>
      </c>
      <c r="C154" s="37">
        <v>4301031235</v>
      </c>
      <c r="D154" s="392">
        <v>4680115883444</v>
      </c>
      <c r="E154" s="392"/>
      <c r="F154" s="63">
        <v>0.35</v>
      </c>
      <c r="G154" s="38">
        <v>8</v>
      </c>
      <c r="H154" s="63">
        <v>2.8</v>
      </c>
      <c r="I154" s="63">
        <v>3.0880000000000001</v>
      </c>
      <c r="J154" s="38">
        <v>156</v>
      </c>
      <c r="K154" s="38" t="s">
        <v>88</v>
      </c>
      <c r="L154" s="38"/>
      <c r="M154" s="39" t="s">
        <v>112</v>
      </c>
      <c r="N154" s="39"/>
      <c r="O154" s="38">
        <v>90</v>
      </c>
      <c r="P154" s="62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394"/>
      <c r="R154" s="394"/>
      <c r="S154" s="394"/>
      <c r="T154" s="395"/>
      <c r="U154" s="40" t="s">
        <v>48</v>
      </c>
      <c r="V154" s="40" t="s">
        <v>48</v>
      </c>
      <c r="W154" s="41" t="s">
        <v>0</v>
      </c>
      <c r="X154" s="59">
        <v>0</v>
      </c>
      <c r="Y154" s="56">
        <f>IFERROR(IF(X154="",0,CEILING((X154/$H154),1)*$H154),"")</f>
        <v>0</v>
      </c>
      <c r="Z154" s="42" t="str">
        <f>IFERROR(IF(Y154=0,"",ROUNDUP(Y154/H154,0)*0.00753),"")</f>
        <v/>
      </c>
      <c r="AA154" s="69" t="s">
        <v>48</v>
      </c>
      <c r="AB154" s="70" t="s">
        <v>48</v>
      </c>
      <c r="AC154" s="82"/>
      <c r="AG154" s="79"/>
      <c r="AJ154" s="84"/>
      <c r="AK154" s="84"/>
      <c r="BB154" s="154" t="s">
        <v>69</v>
      </c>
      <c r="BM154" s="79">
        <f>IFERROR(X154*I154/H154,"0")</f>
        <v>0</v>
      </c>
      <c r="BN154" s="79">
        <f>IFERROR(Y154*I154/H154,"0")</f>
        <v>0</v>
      </c>
      <c r="BO154" s="79">
        <f>IFERROR(1/J154*(X154/H154),"0")</f>
        <v>0</v>
      </c>
      <c r="BP154" s="79">
        <f>IFERROR(1/J154*(Y154/H154),"0")</f>
        <v>0</v>
      </c>
    </row>
    <row r="155" spans="1:68" x14ac:dyDescent="0.2">
      <c r="A155" s="387"/>
      <c r="B155" s="387"/>
      <c r="C155" s="387"/>
      <c r="D155" s="387"/>
      <c r="E155" s="387"/>
      <c r="F155" s="387"/>
      <c r="G155" s="387"/>
      <c r="H155" s="387"/>
      <c r="I155" s="387"/>
      <c r="J155" s="387"/>
      <c r="K155" s="387"/>
      <c r="L155" s="387"/>
      <c r="M155" s="387"/>
      <c r="N155" s="387"/>
      <c r="O155" s="399"/>
      <c r="P155" s="396" t="s">
        <v>43</v>
      </c>
      <c r="Q155" s="397"/>
      <c r="R155" s="397"/>
      <c r="S155" s="397"/>
      <c r="T155" s="397"/>
      <c r="U155" s="397"/>
      <c r="V155" s="398"/>
      <c r="W155" s="43" t="s">
        <v>42</v>
      </c>
      <c r="X155" s="44">
        <f>IFERROR(X153/H153,"0")+IFERROR(X154/H154,"0")</f>
        <v>0</v>
      </c>
      <c r="Y155" s="44">
        <f>IFERROR(Y153/H153,"0")+IFERROR(Y154/H154,"0")</f>
        <v>0</v>
      </c>
      <c r="Z155" s="44">
        <f>IFERROR(IF(Z153="",0,Z153),"0")+IFERROR(IF(Z154="",0,Z154),"0")</f>
        <v>0</v>
      </c>
      <c r="AA155" s="68"/>
      <c r="AB155" s="68"/>
      <c r="AC155" s="68"/>
    </row>
    <row r="156" spans="1:68" x14ac:dyDescent="0.2">
      <c r="A156" s="387"/>
      <c r="B156" s="387"/>
      <c r="C156" s="387"/>
      <c r="D156" s="387"/>
      <c r="E156" s="387"/>
      <c r="F156" s="387"/>
      <c r="G156" s="387"/>
      <c r="H156" s="387"/>
      <c r="I156" s="387"/>
      <c r="J156" s="387"/>
      <c r="K156" s="387"/>
      <c r="L156" s="387"/>
      <c r="M156" s="387"/>
      <c r="N156" s="387"/>
      <c r="O156" s="399"/>
      <c r="P156" s="396" t="s">
        <v>43</v>
      </c>
      <c r="Q156" s="397"/>
      <c r="R156" s="397"/>
      <c r="S156" s="397"/>
      <c r="T156" s="397"/>
      <c r="U156" s="397"/>
      <c r="V156" s="398"/>
      <c r="W156" s="43" t="s">
        <v>0</v>
      </c>
      <c r="X156" s="44">
        <f>IFERROR(SUM(X153:X154),"0")</f>
        <v>0</v>
      </c>
      <c r="Y156" s="44">
        <f>IFERROR(SUM(Y153:Y154),"0")</f>
        <v>0</v>
      </c>
      <c r="Z156" s="43"/>
      <c r="AA156" s="68"/>
      <c r="AB156" s="68"/>
      <c r="AC156" s="68"/>
    </row>
    <row r="157" spans="1:68" ht="14.25" customHeight="1" x14ac:dyDescent="0.25">
      <c r="A157" s="400" t="s">
        <v>84</v>
      </c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0"/>
      <c r="P157" s="400"/>
      <c r="Q157" s="400"/>
      <c r="R157" s="400"/>
      <c r="S157" s="400"/>
      <c r="T157" s="400"/>
      <c r="U157" s="400"/>
      <c r="V157" s="400"/>
      <c r="W157" s="400"/>
      <c r="X157" s="400"/>
      <c r="Y157" s="400"/>
      <c r="Z157" s="400"/>
      <c r="AA157" s="67"/>
      <c r="AB157" s="67"/>
      <c r="AC157" s="81"/>
    </row>
    <row r="158" spans="1:68" ht="16.5" customHeight="1" x14ac:dyDescent="0.25">
      <c r="A158" s="64" t="s">
        <v>241</v>
      </c>
      <c r="B158" s="64" t="s">
        <v>242</v>
      </c>
      <c r="C158" s="37">
        <v>4301051476</v>
      </c>
      <c r="D158" s="392">
        <v>4680115882584</v>
      </c>
      <c r="E158" s="392"/>
      <c r="F158" s="63">
        <v>0.33</v>
      </c>
      <c r="G158" s="38">
        <v>8</v>
      </c>
      <c r="H158" s="63">
        <v>2.64</v>
      </c>
      <c r="I158" s="63">
        <v>2.9279999999999999</v>
      </c>
      <c r="J158" s="38">
        <v>156</v>
      </c>
      <c r="K158" s="38" t="s">
        <v>88</v>
      </c>
      <c r="L158" s="38"/>
      <c r="M158" s="39" t="s">
        <v>112</v>
      </c>
      <c r="N158" s="39"/>
      <c r="O158" s="38">
        <v>60</v>
      </c>
      <c r="P158" s="63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94"/>
      <c r="R158" s="394"/>
      <c r="S158" s="394"/>
      <c r="T158" s="395"/>
      <c r="U158" s="40" t="s">
        <v>48</v>
      </c>
      <c r="V158" s="40" t="s">
        <v>48</v>
      </c>
      <c r="W158" s="41" t="s">
        <v>0</v>
      </c>
      <c r="X158" s="59">
        <v>0</v>
      </c>
      <c r="Y158" s="56">
        <f>IFERROR(IF(X158="",0,CEILING((X158/$H158),1)*$H158),"")</f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G158" s="79"/>
      <c r="AJ158" s="84"/>
      <c r="AK158" s="84"/>
      <c r="BB158" s="155" t="s">
        <v>69</v>
      </c>
      <c r="BM158" s="79">
        <f>IFERROR(X158*I158/H158,"0")</f>
        <v>0</v>
      </c>
      <c r="BN158" s="79">
        <f>IFERROR(Y158*I158/H158,"0")</f>
        <v>0</v>
      </c>
      <c r="BO158" s="79">
        <f>IFERROR(1/J158*(X158/H158),"0")</f>
        <v>0</v>
      </c>
      <c r="BP158" s="79">
        <f>IFERROR(1/J158*(Y158/H158),"0")</f>
        <v>0</v>
      </c>
    </row>
    <row r="159" spans="1:68" ht="16.5" customHeight="1" x14ac:dyDescent="0.25">
      <c r="A159" s="64" t="s">
        <v>241</v>
      </c>
      <c r="B159" s="64" t="s">
        <v>243</v>
      </c>
      <c r="C159" s="37">
        <v>4301051477</v>
      </c>
      <c r="D159" s="392">
        <v>4680115882584</v>
      </c>
      <c r="E159" s="392"/>
      <c r="F159" s="63">
        <v>0.33</v>
      </c>
      <c r="G159" s="38">
        <v>8</v>
      </c>
      <c r="H159" s="63">
        <v>2.64</v>
      </c>
      <c r="I159" s="63">
        <v>2.9279999999999999</v>
      </c>
      <c r="J159" s="38">
        <v>156</v>
      </c>
      <c r="K159" s="38" t="s">
        <v>88</v>
      </c>
      <c r="L159" s="38"/>
      <c r="M159" s="39" t="s">
        <v>112</v>
      </c>
      <c r="N159" s="39"/>
      <c r="O159" s="38">
        <v>60</v>
      </c>
      <c r="P159" s="63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94"/>
      <c r="R159" s="394"/>
      <c r="S159" s="394"/>
      <c r="T159" s="395"/>
      <c r="U159" s="40" t="s">
        <v>48</v>
      </c>
      <c r="V159" s="40" t="s">
        <v>48</v>
      </c>
      <c r="W159" s="41" t="s">
        <v>0</v>
      </c>
      <c r="X159" s="59">
        <v>0</v>
      </c>
      <c r="Y159" s="56">
        <f>IFERROR(IF(X159="",0,CEILING((X159/$H159),1)*$H159),"")</f>
        <v>0</v>
      </c>
      <c r="Z159" s="42" t="str">
        <f>IFERROR(IF(Y159=0,"",ROUNDUP(Y159/H159,0)*0.00753),"")</f>
        <v/>
      </c>
      <c r="AA159" s="69" t="s">
        <v>48</v>
      </c>
      <c r="AB159" s="70" t="s">
        <v>48</v>
      </c>
      <c r="AC159" s="82"/>
      <c r="AG159" s="79"/>
      <c r="AJ159" s="84"/>
      <c r="AK159" s="84"/>
      <c r="BB159" s="156" t="s">
        <v>69</v>
      </c>
      <c r="BM159" s="79">
        <f>IFERROR(X159*I159/H159,"0")</f>
        <v>0</v>
      </c>
      <c r="BN159" s="79">
        <f>IFERROR(Y159*I159/H159,"0")</f>
        <v>0</v>
      </c>
      <c r="BO159" s="79">
        <f>IFERROR(1/J159*(X159/H159),"0")</f>
        <v>0</v>
      </c>
      <c r="BP159" s="79">
        <f>IFERROR(1/J159*(Y159/H159),"0")</f>
        <v>0</v>
      </c>
    </row>
    <row r="160" spans="1:68" x14ac:dyDescent="0.2">
      <c r="A160" s="387"/>
      <c r="B160" s="387"/>
      <c r="C160" s="387"/>
      <c r="D160" s="387"/>
      <c r="E160" s="387"/>
      <c r="F160" s="387"/>
      <c r="G160" s="387"/>
      <c r="H160" s="387"/>
      <c r="I160" s="387"/>
      <c r="J160" s="387"/>
      <c r="K160" s="387"/>
      <c r="L160" s="387"/>
      <c r="M160" s="387"/>
      <c r="N160" s="387"/>
      <c r="O160" s="399"/>
      <c r="P160" s="396" t="s">
        <v>43</v>
      </c>
      <c r="Q160" s="397"/>
      <c r="R160" s="397"/>
      <c r="S160" s="397"/>
      <c r="T160" s="397"/>
      <c r="U160" s="397"/>
      <c r="V160" s="398"/>
      <c r="W160" s="43" t="s">
        <v>42</v>
      </c>
      <c r="X160" s="44">
        <f>IFERROR(X158/H158,"0")+IFERROR(X159/H159,"0")</f>
        <v>0</v>
      </c>
      <c r="Y160" s="44">
        <f>IFERROR(Y158/H158,"0")+IFERROR(Y159/H159,"0")</f>
        <v>0</v>
      </c>
      <c r="Z160" s="44">
        <f>IFERROR(IF(Z158="",0,Z158),"0")+IFERROR(IF(Z159="",0,Z159),"0")</f>
        <v>0</v>
      </c>
      <c r="AA160" s="68"/>
      <c r="AB160" s="68"/>
      <c r="AC160" s="68"/>
    </row>
    <row r="161" spans="1:68" x14ac:dyDescent="0.2">
      <c r="A161" s="387"/>
      <c r="B161" s="387"/>
      <c r="C161" s="387"/>
      <c r="D161" s="387"/>
      <c r="E161" s="387"/>
      <c r="F161" s="387"/>
      <c r="G161" s="387"/>
      <c r="H161" s="387"/>
      <c r="I161" s="387"/>
      <c r="J161" s="387"/>
      <c r="K161" s="387"/>
      <c r="L161" s="387"/>
      <c r="M161" s="387"/>
      <c r="N161" s="387"/>
      <c r="O161" s="399"/>
      <c r="P161" s="396" t="s">
        <v>43</v>
      </c>
      <c r="Q161" s="397"/>
      <c r="R161" s="397"/>
      <c r="S161" s="397"/>
      <c r="T161" s="397"/>
      <c r="U161" s="397"/>
      <c r="V161" s="398"/>
      <c r="W161" s="43" t="s">
        <v>0</v>
      </c>
      <c r="X161" s="44">
        <f>IFERROR(SUM(X158:X159),"0")</f>
        <v>0</v>
      </c>
      <c r="Y161" s="44">
        <f>IFERROR(SUM(Y158:Y159),"0")</f>
        <v>0</v>
      </c>
      <c r="Z161" s="43"/>
      <c r="AA161" s="68"/>
      <c r="AB161" s="68"/>
      <c r="AC161" s="68"/>
    </row>
    <row r="162" spans="1:68" ht="16.5" customHeight="1" x14ac:dyDescent="0.25">
      <c r="A162" s="405" t="s">
        <v>120</v>
      </c>
      <c r="B162" s="405"/>
      <c r="C162" s="405"/>
      <c r="D162" s="405"/>
      <c r="E162" s="405"/>
      <c r="F162" s="405"/>
      <c r="G162" s="405"/>
      <c r="H162" s="405"/>
      <c r="I162" s="405"/>
      <c r="J162" s="405"/>
      <c r="K162" s="405"/>
      <c r="L162" s="405"/>
      <c r="M162" s="405"/>
      <c r="N162" s="405"/>
      <c r="O162" s="405"/>
      <c r="P162" s="405"/>
      <c r="Q162" s="405"/>
      <c r="R162" s="405"/>
      <c r="S162" s="405"/>
      <c r="T162" s="405"/>
      <c r="U162" s="405"/>
      <c r="V162" s="405"/>
      <c r="W162" s="405"/>
      <c r="X162" s="405"/>
      <c r="Y162" s="405"/>
      <c r="Z162" s="405"/>
      <c r="AA162" s="66"/>
      <c r="AB162" s="66"/>
      <c r="AC162" s="80"/>
    </row>
    <row r="163" spans="1:68" ht="14.25" customHeight="1" x14ac:dyDescent="0.25">
      <c r="A163" s="400" t="s">
        <v>122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400"/>
      <c r="AA163" s="67"/>
      <c r="AB163" s="67"/>
      <c r="AC163" s="81"/>
    </row>
    <row r="164" spans="1:68" ht="27" customHeight="1" x14ac:dyDescent="0.25">
      <c r="A164" s="64" t="s">
        <v>244</v>
      </c>
      <c r="B164" s="64" t="s">
        <v>245</v>
      </c>
      <c r="C164" s="37">
        <v>4301011623</v>
      </c>
      <c r="D164" s="392">
        <v>4607091382945</v>
      </c>
      <c r="E164" s="392"/>
      <c r="F164" s="63">
        <v>1.4</v>
      </c>
      <c r="G164" s="38">
        <v>8</v>
      </c>
      <c r="H164" s="63">
        <v>11.2</v>
      </c>
      <c r="I164" s="63">
        <v>11.68</v>
      </c>
      <c r="J164" s="38">
        <v>56</v>
      </c>
      <c r="K164" s="38" t="s">
        <v>126</v>
      </c>
      <c r="L164" s="38"/>
      <c r="M164" s="39" t="s">
        <v>125</v>
      </c>
      <c r="N164" s="39"/>
      <c r="O164" s="38">
        <v>50</v>
      </c>
      <c r="P164" s="62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94"/>
      <c r="R164" s="394"/>
      <c r="S164" s="394"/>
      <c r="T164" s="395"/>
      <c r="U164" s="40" t="s">
        <v>48</v>
      </c>
      <c r="V164" s="40" t="s">
        <v>48</v>
      </c>
      <c r="W164" s="41" t="s">
        <v>0</v>
      </c>
      <c r="X164" s="59">
        <v>100</v>
      </c>
      <c r="Y164" s="56">
        <f>IFERROR(IF(X164="",0,CEILING((X164/$H164),1)*$H164),"")</f>
        <v>100.8</v>
      </c>
      <c r="Z164" s="42">
        <f>IFERROR(IF(Y164=0,"",ROUNDUP(Y164/H164,0)*0.02175),"")</f>
        <v>0.19574999999999998</v>
      </c>
      <c r="AA164" s="69" t="s">
        <v>48</v>
      </c>
      <c r="AB164" s="70" t="s">
        <v>48</v>
      </c>
      <c r="AC164" s="82"/>
      <c r="AG164" s="79"/>
      <c r="AJ164" s="84"/>
      <c r="AK164" s="84"/>
      <c r="BB164" s="157" t="s">
        <v>69</v>
      </c>
      <c r="BM164" s="79">
        <f>IFERROR(X164*I164/H164,"0")</f>
        <v>104.28571428571429</v>
      </c>
      <c r="BN164" s="79">
        <f>IFERROR(Y164*I164/H164,"0")</f>
        <v>105.12</v>
      </c>
      <c r="BO164" s="79">
        <f>IFERROR(1/J164*(X164/H164),"0")</f>
        <v>0.15943877551020408</v>
      </c>
      <c r="BP164" s="79">
        <f>IFERROR(1/J164*(Y164/H164),"0")</f>
        <v>0.1607142857142857</v>
      </c>
    </row>
    <row r="165" spans="1:68" ht="27" customHeight="1" x14ac:dyDescent="0.25">
      <c r="A165" s="64" t="s">
        <v>246</v>
      </c>
      <c r="B165" s="64" t="s">
        <v>247</v>
      </c>
      <c r="C165" s="37">
        <v>4301011192</v>
      </c>
      <c r="D165" s="392">
        <v>4607091382952</v>
      </c>
      <c r="E165" s="392"/>
      <c r="F165" s="63">
        <v>0.5</v>
      </c>
      <c r="G165" s="38">
        <v>6</v>
      </c>
      <c r="H165" s="63">
        <v>3</v>
      </c>
      <c r="I165" s="63">
        <v>3.2</v>
      </c>
      <c r="J165" s="38">
        <v>156</v>
      </c>
      <c r="K165" s="38" t="s">
        <v>88</v>
      </c>
      <c r="L165" s="38"/>
      <c r="M165" s="39" t="s">
        <v>125</v>
      </c>
      <c r="N165" s="39"/>
      <c r="O165" s="38">
        <v>50</v>
      </c>
      <c r="P165" s="6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94"/>
      <c r="R165" s="394"/>
      <c r="S165" s="394"/>
      <c r="T165" s="395"/>
      <c r="U165" s="40" t="s">
        <v>48</v>
      </c>
      <c r="V165" s="40" t="s">
        <v>48</v>
      </c>
      <c r="W165" s="41" t="s">
        <v>0</v>
      </c>
      <c r="X165" s="59">
        <v>30</v>
      </c>
      <c r="Y165" s="56">
        <f>IFERROR(IF(X165="",0,CEILING((X165/$H165),1)*$H165),"")</f>
        <v>30</v>
      </c>
      <c r="Z165" s="42">
        <f>IFERROR(IF(Y165=0,"",ROUNDUP(Y165/H165,0)*0.00753),"")</f>
        <v>7.5300000000000006E-2</v>
      </c>
      <c r="AA165" s="69" t="s">
        <v>48</v>
      </c>
      <c r="AB165" s="70" t="s">
        <v>48</v>
      </c>
      <c r="AC165" s="82"/>
      <c r="AG165" s="79"/>
      <c r="AJ165" s="84"/>
      <c r="AK165" s="84"/>
      <c r="BB165" s="158" t="s">
        <v>69</v>
      </c>
      <c r="BM165" s="79">
        <f>IFERROR(X165*I165/H165,"0")</f>
        <v>32</v>
      </c>
      <c r="BN165" s="79">
        <f>IFERROR(Y165*I165/H165,"0")</f>
        <v>32</v>
      </c>
      <c r="BO165" s="79">
        <f>IFERROR(1/J165*(X165/H165),"0")</f>
        <v>6.4102564102564097E-2</v>
      </c>
      <c r="BP165" s="79">
        <f>IFERROR(1/J165*(Y165/H165),"0")</f>
        <v>6.4102564102564097E-2</v>
      </c>
    </row>
    <row r="166" spans="1:68" ht="27" customHeight="1" x14ac:dyDescent="0.25">
      <c r="A166" s="64" t="s">
        <v>248</v>
      </c>
      <c r="B166" s="64" t="s">
        <v>249</v>
      </c>
      <c r="C166" s="37">
        <v>4301011705</v>
      </c>
      <c r="D166" s="392">
        <v>4607091384604</v>
      </c>
      <c r="E166" s="392"/>
      <c r="F166" s="63">
        <v>0.4</v>
      </c>
      <c r="G166" s="38">
        <v>10</v>
      </c>
      <c r="H166" s="63">
        <v>4</v>
      </c>
      <c r="I166" s="63">
        <v>4.24</v>
      </c>
      <c r="J166" s="38">
        <v>120</v>
      </c>
      <c r="K166" s="38" t="s">
        <v>88</v>
      </c>
      <c r="L166" s="38"/>
      <c r="M166" s="39" t="s">
        <v>125</v>
      </c>
      <c r="N166" s="39"/>
      <c r="O166" s="38">
        <v>50</v>
      </c>
      <c r="P166" s="62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94"/>
      <c r="R166" s="394"/>
      <c r="S166" s="394"/>
      <c r="T166" s="395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IFERROR(IF(Y166=0,"",ROUNDUP(Y166/H166,0)*0.00937),"")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59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x14ac:dyDescent="0.2">
      <c r="A167" s="387"/>
      <c r="B167" s="387"/>
      <c r="C167" s="387"/>
      <c r="D167" s="387"/>
      <c r="E167" s="387"/>
      <c r="F167" s="387"/>
      <c r="G167" s="387"/>
      <c r="H167" s="387"/>
      <c r="I167" s="387"/>
      <c r="J167" s="387"/>
      <c r="K167" s="387"/>
      <c r="L167" s="387"/>
      <c r="M167" s="387"/>
      <c r="N167" s="387"/>
      <c r="O167" s="399"/>
      <c r="P167" s="396" t="s">
        <v>43</v>
      </c>
      <c r="Q167" s="397"/>
      <c r="R167" s="397"/>
      <c r="S167" s="397"/>
      <c r="T167" s="397"/>
      <c r="U167" s="397"/>
      <c r="V167" s="398"/>
      <c r="W167" s="43" t="s">
        <v>42</v>
      </c>
      <c r="X167" s="44">
        <f>IFERROR(X164/H164,"0")+IFERROR(X165/H165,"0")+IFERROR(X166/H166,"0")</f>
        <v>18.928571428571431</v>
      </c>
      <c r="Y167" s="44">
        <f>IFERROR(Y164/H164,"0")+IFERROR(Y165/H165,"0")+IFERROR(Y166/H166,"0")</f>
        <v>19</v>
      </c>
      <c r="Z167" s="44">
        <f>IFERROR(IF(Z164="",0,Z164),"0")+IFERROR(IF(Z165="",0,Z165),"0")+IFERROR(IF(Z166="",0,Z166),"0")</f>
        <v>0.27105000000000001</v>
      </c>
      <c r="AA167" s="68"/>
      <c r="AB167" s="68"/>
      <c r="AC167" s="68"/>
    </row>
    <row r="168" spans="1:68" x14ac:dyDescent="0.2">
      <c r="A168" s="387"/>
      <c r="B168" s="387"/>
      <c r="C168" s="387"/>
      <c r="D168" s="387"/>
      <c r="E168" s="387"/>
      <c r="F168" s="387"/>
      <c r="G168" s="387"/>
      <c r="H168" s="387"/>
      <c r="I168" s="387"/>
      <c r="J168" s="387"/>
      <c r="K168" s="387"/>
      <c r="L168" s="387"/>
      <c r="M168" s="387"/>
      <c r="N168" s="387"/>
      <c r="O168" s="399"/>
      <c r="P168" s="396" t="s">
        <v>43</v>
      </c>
      <c r="Q168" s="397"/>
      <c r="R168" s="397"/>
      <c r="S168" s="397"/>
      <c r="T168" s="397"/>
      <c r="U168" s="397"/>
      <c r="V168" s="398"/>
      <c r="W168" s="43" t="s">
        <v>0</v>
      </c>
      <c r="X168" s="44">
        <f>IFERROR(SUM(X164:X166),"0")</f>
        <v>130</v>
      </c>
      <c r="Y168" s="44">
        <f>IFERROR(SUM(Y164:Y166),"0")</f>
        <v>130.80000000000001</v>
      </c>
      <c r="Z168" s="43"/>
      <c r="AA168" s="68"/>
      <c r="AB168" s="68"/>
      <c r="AC168" s="68"/>
    </row>
    <row r="169" spans="1:68" ht="14.25" customHeight="1" x14ac:dyDescent="0.25">
      <c r="A169" s="400" t="s">
        <v>79</v>
      </c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67"/>
      <c r="AB169" s="67"/>
      <c r="AC169" s="81"/>
    </row>
    <row r="170" spans="1:68" ht="16.5" customHeight="1" x14ac:dyDescent="0.25">
      <c r="A170" s="64" t="s">
        <v>250</v>
      </c>
      <c r="B170" s="64" t="s">
        <v>251</v>
      </c>
      <c r="C170" s="37">
        <v>4301030895</v>
      </c>
      <c r="D170" s="392">
        <v>4607091387667</v>
      </c>
      <c r="E170" s="392"/>
      <c r="F170" s="63">
        <v>0.9</v>
      </c>
      <c r="G170" s="38">
        <v>10</v>
      </c>
      <c r="H170" s="63">
        <v>9</v>
      </c>
      <c r="I170" s="63">
        <v>9.6300000000000008</v>
      </c>
      <c r="J170" s="38">
        <v>56</v>
      </c>
      <c r="K170" s="38" t="s">
        <v>126</v>
      </c>
      <c r="L170" s="38"/>
      <c r="M170" s="39" t="s">
        <v>125</v>
      </c>
      <c r="N170" s="39"/>
      <c r="O170" s="38">
        <v>40</v>
      </c>
      <c r="P170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94"/>
      <c r="R170" s="394"/>
      <c r="S170" s="394"/>
      <c r="T170" s="395"/>
      <c r="U170" s="40" t="s">
        <v>48</v>
      </c>
      <c r="V170" s="40" t="s">
        <v>48</v>
      </c>
      <c r="W170" s="41" t="s">
        <v>0</v>
      </c>
      <c r="X170" s="59">
        <v>50</v>
      </c>
      <c r="Y170" s="56">
        <f>IFERROR(IF(X170="",0,CEILING((X170/$H170),1)*$H170),"")</f>
        <v>54</v>
      </c>
      <c r="Z170" s="42">
        <f>IFERROR(IF(Y170=0,"",ROUNDUP(Y170/H170,0)*0.02175),"")</f>
        <v>0.1305</v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53.500000000000007</v>
      </c>
      <c r="BN170" s="79">
        <f>IFERROR(Y170*I170/H170,"0")</f>
        <v>57.780000000000008</v>
      </c>
      <c r="BO170" s="79">
        <f>IFERROR(1/J170*(X170/H170),"0")</f>
        <v>9.9206349206349201E-2</v>
      </c>
      <c r="BP170" s="79">
        <f>IFERROR(1/J170*(Y170/H170),"0")</f>
        <v>0.10714285714285714</v>
      </c>
    </row>
    <row r="171" spans="1:68" ht="27" customHeight="1" x14ac:dyDescent="0.25">
      <c r="A171" s="64" t="s">
        <v>252</v>
      </c>
      <c r="B171" s="64" t="s">
        <v>253</v>
      </c>
      <c r="C171" s="37">
        <v>4301030961</v>
      </c>
      <c r="D171" s="392">
        <v>4607091387636</v>
      </c>
      <c r="E171" s="392"/>
      <c r="F171" s="63">
        <v>0.7</v>
      </c>
      <c r="G171" s="38">
        <v>6</v>
      </c>
      <c r="H171" s="63">
        <v>4.2</v>
      </c>
      <c r="I171" s="63">
        <v>4.5</v>
      </c>
      <c r="J171" s="38">
        <v>120</v>
      </c>
      <c r="K171" s="38" t="s">
        <v>88</v>
      </c>
      <c r="L171" s="38"/>
      <c r="M171" s="39" t="s">
        <v>82</v>
      </c>
      <c r="N171" s="39"/>
      <c r="O171" s="38">
        <v>40</v>
      </c>
      <c r="P171" s="6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94"/>
      <c r="R171" s="394"/>
      <c r="S171" s="394"/>
      <c r="T171" s="395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IFERROR(IF(Y171=0,"",ROUNDUP(Y171/H171,0)*0.00937),"")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16.5" customHeight="1" x14ac:dyDescent="0.25">
      <c r="A172" s="64" t="s">
        <v>254</v>
      </c>
      <c r="B172" s="64" t="s">
        <v>255</v>
      </c>
      <c r="C172" s="37">
        <v>4301030963</v>
      </c>
      <c r="D172" s="392">
        <v>4607091382426</v>
      </c>
      <c r="E172" s="392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126</v>
      </c>
      <c r="L172" s="38"/>
      <c r="M172" s="39" t="s">
        <v>82</v>
      </c>
      <c r="N172" s="39"/>
      <c r="O172" s="38">
        <v>40</v>
      </c>
      <c r="P172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94"/>
      <c r="R172" s="394"/>
      <c r="S172" s="394"/>
      <c r="T172" s="395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256</v>
      </c>
      <c r="B173" s="64" t="s">
        <v>257</v>
      </c>
      <c r="C173" s="37">
        <v>4301030962</v>
      </c>
      <c r="D173" s="392">
        <v>4607091386547</v>
      </c>
      <c r="E173" s="392"/>
      <c r="F173" s="63">
        <v>0.35</v>
      </c>
      <c r="G173" s="38">
        <v>8</v>
      </c>
      <c r="H173" s="63">
        <v>2.8</v>
      </c>
      <c r="I173" s="63">
        <v>2.94</v>
      </c>
      <c r="J173" s="38">
        <v>234</v>
      </c>
      <c r="K173" s="38" t="s">
        <v>83</v>
      </c>
      <c r="L173" s="38"/>
      <c r="M173" s="39" t="s">
        <v>82</v>
      </c>
      <c r="N173" s="39"/>
      <c r="O173" s="38">
        <v>40</v>
      </c>
      <c r="P173" s="61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94"/>
      <c r="R173" s="394"/>
      <c r="S173" s="394"/>
      <c r="T173" s="395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IFERROR(IF(Y173=0,"",ROUNDUP(Y173/H173,0)*0.00502),"")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27" customHeight="1" x14ac:dyDescent="0.25">
      <c r="A174" s="64" t="s">
        <v>258</v>
      </c>
      <c r="B174" s="64" t="s">
        <v>259</v>
      </c>
      <c r="C174" s="37">
        <v>4301030964</v>
      </c>
      <c r="D174" s="392">
        <v>4607091382464</v>
      </c>
      <c r="E174" s="392"/>
      <c r="F174" s="63">
        <v>0.35</v>
      </c>
      <c r="G174" s="38">
        <v>8</v>
      </c>
      <c r="H174" s="63">
        <v>2.8</v>
      </c>
      <c r="I174" s="63">
        <v>2.964</v>
      </c>
      <c r="J174" s="38">
        <v>234</v>
      </c>
      <c r="K174" s="38" t="s">
        <v>83</v>
      </c>
      <c r="L174" s="38"/>
      <c r="M174" s="39" t="s">
        <v>82</v>
      </c>
      <c r="N174" s="39"/>
      <c r="O174" s="38">
        <v>40</v>
      </c>
      <c r="P174" s="6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94"/>
      <c r="R174" s="394"/>
      <c r="S174" s="394"/>
      <c r="T174" s="395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IFERROR(IF(Y174=0,"",ROUNDUP(Y174/H174,0)*0.00502),"")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4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x14ac:dyDescent="0.2">
      <c r="A175" s="387"/>
      <c r="B175" s="387"/>
      <c r="C175" s="387"/>
      <c r="D175" s="387"/>
      <c r="E175" s="387"/>
      <c r="F175" s="387"/>
      <c r="G175" s="387"/>
      <c r="H175" s="387"/>
      <c r="I175" s="387"/>
      <c r="J175" s="387"/>
      <c r="K175" s="387"/>
      <c r="L175" s="387"/>
      <c r="M175" s="387"/>
      <c r="N175" s="387"/>
      <c r="O175" s="399"/>
      <c r="P175" s="396" t="s">
        <v>43</v>
      </c>
      <c r="Q175" s="397"/>
      <c r="R175" s="397"/>
      <c r="S175" s="397"/>
      <c r="T175" s="397"/>
      <c r="U175" s="397"/>
      <c r="V175" s="398"/>
      <c r="W175" s="43" t="s">
        <v>42</v>
      </c>
      <c r="X175" s="44">
        <f>IFERROR(X170/H170,"0")+IFERROR(X171/H171,"0")+IFERROR(X172/H172,"0")+IFERROR(X173/H173,"0")+IFERROR(X174/H174,"0")</f>
        <v>5.5555555555555554</v>
      </c>
      <c r="Y175" s="44">
        <f>IFERROR(Y170/H170,"0")+IFERROR(Y171/H171,"0")+IFERROR(Y172/H172,"0")+IFERROR(Y173/H173,"0")+IFERROR(Y174/H174,"0")</f>
        <v>6</v>
      </c>
      <c r="Z175" s="44">
        <f>IFERROR(IF(Z170="",0,Z170),"0")+IFERROR(IF(Z171="",0,Z171),"0")+IFERROR(IF(Z172="",0,Z172),"0")+IFERROR(IF(Z173="",0,Z173),"0")+IFERROR(IF(Z174="",0,Z174),"0")</f>
        <v>0.1305</v>
      </c>
      <c r="AA175" s="68"/>
      <c r="AB175" s="68"/>
      <c r="AC175" s="68"/>
    </row>
    <row r="176" spans="1:68" x14ac:dyDescent="0.2">
      <c r="A176" s="387"/>
      <c r="B176" s="387"/>
      <c r="C176" s="387"/>
      <c r="D176" s="387"/>
      <c r="E176" s="387"/>
      <c r="F176" s="387"/>
      <c r="G176" s="387"/>
      <c r="H176" s="387"/>
      <c r="I176" s="387"/>
      <c r="J176" s="387"/>
      <c r="K176" s="387"/>
      <c r="L176" s="387"/>
      <c r="M176" s="387"/>
      <c r="N176" s="387"/>
      <c r="O176" s="399"/>
      <c r="P176" s="396" t="s">
        <v>43</v>
      </c>
      <c r="Q176" s="397"/>
      <c r="R176" s="397"/>
      <c r="S176" s="397"/>
      <c r="T176" s="397"/>
      <c r="U176" s="397"/>
      <c r="V176" s="398"/>
      <c r="W176" s="43" t="s">
        <v>0</v>
      </c>
      <c r="X176" s="44">
        <f>IFERROR(SUM(X170:X174),"0")</f>
        <v>50</v>
      </c>
      <c r="Y176" s="44">
        <f>IFERROR(SUM(Y170:Y174),"0")</f>
        <v>54</v>
      </c>
      <c r="Z176" s="43"/>
      <c r="AA176" s="68"/>
      <c r="AB176" s="68"/>
      <c r="AC176" s="68"/>
    </row>
    <row r="177" spans="1:68" ht="14.25" customHeight="1" x14ac:dyDescent="0.25">
      <c r="A177" s="400" t="s">
        <v>84</v>
      </c>
      <c r="B177" s="400"/>
      <c r="C177" s="400"/>
      <c r="D177" s="400"/>
      <c r="E177" s="400"/>
      <c r="F177" s="400"/>
      <c r="G177" s="400"/>
      <c r="H177" s="400"/>
      <c r="I177" s="400"/>
      <c r="J177" s="400"/>
      <c r="K177" s="400"/>
      <c r="L177" s="400"/>
      <c r="M177" s="400"/>
      <c r="N177" s="400"/>
      <c r="O177" s="400"/>
      <c r="P177" s="400"/>
      <c r="Q177" s="400"/>
      <c r="R177" s="400"/>
      <c r="S177" s="400"/>
      <c r="T177" s="400"/>
      <c r="U177" s="400"/>
      <c r="V177" s="400"/>
      <c r="W177" s="400"/>
      <c r="X177" s="400"/>
      <c r="Y177" s="400"/>
      <c r="Z177" s="400"/>
      <c r="AA177" s="67"/>
      <c r="AB177" s="67"/>
      <c r="AC177" s="81"/>
    </row>
    <row r="178" spans="1:68" ht="16.5" customHeight="1" x14ac:dyDescent="0.25">
      <c r="A178" s="64" t="s">
        <v>260</v>
      </c>
      <c r="B178" s="64" t="s">
        <v>261</v>
      </c>
      <c r="C178" s="37">
        <v>4301051611</v>
      </c>
      <c r="D178" s="392">
        <v>4607091385304</v>
      </c>
      <c r="E178" s="392"/>
      <c r="F178" s="63">
        <v>1.4</v>
      </c>
      <c r="G178" s="38">
        <v>6</v>
      </c>
      <c r="H178" s="63">
        <v>8.4</v>
      </c>
      <c r="I178" s="63">
        <v>8.9640000000000004</v>
      </c>
      <c r="J178" s="38">
        <v>56</v>
      </c>
      <c r="K178" s="38" t="s">
        <v>126</v>
      </c>
      <c r="L178" s="38"/>
      <c r="M178" s="39" t="s">
        <v>82</v>
      </c>
      <c r="N178" s="39"/>
      <c r="O178" s="38">
        <v>40</v>
      </c>
      <c r="P178" s="6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94"/>
      <c r="R178" s="394"/>
      <c r="S178" s="394"/>
      <c r="T178" s="395"/>
      <c r="U178" s="40" t="s">
        <v>48</v>
      </c>
      <c r="V178" s="40" t="s">
        <v>48</v>
      </c>
      <c r="W178" s="41" t="s">
        <v>0</v>
      </c>
      <c r="X178" s="59">
        <v>240</v>
      </c>
      <c r="Y178" s="56">
        <f>IFERROR(IF(X178="",0,CEILING((X178/$H178),1)*$H178),"")</f>
        <v>243.60000000000002</v>
      </c>
      <c r="Z178" s="42">
        <f>IFERROR(IF(Y178=0,"",ROUNDUP(Y178/H178,0)*0.02175),"")</f>
        <v>0.63074999999999992</v>
      </c>
      <c r="AA178" s="69" t="s">
        <v>48</v>
      </c>
      <c r="AB178" s="70" t="s">
        <v>48</v>
      </c>
      <c r="AC178" s="82"/>
      <c r="AG178" s="79"/>
      <c r="AJ178" s="84"/>
      <c r="AK178" s="84"/>
      <c r="BB178" s="165" t="s">
        <v>69</v>
      </c>
      <c r="BM178" s="79">
        <f>IFERROR(X178*I178/H178,"0")</f>
        <v>256.1142857142857</v>
      </c>
      <c r="BN178" s="79">
        <f>IFERROR(Y178*I178/H178,"0")</f>
        <v>259.95600000000002</v>
      </c>
      <c r="BO178" s="79">
        <f>IFERROR(1/J178*(X178/H178),"0")</f>
        <v>0.51020408163265296</v>
      </c>
      <c r="BP178" s="79">
        <f>IFERROR(1/J178*(Y178/H178),"0")</f>
        <v>0.51785714285714279</v>
      </c>
    </row>
    <row r="179" spans="1:68" ht="16.5" customHeight="1" x14ac:dyDescent="0.25">
      <c r="A179" s="64" t="s">
        <v>262</v>
      </c>
      <c r="B179" s="64" t="s">
        <v>263</v>
      </c>
      <c r="C179" s="37">
        <v>4301051648</v>
      </c>
      <c r="D179" s="392">
        <v>4607091386264</v>
      </c>
      <c r="E179" s="392"/>
      <c r="F179" s="63">
        <v>0.5</v>
      </c>
      <c r="G179" s="38">
        <v>6</v>
      </c>
      <c r="H179" s="63">
        <v>3</v>
      </c>
      <c r="I179" s="63">
        <v>3.278</v>
      </c>
      <c r="J179" s="38">
        <v>156</v>
      </c>
      <c r="K179" s="38" t="s">
        <v>88</v>
      </c>
      <c r="L179" s="38"/>
      <c r="M179" s="39" t="s">
        <v>82</v>
      </c>
      <c r="N179" s="39"/>
      <c r="O179" s="38">
        <v>31</v>
      </c>
      <c r="P179" s="62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94"/>
      <c r="R179" s="394"/>
      <c r="S179" s="394"/>
      <c r="T179" s="395"/>
      <c r="U179" s="40" t="s">
        <v>48</v>
      </c>
      <c r="V179" s="40" t="s">
        <v>48</v>
      </c>
      <c r="W179" s="41" t="s">
        <v>0</v>
      </c>
      <c r="X179" s="59">
        <v>30</v>
      </c>
      <c r="Y179" s="56">
        <f>IFERROR(IF(X179="",0,CEILING((X179/$H179),1)*$H179),"")</f>
        <v>30</v>
      </c>
      <c r="Z179" s="42">
        <f>IFERROR(IF(Y179=0,"",ROUNDUP(Y179/H179,0)*0.00753),"")</f>
        <v>7.5300000000000006E-2</v>
      </c>
      <c r="AA179" s="69" t="s">
        <v>48</v>
      </c>
      <c r="AB179" s="70" t="s">
        <v>48</v>
      </c>
      <c r="AC179" s="82"/>
      <c r="AG179" s="79"/>
      <c r="AJ179" s="84"/>
      <c r="AK179" s="84"/>
      <c r="BB179" s="166" t="s">
        <v>69</v>
      </c>
      <c r="BM179" s="79">
        <f>IFERROR(X179*I179/H179,"0")</f>
        <v>32.78</v>
      </c>
      <c r="BN179" s="79">
        <f>IFERROR(Y179*I179/H179,"0")</f>
        <v>32.78</v>
      </c>
      <c r="BO179" s="79">
        <f>IFERROR(1/J179*(X179/H179),"0")</f>
        <v>6.4102564102564097E-2</v>
      </c>
      <c r="BP179" s="79">
        <f>IFERROR(1/J179*(Y179/H179),"0")</f>
        <v>6.4102564102564097E-2</v>
      </c>
    </row>
    <row r="180" spans="1:68" ht="16.5" customHeight="1" x14ac:dyDescent="0.25">
      <c r="A180" s="64" t="s">
        <v>264</v>
      </c>
      <c r="B180" s="64" t="s">
        <v>265</v>
      </c>
      <c r="C180" s="37">
        <v>4301051313</v>
      </c>
      <c r="D180" s="392">
        <v>4607091385427</v>
      </c>
      <c r="E180" s="392"/>
      <c r="F180" s="63">
        <v>0.5</v>
      </c>
      <c r="G180" s="38">
        <v>6</v>
      </c>
      <c r="H180" s="63">
        <v>3</v>
      </c>
      <c r="I180" s="63">
        <v>3.2719999999999998</v>
      </c>
      <c r="J180" s="38">
        <v>156</v>
      </c>
      <c r="K180" s="38" t="s">
        <v>88</v>
      </c>
      <c r="L180" s="38"/>
      <c r="M180" s="39" t="s">
        <v>82</v>
      </c>
      <c r="N180" s="39"/>
      <c r="O180" s="38">
        <v>40</v>
      </c>
      <c r="P180" s="6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94"/>
      <c r="R180" s="394"/>
      <c r="S180" s="394"/>
      <c r="T180" s="395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IFERROR(IF(Y180=0,"",ROUNDUP(Y180/H180,0)*0.00753),"")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67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x14ac:dyDescent="0.2">
      <c r="A181" s="387"/>
      <c r="B181" s="387"/>
      <c r="C181" s="387"/>
      <c r="D181" s="387"/>
      <c r="E181" s="387"/>
      <c r="F181" s="387"/>
      <c r="G181" s="387"/>
      <c r="H181" s="387"/>
      <c r="I181" s="387"/>
      <c r="J181" s="387"/>
      <c r="K181" s="387"/>
      <c r="L181" s="387"/>
      <c r="M181" s="387"/>
      <c r="N181" s="387"/>
      <c r="O181" s="399"/>
      <c r="P181" s="396" t="s">
        <v>43</v>
      </c>
      <c r="Q181" s="397"/>
      <c r="R181" s="397"/>
      <c r="S181" s="397"/>
      <c r="T181" s="397"/>
      <c r="U181" s="397"/>
      <c r="V181" s="398"/>
      <c r="W181" s="43" t="s">
        <v>42</v>
      </c>
      <c r="X181" s="44">
        <f>IFERROR(X178/H178,"0")+IFERROR(X179/H179,"0")+IFERROR(X180/H180,"0")</f>
        <v>38.571428571428569</v>
      </c>
      <c r="Y181" s="44">
        <f>IFERROR(Y178/H178,"0")+IFERROR(Y179/H179,"0")+IFERROR(Y180/H180,"0")</f>
        <v>39</v>
      </c>
      <c r="Z181" s="44">
        <f>IFERROR(IF(Z178="",0,Z178),"0")+IFERROR(IF(Z179="",0,Z179),"0")+IFERROR(IF(Z180="",0,Z180),"0")</f>
        <v>0.70604999999999996</v>
      </c>
      <c r="AA181" s="68"/>
      <c r="AB181" s="68"/>
      <c r="AC181" s="68"/>
    </row>
    <row r="182" spans="1:68" x14ac:dyDescent="0.2">
      <c r="A182" s="387"/>
      <c r="B182" s="387"/>
      <c r="C182" s="387"/>
      <c r="D182" s="387"/>
      <c r="E182" s="387"/>
      <c r="F182" s="387"/>
      <c r="G182" s="387"/>
      <c r="H182" s="387"/>
      <c r="I182" s="387"/>
      <c r="J182" s="387"/>
      <c r="K182" s="387"/>
      <c r="L182" s="387"/>
      <c r="M182" s="387"/>
      <c r="N182" s="387"/>
      <c r="O182" s="399"/>
      <c r="P182" s="396" t="s">
        <v>43</v>
      </c>
      <c r="Q182" s="397"/>
      <c r="R182" s="397"/>
      <c r="S182" s="397"/>
      <c r="T182" s="397"/>
      <c r="U182" s="397"/>
      <c r="V182" s="398"/>
      <c r="W182" s="43" t="s">
        <v>0</v>
      </c>
      <c r="X182" s="44">
        <f>IFERROR(SUM(X178:X180),"0")</f>
        <v>270</v>
      </c>
      <c r="Y182" s="44">
        <f>IFERROR(SUM(Y178:Y180),"0")</f>
        <v>273.60000000000002</v>
      </c>
      <c r="Z182" s="43"/>
      <c r="AA182" s="68"/>
      <c r="AB182" s="68"/>
      <c r="AC182" s="68"/>
    </row>
    <row r="183" spans="1:68" ht="27.75" customHeight="1" x14ac:dyDescent="0.2">
      <c r="A183" s="429" t="s">
        <v>266</v>
      </c>
      <c r="B183" s="429"/>
      <c r="C183" s="429"/>
      <c r="D183" s="429"/>
      <c r="E183" s="429"/>
      <c r="F183" s="429"/>
      <c r="G183" s="429"/>
      <c r="H183" s="429"/>
      <c r="I183" s="429"/>
      <c r="J183" s="429"/>
      <c r="K183" s="429"/>
      <c r="L183" s="429"/>
      <c r="M183" s="429"/>
      <c r="N183" s="429"/>
      <c r="O183" s="429"/>
      <c r="P183" s="429"/>
      <c r="Q183" s="429"/>
      <c r="R183" s="429"/>
      <c r="S183" s="429"/>
      <c r="T183" s="429"/>
      <c r="U183" s="429"/>
      <c r="V183" s="429"/>
      <c r="W183" s="429"/>
      <c r="X183" s="429"/>
      <c r="Y183" s="429"/>
      <c r="Z183" s="429"/>
      <c r="AA183" s="55"/>
      <c r="AB183" s="55"/>
      <c r="AC183" s="55"/>
    </row>
    <row r="184" spans="1:68" ht="16.5" customHeight="1" x14ac:dyDescent="0.25">
      <c r="A184" s="405" t="s">
        <v>267</v>
      </c>
      <c r="B184" s="405"/>
      <c r="C184" s="405"/>
      <c r="D184" s="405"/>
      <c r="E184" s="405"/>
      <c r="F184" s="405"/>
      <c r="G184" s="405"/>
      <c r="H184" s="405"/>
      <c r="I184" s="405"/>
      <c r="J184" s="405"/>
      <c r="K184" s="405"/>
      <c r="L184" s="405"/>
      <c r="M184" s="405"/>
      <c r="N184" s="405"/>
      <c r="O184" s="405"/>
      <c r="P184" s="405"/>
      <c r="Q184" s="405"/>
      <c r="R184" s="405"/>
      <c r="S184" s="405"/>
      <c r="T184" s="405"/>
      <c r="U184" s="405"/>
      <c r="V184" s="405"/>
      <c r="W184" s="405"/>
      <c r="X184" s="405"/>
      <c r="Y184" s="405"/>
      <c r="Z184" s="405"/>
      <c r="AA184" s="66"/>
      <c r="AB184" s="66"/>
      <c r="AC184" s="80"/>
    </row>
    <row r="185" spans="1:68" ht="14.25" customHeight="1" x14ac:dyDescent="0.25">
      <c r="A185" s="400" t="s">
        <v>79</v>
      </c>
      <c r="B185" s="400"/>
      <c r="C185" s="400"/>
      <c r="D185" s="400"/>
      <c r="E185" s="400"/>
      <c r="F185" s="400"/>
      <c r="G185" s="400"/>
      <c r="H185" s="400"/>
      <c r="I185" s="400"/>
      <c r="J185" s="400"/>
      <c r="K185" s="400"/>
      <c r="L185" s="400"/>
      <c r="M185" s="400"/>
      <c r="N185" s="400"/>
      <c r="O185" s="400"/>
      <c r="P185" s="400"/>
      <c r="Q185" s="400"/>
      <c r="R185" s="400"/>
      <c r="S185" s="400"/>
      <c r="T185" s="400"/>
      <c r="U185" s="400"/>
      <c r="V185" s="400"/>
      <c r="W185" s="400"/>
      <c r="X185" s="400"/>
      <c r="Y185" s="400"/>
      <c r="Z185" s="400"/>
      <c r="AA185" s="67"/>
      <c r="AB185" s="67"/>
      <c r="AC185" s="81"/>
    </row>
    <row r="186" spans="1:68" ht="27" customHeight="1" x14ac:dyDescent="0.25">
      <c r="A186" s="64" t="s">
        <v>268</v>
      </c>
      <c r="B186" s="64" t="s">
        <v>269</v>
      </c>
      <c r="C186" s="37">
        <v>4301031191</v>
      </c>
      <c r="D186" s="392">
        <v>4680115880993</v>
      </c>
      <c r="E186" s="392"/>
      <c r="F186" s="63">
        <v>0.7</v>
      </c>
      <c r="G186" s="38">
        <v>6</v>
      </c>
      <c r="H186" s="63">
        <v>4.2</v>
      </c>
      <c r="I186" s="63">
        <v>4.46</v>
      </c>
      <c r="J186" s="38">
        <v>156</v>
      </c>
      <c r="K186" s="38" t="s">
        <v>88</v>
      </c>
      <c r="L186" s="38"/>
      <c r="M186" s="39" t="s">
        <v>82</v>
      </c>
      <c r="N186" s="39"/>
      <c r="O186" s="38">
        <v>40</v>
      </c>
      <c r="P186" s="6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94"/>
      <c r="R186" s="394"/>
      <c r="S186" s="394"/>
      <c r="T186" s="395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ref="Y186:Y193" si="26">IFERROR(IF(X186="",0,CEILING((X186/$H186),1)*$H186),"")</f>
        <v>0</v>
      </c>
      <c r="Z186" s="42" t="str">
        <f>IFERROR(IF(Y186=0,"",ROUNDUP(Y186/H186,0)*0.00753),"")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ref="BM186:BM193" si="27">IFERROR(X186*I186/H186,"0")</f>
        <v>0</v>
      </c>
      <c r="BN186" s="79">
        <f t="shared" ref="BN186:BN193" si="28">IFERROR(Y186*I186/H186,"0")</f>
        <v>0</v>
      </c>
      <c r="BO186" s="79">
        <f t="shared" ref="BO186:BO193" si="29">IFERROR(1/J186*(X186/H186),"0")</f>
        <v>0</v>
      </c>
      <c r="BP186" s="79">
        <f t="shared" ref="BP186:BP193" si="30">IFERROR(1/J186*(Y186/H186),"0")</f>
        <v>0</v>
      </c>
    </row>
    <row r="187" spans="1:68" ht="27" customHeight="1" x14ac:dyDescent="0.25">
      <c r="A187" s="64" t="s">
        <v>270</v>
      </c>
      <c r="B187" s="64" t="s">
        <v>271</v>
      </c>
      <c r="C187" s="37">
        <v>4301031204</v>
      </c>
      <c r="D187" s="392">
        <v>4680115881761</v>
      </c>
      <c r="E187" s="392"/>
      <c r="F187" s="63">
        <v>0.7</v>
      </c>
      <c r="G187" s="38">
        <v>6</v>
      </c>
      <c r="H187" s="63">
        <v>4.2</v>
      </c>
      <c r="I187" s="63">
        <v>4.46</v>
      </c>
      <c r="J187" s="38">
        <v>156</v>
      </c>
      <c r="K187" s="38" t="s">
        <v>88</v>
      </c>
      <c r="L187" s="38"/>
      <c r="M187" s="39" t="s">
        <v>82</v>
      </c>
      <c r="N187" s="39"/>
      <c r="O187" s="38">
        <v>40</v>
      </c>
      <c r="P187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94"/>
      <c r="R187" s="394"/>
      <c r="S187" s="394"/>
      <c r="T187" s="395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customHeight="1" x14ac:dyDescent="0.25">
      <c r="A188" s="64" t="s">
        <v>272</v>
      </c>
      <c r="B188" s="64" t="s">
        <v>273</v>
      </c>
      <c r="C188" s="37">
        <v>4301031201</v>
      </c>
      <c r="D188" s="392">
        <v>4680115881563</v>
      </c>
      <c r="E188" s="392"/>
      <c r="F188" s="63">
        <v>0.7</v>
      </c>
      <c r="G188" s="38">
        <v>6</v>
      </c>
      <c r="H188" s="63">
        <v>4.2</v>
      </c>
      <c r="I188" s="63">
        <v>4.4000000000000004</v>
      </c>
      <c r="J188" s="38">
        <v>156</v>
      </c>
      <c r="K188" s="38" t="s">
        <v>88</v>
      </c>
      <c r="L188" s="38"/>
      <c r="M188" s="39" t="s">
        <v>82</v>
      </c>
      <c r="N188" s="39"/>
      <c r="O188" s="38">
        <v>40</v>
      </c>
      <c r="P188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94"/>
      <c r="R188" s="394"/>
      <c r="S188" s="394"/>
      <c r="T188" s="395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customHeight="1" x14ac:dyDescent="0.25">
      <c r="A189" s="64" t="s">
        <v>274</v>
      </c>
      <c r="B189" s="64" t="s">
        <v>275</v>
      </c>
      <c r="C189" s="37">
        <v>4301031199</v>
      </c>
      <c r="D189" s="392">
        <v>4680115880986</v>
      </c>
      <c r="E189" s="392"/>
      <c r="F189" s="63">
        <v>0.35</v>
      </c>
      <c r="G189" s="38">
        <v>6</v>
      </c>
      <c r="H189" s="63">
        <v>2.1</v>
      </c>
      <c r="I189" s="63">
        <v>2.23</v>
      </c>
      <c r="J189" s="38">
        <v>234</v>
      </c>
      <c r="K189" s="38" t="s">
        <v>83</v>
      </c>
      <c r="L189" s="38"/>
      <c r="M189" s="39" t="s">
        <v>82</v>
      </c>
      <c r="N189" s="39"/>
      <c r="O189" s="38">
        <v>40</v>
      </c>
      <c r="P189" s="6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94"/>
      <c r="R189" s="394"/>
      <c r="S189" s="394"/>
      <c r="T189" s="395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IFERROR(IF(Y189=0,"",ROUNDUP(Y189/H189,0)*0.00502),"")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276</v>
      </c>
      <c r="B190" s="64" t="s">
        <v>277</v>
      </c>
      <c r="C190" s="37">
        <v>4301031205</v>
      </c>
      <c r="D190" s="392">
        <v>4680115881785</v>
      </c>
      <c r="E190" s="392"/>
      <c r="F190" s="63">
        <v>0.35</v>
      </c>
      <c r="G190" s="38">
        <v>6</v>
      </c>
      <c r="H190" s="63">
        <v>2.1</v>
      </c>
      <c r="I190" s="63">
        <v>2.23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6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94"/>
      <c r="R190" s="394"/>
      <c r="S190" s="394"/>
      <c r="T190" s="395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278</v>
      </c>
      <c r="B191" s="64" t="s">
        <v>279</v>
      </c>
      <c r="C191" s="37">
        <v>4301031202</v>
      </c>
      <c r="D191" s="392">
        <v>4680115881679</v>
      </c>
      <c r="E191" s="392"/>
      <c r="F191" s="63">
        <v>0.35</v>
      </c>
      <c r="G191" s="38">
        <v>6</v>
      </c>
      <c r="H191" s="63">
        <v>2.1</v>
      </c>
      <c r="I191" s="63">
        <v>2.2000000000000002</v>
      </c>
      <c r="J191" s="38">
        <v>234</v>
      </c>
      <c r="K191" s="38" t="s">
        <v>83</v>
      </c>
      <c r="L191" s="38"/>
      <c r="M191" s="39" t="s">
        <v>82</v>
      </c>
      <c r="N191" s="39"/>
      <c r="O191" s="38">
        <v>40</v>
      </c>
      <c r="P191" s="6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94"/>
      <c r="R191" s="394"/>
      <c r="S191" s="394"/>
      <c r="T191" s="395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IFERROR(IF(Y191=0,"",ROUNDUP(Y191/H191,0)*0.00502),"")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280</v>
      </c>
      <c r="B192" s="64" t="s">
        <v>281</v>
      </c>
      <c r="C192" s="37">
        <v>4301031158</v>
      </c>
      <c r="D192" s="392">
        <v>4680115880191</v>
      </c>
      <c r="E192" s="392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8" t="s">
        <v>88</v>
      </c>
      <c r="L192" s="38"/>
      <c r="M192" s="39" t="s">
        <v>82</v>
      </c>
      <c r="N192" s="39"/>
      <c r="O192" s="38">
        <v>40</v>
      </c>
      <c r="P192" s="6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94"/>
      <c r="R192" s="394"/>
      <c r="S192" s="394"/>
      <c r="T192" s="395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IFERROR(IF(Y192=0,"",ROUNDUP(Y192/H192,0)*0.00753),"")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customHeight="1" x14ac:dyDescent="0.25">
      <c r="A193" s="64" t="s">
        <v>282</v>
      </c>
      <c r="B193" s="64" t="s">
        <v>283</v>
      </c>
      <c r="C193" s="37">
        <v>4301031245</v>
      </c>
      <c r="D193" s="392">
        <v>4680115883963</v>
      </c>
      <c r="E193" s="392"/>
      <c r="F193" s="63">
        <v>0.28000000000000003</v>
      </c>
      <c r="G193" s="38">
        <v>6</v>
      </c>
      <c r="H193" s="63">
        <v>1.68</v>
      </c>
      <c r="I193" s="63">
        <v>1.78</v>
      </c>
      <c r="J193" s="38">
        <v>234</v>
      </c>
      <c r="K193" s="38" t="s">
        <v>83</v>
      </c>
      <c r="L193" s="38"/>
      <c r="M193" s="39" t="s">
        <v>82</v>
      </c>
      <c r="N193" s="39"/>
      <c r="O193" s="38">
        <v>40</v>
      </c>
      <c r="P193" s="6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94"/>
      <c r="R193" s="394"/>
      <c r="S193" s="394"/>
      <c r="T193" s="395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IFERROR(IF(Y193=0,"",ROUNDUP(Y193/H193,0)*0.00502),"")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x14ac:dyDescent="0.2">
      <c r="A194" s="387"/>
      <c r="B194" s="387"/>
      <c r="C194" s="387"/>
      <c r="D194" s="387"/>
      <c r="E194" s="387"/>
      <c r="F194" s="387"/>
      <c r="G194" s="387"/>
      <c r="H194" s="387"/>
      <c r="I194" s="387"/>
      <c r="J194" s="387"/>
      <c r="K194" s="387"/>
      <c r="L194" s="387"/>
      <c r="M194" s="387"/>
      <c r="N194" s="387"/>
      <c r="O194" s="399"/>
      <c r="P194" s="396" t="s">
        <v>43</v>
      </c>
      <c r="Q194" s="397"/>
      <c r="R194" s="397"/>
      <c r="S194" s="397"/>
      <c r="T194" s="397"/>
      <c r="U194" s="397"/>
      <c r="V194" s="398"/>
      <c r="W194" s="43" t="s">
        <v>42</v>
      </c>
      <c r="X194" s="44">
        <f>IFERROR(X186/H186,"0")+IFERROR(X187/H187,"0")+IFERROR(X188/H188,"0")+IFERROR(X189/H189,"0")+IFERROR(X190/H190,"0")+IFERROR(X191/H191,"0")+IFERROR(X192/H192,"0")+IFERROR(X193/H193,"0")</f>
        <v>0</v>
      </c>
      <c r="Y194" s="44">
        <f>IFERROR(Y186/H186,"0")+IFERROR(Y187/H187,"0")+IFERROR(Y188/H188,"0")+IFERROR(Y189/H189,"0")+IFERROR(Y190/H190,"0")+IFERROR(Y191/H191,"0")+IFERROR(Y192/H192,"0")+IFERROR(Y193/H193,"0")</f>
        <v>0</v>
      </c>
      <c r="Z194" s="4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8"/>
      <c r="AB194" s="68"/>
      <c r="AC194" s="68"/>
    </row>
    <row r="195" spans="1:68" x14ac:dyDescent="0.2">
      <c r="A195" s="387"/>
      <c r="B195" s="387"/>
      <c r="C195" s="387"/>
      <c r="D195" s="387"/>
      <c r="E195" s="387"/>
      <c r="F195" s="387"/>
      <c r="G195" s="387"/>
      <c r="H195" s="387"/>
      <c r="I195" s="387"/>
      <c r="J195" s="387"/>
      <c r="K195" s="387"/>
      <c r="L195" s="387"/>
      <c r="M195" s="387"/>
      <c r="N195" s="387"/>
      <c r="O195" s="399"/>
      <c r="P195" s="396" t="s">
        <v>43</v>
      </c>
      <c r="Q195" s="397"/>
      <c r="R195" s="397"/>
      <c r="S195" s="397"/>
      <c r="T195" s="397"/>
      <c r="U195" s="397"/>
      <c r="V195" s="398"/>
      <c r="W195" s="43" t="s">
        <v>0</v>
      </c>
      <c r="X195" s="44">
        <f>IFERROR(SUM(X186:X193),"0")</f>
        <v>0</v>
      </c>
      <c r="Y195" s="44">
        <f>IFERROR(SUM(Y186:Y193),"0")</f>
        <v>0</v>
      </c>
      <c r="Z195" s="43"/>
      <c r="AA195" s="68"/>
      <c r="AB195" s="68"/>
      <c r="AC195" s="68"/>
    </row>
    <row r="196" spans="1:68" ht="16.5" customHeight="1" x14ac:dyDescent="0.25">
      <c r="A196" s="405" t="s">
        <v>284</v>
      </c>
      <c r="B196" s="405"/>
      <c r="C196" s="405"/>
      <c r="D196" s="405"/>
      <c r="E196" s="405"/>
      <c r="F196" s="405"/>
      <c r="G196" s="405"/>
      <c r="H196" s="405"/>
      <c r="I196" s="405"/>
      <c r="J196" s="405"/>
      <c r="K196" s="405"/>
      <c r="L196" s="405"/>
      <c r="M196" s="405"/>
      <c r="N196" s="405"/>
      <c r="O196" s="405"/>
      <c r="P196" s="405"/>
      <c r="Q196" s="405"/>
      <c r="R196" s="405"/>
      <c r="S196" s="405"/>
      <c r="T196" s="405"/>
      <c r="U196" s="405"/>
      <c r="V196" s="405"/>
      <c r="W196" s="405"/>
      <c r="X196" s="405"/>
      <c r="Y196" s="405"/>
      <c r="Z196" s="405"/>
      <c r="AA196" s="66"/>
      <c r="AB196" s="66"/>
      <c r="AC196" s="80"/>
    </row>
    <row r="197" spans="1:68" ht="14.25" customHeight="1" x14ac:dyDescent="0.25">
      <c r="A197" s="400" t="s">
        <v>122</v>
      </c>
      <c r="B197" s="400"/>
      <c r="C197" s="400"/>
      <c r="D197" s="400"/>
      <c r="E197" s="400"/>
      <c r="F197" s="400"/>
      <c r="G197" s="400"/>
      <c r="H197" s="400"/>
      <c r="I197" s="400"/>
      <c r="J197" s="400"/>
      <c r="K197" s="400"/>
      <c r="L197" s="400"/>
      <c r="M197" s="400"/>
      <c r="N197" s="400"/>
      <c r="O197" s="400"/>
      <c r="P197" s="400"/>
      <c r="Q197" s="400"/>
      <c r="R197" s="400"/>
      <c r="S197" s="400"/>
      <c r="T197" s="400"/>
      <c r="U197" s="400"/>
      <c r="V197" s="400"/>
      <c r="W197" s="400"/>
      <c r="X197" s="400"/>
      <c r="Y197" s="400"/>
      <c r="Z197" s="400"/>
      <c r="AA197" s="67"/>
      <c r="AB197" s="67"/>
      <c r="AC197" s="81"/>
    </row>
    <row r="198" spans="1:68" ht="16.5" customHeight="1" x14ac:dyDescent="0.25">
      <c r="A198" s="64" t="s">
        <v>285</v>
      </c>
      <c r="B198" s="64" t="s">
        <v>286</v>
      </c>
      <c r="C198" s="37">
        <v>4301011450</v>
      </c>
      <c r="D198" s="392">
        <v>4680115881402</v>
      </c>
      <c r="E198" s="392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126</v>
      </c>
      <c r="L198" s="38"/>
      <c r="M198" s="39" t="s">
        <v>125</v>
      </c>
      <c r="N198" s="39"/>
      <c r="O198" s="38">
        <v>55</v>
      </c>
      <c r="P198" s="6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94"/>
      <c r="R198" s="394"/>
      <c r="S198" s="394"/>
      <c r="T198" s="395"/>
      <c r="U198" s="40" t="s">
        <v>48</v>
      </c>
      <c r="V198" s="40" t="s">
        <v>48</v>
      </c>
      <c r="W198" s="41" t="s">
        <v>0</v>
      </c>
      <c r="X198" s="59">
        <v>0</v>
      </c>
      <c r="Y198" s="56">
        <f>IFERROR(IF(X198="",0,CEILING((X198/$H198),1)*$H198),"")</f>
        <v>0</v>
      </c>
      <c r="Z198" s="42" t="str">
        <f>IFERROR(IF(Y198=0,"",ROUNDUP(Y198/H198,0)*0.02175),"")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76" t="s">
        <v>69</v>
      </c>
      <c r="BM198" s="79">
        <f>IFERROR(X198*I198/H198,"0")</f>
        <v>0</v>
      </c>
      <c r="BN198" s="79">
        <f>IFERROR(Y198*I198/H198,"0")</f>
        <v>0</v>
      </c>
      <c r="BO198" s="79">
        <f>IFERROR(1/J198*(X198/H198),"0")</f>
        <v>0</v>
      </c>
      <c r="BP198" s="79">
        <f>IFERROR(1/J198*(Y198/H198),"0")</f>
        <v>0</v>
      </c>
    </row>
    <row r="199" spans="1:68" ht="27" customHeight="1" x14ac:dyDescent="0.25">
      <c r="A199" s="64" t="s">
        <v>287</v>
      </c>
      <c r="B199" s="64" t="s">
        <v>288</v>
      </c>
      <c r="C199" s="37">
        <v>4301011454</v>
      </c>
      <c r="D199" s="392">
        <v>4680115881396</v>
      </c>
      <c r="E199" s="392"/>
      <c r="F199" s="63">
        <v>0.45</v>
      </c>
      <c r="G199" s="38">
        <v>6</v>
      </c>
      <c r="H199" s="63">
        <v>2.7</v>
      </c>
      <c r="I199" s="63">
        <v>2.9</v>
      </c>
      <c r="J199" s="38">
        <v>156</v>
      </c>
      <c r="K199" s="38" t="s">
        <v>88</v>
      </c>
      <c r="L199" s="38"/>
      <c r="M199" s="39" t="s">
        <v>82</v>
      </c>
      <c r="N199" s="39"/>
      <c r="O199" s="38">
        <v>55</v>
      </c>
      <c r="P199" s="6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94"/>
      <c r="R199" s="394"/>
      <c r="S199" s="394"/>
      <c r="T199" s="395"/>
      <c r="U199" s="40" t="s">
        <v>48</v>
      </c>
      <c r="V199" s="40" t="s">
        <v>48</v>
      </c>
      <c r="W199" s="41" t="s">
        <v>0</v>
      </c>
      <c r="X199" s="59">
        <v>0</v>
      </c>
      <c r="Y199" s="56">
        <f>IFERROR(IF(X199="",0,CEILING((X199/$H199),1)*$H199),"")</f>
        <v>0</v>
      </c>
      <c r="Z199" s="42" t="str">
        <f>IFERROR(IF(Y199=0,"",ROUNDUP(Y199/H199,0)*0.00753),"")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77" t="s">
        <v>69</v>
      </c>
      <c r="BM199" s="79">
        <f>IFERROR(X199*I199/H199,"0")</f>
        <v>0</v>
      </c>
      <c r="BN199" s="79">
        <f>IFERROR(Y199*I199/H199,"0")</f>
        <v>0</v>
      </c>
      <c r="BO199" s="79">
        <f>IFERROR(1/J199*(X199/H199),"0")</f>
        <v>0</v>
      </c>
      <c r="BP199" s="79">
        <f>IFERROR(1/J199*(Y199/H199),"0")</f>
        <v>0</v>
      </c>
    </row>
    <row r="200" spans="1:68" x14ac:dyDescent="0.2">
      <c r="A200" s="387"/>
      <c r="B200" s="387"/>
      <c r="C200" s="387"/>
      <c r="D200" s="387"/>
      <c r="E200" s="387"/>
      <c r="F200" s="387"/>
      <c r="G200" s="387"/>
      <c r="H200" s="387"/>
      <c r="I200" s="387"/>
      <c r="J200" s="387"/>
      <c r="K200" s="387"/>
      <c r="L200" s="387"/>
      <c r="M200" s="387"/>
      <c r="N200" s="387"/>
      <c r="O200" s="399"/>
      <c r="P200" s="396" t="s">
        <v>43</v>
      </c>
      <c r="Q200" s="397"/>
      <c r="R200" s="397"/>
      <c r="S200" s="397"/>
      <c r="T200" s="397"/>
      <c r="U200" s="397"/>
      <c r="V200" s="398"/>
      <c r="W200" s="43" t="s">
        <v>42</v>
      </c>
      <c r="X200" s="44">
        <f>IFERROR(X198/H198,"0")+IFERROR(X199/H199,"0")</f>
        <v>0</v>
      </c>
      <c r="Y200" s="44">
        <f>IFERROR(Y198/H198,"0")+IFERROR(Y199/H199,"0")</f>
        <v>0</v>
      </c>
      <c r="Z200" s="44">
        <f>IFERROR(IF(Z198="",0,Z198),"0")+IFERROR(IF(Z199="",0,Z199),"0")</f>
        <v>0</v>
      </c>
      <c r="AA200" s="68"/>
      <c r="AB200" s="68"/>
      <c r="AC200" s="68"/>
    </row>
    <row r="201" spans="1:68" x14ac:dyDescent="0.2">
      <c r="A201" s="387"/>
      <c r="B201" s="387"/>
      <c r="C201" s="387"/>
      <c r="D201" s="387"/>
      <c r="E201" s="387"/>
      <c r="F201" s="387"/>
      <c r="G201" s="387"/>
      <c r="H201" s="387"/>
      <c r="I201" s="387"/>
      <c r="J201" s="387"/>
      <c r="K201" s="387"/>
      <c r="L201" s="387"/>
      <c r="M201" s="387"/>
      <c r="N201" s="387"/>
      <c r="O201" s="399"/>
      <c r="P201" s="396" t="s">
        <v>43</v>
      </c>
      <c r="Q201" s="397"/>
      <c r="R201" s="397"/>
      <c r="S201" s="397"/>
      <c r="T201" s="397"/>
      <c r="U201" s="397"/>
      <c r="V201" s="398"/>
      <c r="W201" s="43" t="s">
        <v>0</v>
      </c>
      <c r="X201" s="44">
        <f>IFERROR(SUM(X198:X199),"0")</f>
        <v>0</v>
      </c>
      <c r="Y201" s="44">
        <f>IFERROR(SUM(Y198:Y199),"0")</f>
        <v>0</v>
      </c>
      <c r="Z201" s="43"/>
      <c r="AA201" s="68"/>
      <c r="AB201" s="68"/>
      <c r="AC201" s="68"/>
    </row>
    <row r="202" spans="1:68" ht="14.25" customHeight="1" x14ac:dyDescent="0.25">
      <c r="A202" s="400" t="s">
        <v>155</v>
      </c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00"/>
      <c r="P202" s="400"/>
      <c r="Q202" s="400"/>
      <c r="R202" s="400"/>
      <c r="S202" s="400"/>
      <c r="T202" s="400"/>
      <c r="U202" s="400"/>
      <c r="V202" s="400"/>
      <c r="W202" s="400"/>
      <c r="X202" s="400"/>
      <c r="Y202" s="400"/>
      <c r="Z202" s="400"/>
      <c r="AA202" s="67"/>
      <c r="AB202" s="67"/>
      <c r="AC202" s="81"/>
    </row>
    <row r="203" spans="1:68" ht="16.5" customHeight="1" x14ac:dyDescent="0.25">
      <c r="A203" s="64" t="s">
        <v>289</v>
      </c>
      <c r="B203" s="64" t="s">
        <v>290</v>
      </c>
      <c r="C203" s="37">
        <v>4301020262</v>
      </c>
      <c r="D203" s="392">
        <v>4680115882935</v>
      </c>
      <c r="E203" s="392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126</v>
      </c>
      <c r="L203" s="38"/>
      <c r="M203" s="39" t="s">
        <v>128</v>
      </c>
      <c r="N203" s="39"/>
      <c r="O203" s="38">
        <v>50</v>
      </c>
      <c r="P203" s="6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94"/>
      <c r="R203" s="394"/>
      <c r="S203" s="394"/>
      <c r="T203" s="395"/>
      <c r="U203" s="40" t="s">
        <v>48</v>
      </c>
      <c r="V203" s="40" t="s">
        <v>48</v>
      </c>
      <c r="W203" s="41" t="s">
        <v>0</v>
      </c>
      <c r="X203" s="59">
        <v>0</v>
      </c>
      <c r="Y203" s="56">
        <f>IFERROR(IF(X203="",0,CEILING((X203/$H203),1)*$H203),"")</f>
        <v>0</v>
      </c>
      <c r="Z203" s="42" t="str">
        <f>IFERROR(IF(Y203=0,"",ROUNDUP(Y203/H203,0)*0.02175),"")</f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178" t="s">
        <v>69</v>
      </c>
      <c r="BM203" s="79">
        <f>IFERROR(X203*I203/H203,"0")</f>
        <v>0</v>
      </c>
      <c r="BN203" s="79">
        <f>IFERROR(Y203*I203/H203,"0")</f>
        <v>0</v>
      </c>
      <c r="BO203" s="79">
        <f>IFERROR(1/J203*(X203/H203),"0")</f>
        <v>0</v>
      </c>
      <c r="BP203" s="79">
        <f>IFERROR(1/J203*(Y203/H203),"0")</f>
        <v>0</v>
      </c>
    </row>
    <row r="204" spans="1:68" ht="16.5" customHeight="1" x14ac:dyDescent="0.25">
      <c r="A204" s="64" t="s">
        <v>291</v>
      </c>
      <c r="B204" s="64" t="s">
        <v>292</v>
      </c>
      <c r="C204" s="37">
        <v>4301020220</v>
      </c>
      <c r="D204" s="392">
        <v>4680115880764</v>
      </c>
      <c r="E204" s="392"/>
      <c r="F204" s="63">
        <v>0.35</v>
      </c>
      <c r="G204" s="38">
        <v>6</v>
      </c>
      <c r="H204" s="63">
        <v>2.1</v>
      </c>
      <c r="I204" s="63">
        <v>2.2999999999999998</v>
      </c>
      <c r="J204" s="38">
        <v>156</v>
      </c>
      <c r="K204" s="38" t="s">
        <v>88</v>
      </c>
      <c r="L204" s="38"/>
      <c r="M204" s="39" t="s">
        <v>125</v>
      </c>
      <c r="N204" s="39"/>
      <c r="O204" s="38">
        <v>50</v>
      </c>
      <c r="P204" s="5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94"/>
      <c r="R204" s="394"/>
      <c r="S204" s="394"/>
      <c r="T204" s="395"/>
      <c r="U204" s="40" t="s">
        <v>48</v>
      </c>
      <c r="V204" s="40" t="s">
        <v>48</v>
      </c>
      <c r="W204" s="41" t="s">
        <v>0</v>
      </c>
      <c r="X204" s="59">
        <v>0</v>
      </c>
      <c r="Y204" s="56">
        <f>IFERROR(IF(X204="",0,CEILING((X204/$H204),1)*$H204),"")</f>
        <v>0</v>
      </c>
      <c r="Z204" s="42" t="str">
        <f>IFERROR(IF(Y204=0,"",ROUNDUP(Y204/H204,0)*0.00753),"")</f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179" t="s">
        <v>69</v>
      </c>
      <c r="BM204" s="79">
        <f>IFERROR(X204*I204/H204,"0")</f>
        <v>0</v>
      </c>
      <c r="BN204" s="79">
        <f>IFERROR(Y204*I204/H204,"0")</f>
        <v>0</v>
      </c>
      <c r="BO204" s="79">
        <f>IFERROR(1/J204*(X204/H204),"0")</f>
        <v>0</v>
      </c>
      <c r="BP204" s="79">
        <f>IFERROR(1/J204*(Y204/H204),"0")</f>
        <v>0</v>
      </c>
    </row>
    <row r="205" spans="1:68" x14ac:dyDescent="0.2">
      <c r="A205" s="387"/>
      <c r="B205" s="387"/>
      <c r="C205" s="387"/>
      <c r="D205" s="387"/>
      <c r="E205" s="387"/>
      <c r="F205" s="387"/>
      <c r="G205" s="387"/>
      <c r="H205" s="387"/>
      <c r="I205" s="387"/>
      <c r="J205" s="387"/>
      <c r="K205" s="387"/>
      <c r="L205" s="387"/>
      <c r="M205" s="387"/>
      <c r="N205" s="387"/>
      <c r="O205" s="399"/>
      <c r="P205" s="396" t="s">
        <v>43</v>
      </c>
      <c r="Q205" s="397"/>
      <c r="R205" s="397"/>
      <c r="S205" s="397"/>
      <c r="T205" s="397"/>
      <c r="U205" s="397"/>
      <c r="V205" s="398"/>
      <c r="W205" s="43" t="s">
        <v>42</v>
      </c>
      <c r="X205" s="44">
        <f>IFERROR(X203/H203,"0")+IFERROR(X204/H204,"0")</f>
        <v>0</v>
      </c>
      <c r="Y205" s="44">
        <f>IFERROR(Y203/H203,"0")+IFERROR(Y204/H204,"0")</f>
        <v>0</v>
      </c>
      <c r="Z205" s="44">
        <f>IFERROR(IF(Z203="",0,Z203),"0")+IFERROR(IF(Z204="",0,Z204),"0")</f>
        <v>0</v>
      </c>
      <c r="AA205" s="68"/>
      <c r="AB205" s="68"/>
      <c r="AC205" s="68"/>
    </row>
    <row r="206" spans="1:68" x14ac:dyDescent="0.2">
      <c r="A206" s="387"/>
      <c r="B206" s="387"/>
      <c r="C206" s="387"/>
      <c r="D206" s="387"/>
      <c r="E206" s="387"/>
      <c r="F206" s="387"/>
      <c r="G206" s="387"/>
      <c r="H206" s="387"/>
      <c r="I206" s="387"/>
      <c r="J206" s="387"/>
      <c r="K206" s="387"/>
      <c r="L206" s="387"/>
      <c r="M206" s="387"/>
      <c r="N206" s="387"/>
      <c r="O206" s="399"/>
      <c r="P206" s="396" t="s">
        <v>43</v>
      </c>
      <c r="Q206" s="397"/>
      <c r="R206" s="397"/>
      <c r="S206" s="397"/>
      <c r="T206" s="397"/>
      <c r="U206" s="397"/>
      <c r="V206" s="398"/>
      <c r="W206" s="43" t="s">
        <v>0</v>
      </c>
      <c r="X206" s="44">
        <f>IFERROR(SUM(X203:X204),"0")</f>
        <v>0</v>
      </c>
      <c r="Y206" s="44">
        <f>IFERROR(SUM(Y203:Y204),"0")</f>
        <v>0</v>
      </c>
      <c r="Z206" s="43"/>
      <c r="AA206" s="68"/>
      <c r="AB206" s="68"/>
      <c r="AC206" s="68"/>
    </row>
    <row r="207" spans="1:68" ht="14.25" customHeight="1" x14ac:dyDescent="0.25">
      <c r="A207" s="400" t="s">
        <v>79</v>
      </c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00"/>
      <c r="P207" s="400"/>
      <c r="Q207" s="400"/>
      <c r="R207" s="400"/>
      <c r="S207" s="400"/>
      <c r="T207" s="400"/>
      <c r="U207" s="400"/>
      <c r="V207" s="400"/>
      <c r="W207" s="400"/>
      <c r="X207" s="400"/>
      <c r="Y207" s="400"/>
      <c r="Z207" s="400"/>
      <c r="AA207" s="67"/>
      <c r="AB207" s="67"/>
      <c r="AC207" s="81"/>
    </row>
    <row r="208" spans="1:68" ht="27" customHeight="1" x14ac:dyDescent="0.25">
      <c r="A208" s="64" t="s">
        <v>293</v>
      </c>
      <c r="B208" s="64" t="s">
        <v>294</v>
      </c>
      <c r="C208" s="37">
        <v>4301031224</v>
      </c>
      <c r="D208" s="392">
        <v>4680115882683</v>
      </c>
      <c r="E208" s="392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88</v>
      </c>
      <c r="L208" s="38"/>
      <c r="M208" s="39" t="s">
        <v>82</v>
      </c>
      <c r="N208" s="39"/>
      <c r="O208" s="38">
        <v>40</v>
      </c>
      <c r="P208" s="6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94"/>
      <c r="R208" s="394"/>
      <c r="S208" s="394"/>
      <c r="T208" s="395"/>
      <c r="U208" s="40" t="s">
        <v>48</v>
      </c>
      <c r="V208" s="40" t="s">
        <v>48</v>
      </c>
      <c r="W208" s="41" t="s">
        <v>0</v>
      </c>
      <c r="X208" s="59">
        <v>200</v>
      </c>
      <c r="Y208" s="56">
        <f t="shared" ref="Y208:Y215" si="31">IFERROR(IF(X208="",0,CEILING((X208/$H208),1)*$H208),"")</f>
        <v>205.20000000000002</v>
      </c>
      <c r="Z208" s="42">
        <f>IFERROR(IF(Y208=0,"",ROUNDUP(Y208/H208,0)*0.00937),"")</f>
        <v>0.35605999999999999</v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ref="BM208:BM215" si="32">IFERROR(X208*I208/H208,"0")</f>
        <v>207.77777777777777</v>
      </c>
      <c r="BN208" s="79">
        <f t="shared" ref="BN208:BN215" si="33">IFERROR(Y208*I208/H208,"0")</f>
        <v>213.18000000000004</v>
      </c>
      <c r="BO208" s="79">
        <f t="shared" ref="BO208:BO215" si="34">IFERROR(1/J208*(X208/H208),"0")</f>
        <v>0.30864197530864196</v>
      </c>
      <c r="BP208" s="79">
        <f t="shared" ref="BP208:BP215" si="35">IFERROR(1/J208*(Y208/H208),"0")</f>
        <v>0.31666666666666665</v>
      </c>
    </row>
    <row r="209" spans="1:68" ht="27" customHeight="1" x14ac:dyDescent="0.25">
      <c r="A209" s="64" t="s">
        <v>295</v>
      </c>
      <c r="B209" s="64" t="s">
        <v>296</v>
      </c>
      <c r="C209" s="37">
        <v>4301031230</v>
      </c>
      <c r="D209" s="392">
        <v>4680115882690</v>
      </c>
      <c r="E209" s="392"/>
      <c r="F209" s="63">
        <v>0.9</v>
      </c>
      <c r="G209" s="38">
        <v>6</v>
      </c>
      <c r="H209" s="63">
        <v>5.4</v>
      </c>
      <c r="I209" s="63">
        <v>5.61</v>
      </c>
      <c r="J209" s="38">
        <v>120</v>
      </c>
      <c r="K209" s="38" t="s">
        <v>88</v>
      </c>
      <c r="L209" s="38"/>
      <c r="M209" s="39" t="s">
        <v>82</v>
      </c>
      <c r="N209" s="39"/>
      <c r="O209" s="38">
        <v>40</v>
      </c>
      <c r="P209" s="6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94"/>
      <c r="R209" s="394"/>
      <c r="S209" s="394"/>
      <c r="T209" s="395"/>
      <c r="U209" s="40" t="s">
        <v>48</v>
      </c>
      <c r="V209" s="40" t="s">
        <v>48</v>
      </c>
      <c r="W209" s="41" t="s">
        <v>0</v>
      </c>
      <c r="X209" s="59">
        <v>200</v>
      </c>
      <c r="Y209" s="56">
        <f t="shared" si="31"/>
        <v>205.20000000000002</v>
      </c>
      <c r="Z209" s="42">
        <f>IFERROR(IF(Y209=0,"",ROUNDUP(Y209/H209,0)*0.00937),"")</f>
        <v>0.35605999999999999</v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207.77777777777777</v>
      </c>
      <c r="BN209" s="79">
        <f t="shared" si="33"/>
        <v>213.18000000000004</v>
      </c>
      <c r="BO209" s="79">
        <f t="shared" si="34"/>
        <v>0.30864197530864196</v>
      </c>
      <c r="BP209" s="79">
        <f t="shared" si="35"/>
        <v>0.31666666666666665</v>
      </c>
    </row>
    <row r="210" spans="1:68" ht="27" customHeight="1" x14ac:dyDescent="0.25">
      <c r="A210" s="64" t="s">
        <v>297</v>
      </c>
      <c r="B210" s="64" t="s">
        <v>298</v>
      </c>
      <c r="C210" s="37">
        <v>4301031220</v>
      </c>
      <c r="D210" s="392">
        <v>4680115882669</v>
      </c>
      <c r="E210" s="392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88</v>
      </c>
      <c r="L210" s="38"/>
      <c r="M210" s="39" t="s">
        <v>82</v>
      </c>
      <c r="N210" s="39"/>
      <c r="O210" s="38">
        <v>40</v>
      </c>
      <c r="P210" s="6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94"/>
      <c r="R210" s="394"/>
      <c r="S210" s="394"/>
      <c r="T210" s="395"/>
      <c r="U210" s="40" t="s">
        <v>48</v>
      </c>
      <c r="V210" s="40" t="s">
        <v>48</v>
      </c>
      <c r="W210" s="41" t="s">
        <v>0</v>
      </c>
      <c r="X210" s="59">
        <v>200</v>
      </c>
      <c r="Y210" s="56">
        <f t="shared" si="31"/>
        <v>205.20000000000002</v>
      </c>
      <c r="Z210" s="42">
        <f>IFERROR(IF(Y210=0,"",ROUNDUP(Y210/H210,0)*0.00937),"")</f>
        <v>0.35605999999999999</v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207.77777777777777</v>
      </c>
      <c r="BN210" s="79">
        <f t="shared" si="33"/>
        <v>213.18000000000004</v>
      </c>
      <c r="BO210" s="79">
        <f t="shared" si="34"/>
        <v>0.30864197530864196</v>
      </c>
      <c r="BP210" s="79">
        <f t="shared" si="35"/>
        <v>0.31666666666666665</v>
      </c>
    </row>
    <row r="211" spans="1:68" ht="27" customHeight="1" x14ac:dyDescent="0.25">
      <c r="A211" s="64" t="s">
        <v>299</v>
      </c>
      <c r="B211" s="64" t="s">
        <v>300</v>
      </c>
      <c r="C211" s="37">
        <v>4301031221</v>
      </c>
      <c r="D211" s="392">
        <v>4680115882676</v>
      </c>
      <c r="E211" s="392"/>
      <c r="F211" s="63">
        <v>0.9</v>
      </c>
      <c r="G211" s="38">
        <v>6</v>
      </c>
      <c r="H211" s="63">
        <v>5.4</v>
      </c>
      <c r="I211" s="63">
        <v>5.61</v>
      </c>
      <c r="J211" s="38">
        <v>120</v>
      </c>
      <c r="K211" s="38" t="s">
        <v>88</v>
      </c>
      <c r="L211" s="38"/>
      <c r="M211" s="39" t="s">
        <v>82</v>
      </c>
      <c r="N211" s="39"/>
      <c r="O211" s="38">
        <v>40</v>
      </c>
      <c r="P211" s="6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94"/>
      <c r="R211" s="394"/>
      <c r="S211" s="394"/>
      <c r="T211" s="395"/>
      <c r="U211" s="40" t="s">
        <v>48</v>
      </c>
      <c r="V211" s="40" t="s">
        <v>48</v>
      </c>
      <c r="W211" s="41" t="s">
        <v>0</v>
      </c>
      <c r="X211" s="59">
        <v>100</v>
      </c>
      <c r="Y211" s="56">
        <f t="shared" si="31"/>
        <v>102.60000000000001</v>
      </c>
      <c r="Z211" s="42">
        <f>IFERROR(IF(Y211=0,"",ROUNDUP(Y211/H211,0)*0.00937),"")</f>
        <v>0.17802999999999999</v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103.88888888888889</v>
      </c>
      <c r="BN211" s="79">
        <f t="shared" si="33"/>
        <v>106.59000000000002</v>
      </c>
      <c r="BO211" s="79">
        <f t="shared" si="34"/>
        <v>0.15432098765432098</v>
      </c>
      <c r="BP211" s="79">
        <f t="shared" si="35"/>
        <v>0.15833333333333333</v>
      </c>
    </row>
    <row r="212" spans="1:68" ht="27" customHeight="1" x14ac:dyDescent="0.25">
      <c r="A212" s="64" t="s">
        <v>301</v>
      </c>
      <c r="B212" s="64" t="s">
        <v>302</v>
      </c>
      <c r="C212" s="37">
        <v>4301031223</v>
      </c>
      <c r="D212" s="392">
        <v>4680115884014</v>
      </c>
      <c r="E212" s="392"/>
      <c r="F212" s="63">
        <v>0.3</v>
      </c>
      <c r="G212" s="38">
        <v>6</v>
      </c>
      <c r="H212" s="63">
        <v>1.8</v>
      </c>
      <c r="I212" s="63">
        <v>1.93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6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94"/>
      <c r="R212" s="394"/>
      <c r="S212" s="394"/>
      <c r="T212" s="395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303</v>
      </c>
      <c r="B213" s="64" t="s">
        <v>304</v>
      </c>
      <c r="C213" s="37">
        <v>4301031222</v>
      </c>
      <c r="D213" s="392">
        <v>4680115884007</v>
      </c>
      <c r="E213" s="392"/>
      <c r="F213" s="63">
        <v>0.3</v>
      </c>
      <c r="G213" s="38">
        <v>6</v>
      </c>
      <c r="H213" s="63">
        <v>1.8</v>
      </c>
      <c r="I213" s="63">
        <v>1.9</v>
      </c>
      <c r="J213" s="38">
        <v>234</v>
      </c>
      <c r="K213" s="38" t="s">
        <v>83</v>
      </c>
      <c r="L213" s="38"/>
      <c r="M213" s="39" t="s">
        <v>82</v>
      </c>
      <c r="N213" s="39"/>
      <c r="O213" s="38">
        <v>40</v>
      </c>
      <c r="P213" s="6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94"/>
      <c r="R213" s="394"/>
      <c r="S213" s="394"/>
      <c r="T213" s="395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IFERROR(IF(Y213=0,"",ROUNDUP(Y213/H213,0)*0.00502),"")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305</v>
      </c>
      <c r="B214" s="64" t="s">
        <v>306</v>
      </c>
      <c r="C214" s="37">
        <v>4301031229</v>
      </c>
      <c r="D214" s="392">
        <v>4680115884038</v>
      </c>
      <c r="E214" s="392"/>
      <c r="F214" s="63">
        <v>0.3</v>
      </c>
      <c r="G214" s="38">
        <v>6</v>
      </c>
      <c r="H214" s="63">
        <v>1.8</v>
      </c>
      <c r="I214" s="63">
        <v>1.9</v>
      </c>
      <c r="J214" s="38">
        <v>234</v>
      </c>
      <c r="K214" s="38" t="s">
        <v>83</v>
      </c>
      <c r="L214" s="38"/>
      <c r="M214" s="39" t="s">
        <v>82</v>
      </c>
      <c r="N214" s="39"/>
      <c r="O214" s="38">
        <v>40</v>
      </c>
      <c r="P214" s="5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94"/>
      <c r="R214" s="394"/>
      <c r="S214" s="394"/>
      <c r="T214" s="395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customHeight="1" x14ac:dyDescent="0.25">
      <c r="A215" s="64" t="s">
        <v>307</v>
      </c>
      <c r="B215" s="64" t="s">
        <v>308</v>
      </c>
      <c r="C215" s="37">
        <v>4301031225</v>
      </c>
      <c r="D215" s="392">
        <v>4680115884021</v>
      </c>
      <c r="E215" s="392"/>
      <c r="F215" s="63">
        <v>0.3</v>
      </c>
      <c r="G215" s="38">
        <v>6</v>
      </c>
      <c r="H215" s="63">
        <v>1.8</v>
      </c>
      <c r="I215" s="63">
        <v>1.9</v>
      </c>
      <c r="J215" s="38">
        <v>234</v>
      </c>
      <c r="K215" s="38" t="s">
        <v>83</v>
      </c>
      <c r="L215" s="38"/>
      <c r="M215" s="39" t="s">
        <v>82</v>
      </c>
      <c r="N215" s="39"/>
      <c r="O215" s="38">
        <v>40</v>
      </c>
      <c r="P215" s="5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94"/>
      <c r="R215" s="394"/>
      <c r="S215" s="394"/>
      <c r="T215" s="395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IFERROR(IF(Y215=0,"",ROUNDUP(Y215/H215,0)*0.00502),"")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x14ac:dyDescent="0.2">
      <c r="A216" s="387"/>
      <c r="B216" s="387"/>
      <c r="C216" s="387"/>
      <c r="D216" s="387"/>
      <c r="E216" s="387"/>
      <c r="F216" s="387"/>
      <c r="G216" s="387"/>
      <c r="H216" s="387"/>
      <c r="I216" s="387"/>
      <c r="J216" s="387"/>
      <c r="K216" s="387"/>
      <c r="L216" s="387"/>
      <c r="M216" s="387"/>
      <c r="N216" s="387"/>
      <c r="O216" s="399"/>
      <c r="P216" s="396" t="s">
        <v>43</v>
      </c>
      <c r="Q216" s="397"/>
      <c r="R216" s="397"/>
      <c r="S216" s="397"/>
      <c r="T216" s="397"/>
      <c r="U216" s="397"/>
      <c r="V216" s="398"/>
      <c r="W216" s="43" t="s">
        <v>42</v>
      </c>
      <c r="X216" s="44">
        <f>IFERROR(X208/H208,"0")+IFERROR(X209/H209,"0")+IFERROR(X210/H210,"0")+IFERROR(X211/H211,"0")+IFERROR(X212/H212,"0")+IFERROR(X213/H213,"0")+IFERROR(X214/H214,"0")+IFERROR(X215/H215,"0")</f>
        <v>129.62962962962962</v>
      </c>
      <c r="Y216" s="44">
        <f>IFERROR(Y208/H208,"0")+IFERROR(Y209/H209,"0")+IFERROR(Y210/H210,"0")+IFERROR(Y211/H211,"0")+IFERROR(Y212/H212,"0")+IFERROR(Y213/H213,"0")+IFERROR(Y214/H214,"0")+IFERROR(Y215/H215,"0")</f>
        <v>133</v>
      </c>
      <c r="Z216" s="4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1.2462099999999998</v>
      </c>
      <c r="AA216" s="68"/>
      <c r="AB216" s="68"/>
      <c r="AC216" s="68"/>
    </row>
    <row r="217" spans="1:68" x14ac:dyDescent="0.2">
      <c r="A217" s="387"/>
      <c r="B217" s="387"/>
      <c r="C217" s="387"/>
      <c r="D217" s="387"/>
      <c r="E217" s="387"/>
      <c r="F217" s="387"/>
      <c r="G217" s="387"/>
      <c r="H217" s="387"/>
      <c r="I217" s="387"/>
      <c r="J217" s="387"/>
      <c r="K217" s="387"/>
      <c r="L217" s="387"/>
      <c r="M217" s="387"/>
      <c r="N217" s="387"/>
      <c r="O217" s="399"/>
      <c r="P217" s="396" t="s">
        <v>43</v>
      </c>
      <c r="Q217" s="397"/>
      <c r="R217" s="397"/>
      <c r="S217" s="397"/>
      <c r="T217" s="397"/>
      <c r="U217" s="397"/>
      <c r="V217" s="398"/>
      <c r="W217" s="43" t="s">
        <v>0</v>
      </c>
      <c r="X217" s="44">
        <f>IFERROR(SUM(X208:X215),"0")</f>
        <v>700</v>
      </c>
      <c r="Y217" s="44">
        <f>IFERROR(SUM(Y208:Y215),"0")</f>
        <v>718.2</v>
      </c>
      <c r="Z217" s="43"/>
      <c r="AA217" s="68"/>
      <c r="AB217" s="68"/>
      <c r="AC217" s="68"/>
    </row>
    <row r="218" spans="1:68" ht="14.25" customHeight="1" x14ac:dyDescent="0.25">
      <c r="A218" s="400" t="s">
        <v>84</v>
      </c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00"/>
      <c r="O218" s="400"/>
      <c r="P218" s="400"/>
      <c r="Q218" s="400"/>
      <c r="R218" s="400"/>
      <c r="S218" s="400"/>
      <c r="T218" s="400"/>
      <c r="U218" s="400"/>
      <c r="V218" s="400"/>
      <c r="W218" s="400"/>
      <c r="X218" s="400"/>
      <c r="Y218" s="400"/>
      <c r="Z218" s="400"/>
      <c r="AA218" s="67"/>
      <c r="AB218" s="67"/>
      <c r="AC218" s="81"/>
    </row>
    <row r="219" spans="1:68" ht="27" customHeight="1" x14ac:dyDescent="0.25">
      <c r="A219" s="64" t="s">
        <v>309</v>
      </c>
      <c r="B219" s="64" t="s">
        <v>310</v>
      </c>
      <c r="C219" s="37">
        <v>4301051408</v>
      </c>
      <c r="D219" s="392">
        <v>4680115881594</v>
      </c>
      <c r="E219" s="392"/>
      <c r="F219" s="63">
        <v>1.35</v>
      </c>
      <c r="G219" s="38">
        <v>6</v>
      </c>
      <c r="H219" s="63">
        <v>8.1</v>
      </c>
      <c r="I219" s="63">
        <v>8.6639999999999997</v>
      </c>
      <c r="J219" s="38">
        <v>56</v>
      </c>
      <c r="K219" s="38" t="s">
        <v>126</v>
      </c>
      <c r="L219" s="38"/>
      <c r="M219" s="39" t="s">
        <v>128</v>
      </c>
      <c r="N219" s="39"/>
      <c r="O219" s="38">
        <v>40</v>
      </c>
      <c r="P219" s="5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94"/>
      <c r="R219" s="394"/>
      <c r="S219" s="394"/>
      <c r="T219" s="395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ref="Y219:Y229" si="36">IFERROR(IF(X219="",0,CEILING((X219/$H219),1)*$H219),"")</f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ref="BM219:BM229" si="37">IFERROR(X219*I219/H219,"0")</f>
        <v>0</v>
      </c>
      <c r="BN219" s="79">
        <f t="shared" ref="BN219:BN229" si="38">IFERROR(Y219*I219/H219,"0")</f>
        <v>0</v>
      </c>
      <c r="BO219" s="79">
        <f t="shared" ref="BO219:BO229" si="39">IFERROR(1/J219*(X219/H219),"0")</f>
        <v>0</v>
      </c>
      <c r="BP219" s="79">
        <f t="shared" ref="BP219:BP229" si="40">IFERROR(1/J219*(Y219/H219),"0")</f>
        <v>0</v>
      </c>
    </row>
    <row r="220" spans="1:68" ht="16.5" customHeight="1" x14ac:dyDescent="0.25">
      <c r="A220" s="64" t="s">
        <v>311</v>
      </c>
      <c r="B220" s="64" t="s">
        <v>312</v>
      </c>
      <c r="C220" s="37">
        <v>4301051754</v>
      </c>
      <c r="D220" s="392">
        <v>4680115880962</v>
      </c>
      <c r="E220" s="392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8" t="s">
        <v>126</v>
      </c>
      <c r="L220" s="38"/>
      <c r="M220" s="39" t="s">
        <v>82</v>
      </c>
      <c r="N220" s="39"/>
      <c r="O220" s="38">
        <v>40</v>
      </c>
      <c r="P220" s="5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94"/>
      <c r="R220" s="394"/>
      <c r="S220" s="394"/>
      <c r="T220" s="395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>IFERROR(IF(Y220=0,"",ROUNDUP(Y220/H220,0)*0.02175),"")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27" customHeight="1" x14ac:dyDescent="0.25">
      <c r="A221" s="64" t="s">
        <v>313</v>
      </c>
      <c r="B221" s="64" t="s">
        <v>314</v>
      </c>
      <c r="C221" s="37">
        <v>4301051411</v>
      </c>
      <c r="D221" s="392">
        <v>4680115881617</v>
      </c>
      <c r="E221" s="392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8" t="s">
        <v>126</v>
      </c>
      <c r="L221" s="38"/>
      <c r="M221" s="39" t="s">
        <v>128</v>
      </c>
      <c r="N221" s="39"/>
      <c r="O221" s="38">
        <v>40</v>
      </c>
      <c r="P221" s="5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94"/>
      <c r="R221" s="394"/>
      <c r="S221" s="394"/>
      <c r="T221" s="395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16.5" customHeight="1" x14ac:dyDescent="0.25">
      <c r="A222" s="64" t="s">
        <v>315</v>
      </c>
      <c r="B222" s="64" t="s">
        <v>316</v>
      </c>
      <c r="C222" s="37">
        <v>4301051632</v>
      </c>
      <c r="D222" s="392">
        <v>4680115880573</v>
      </c>
      <c r="E222" s="392"/>
      <c r="F222" s="63">
        <v>1.45</v>
      </c>
      <c r="G222" s="38">
        <v>6</v>
      </c>
      <c r="H222" s="63">
        <v>8.6999999999999993</v>
      </c>
      <c r="I222" s="63">
        <v>9.2639999999999993</v>
      </c>
      <c r="J222" s="38">
        <v>56</v>
      </c>
      <c r="K222" s="38" t="s">
        <v>126</v>
      </c>
      <c r="L222" s="38"/>
      <c r="M222" s="39" t="s">
        <v>82</v>
      </c>
      <c r="N222" s="39"/>
      <c r="O222" s="38">
        <v>45</v>
      </c>
      <c r="P222" s="5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94"/>
      <c r="R222" s="394"/>
      <c r="S222" s="394"/>
      <c r="T222" s="395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>IFERROR(IF(Y222=0,"",ROUNDUP(Y222/H222,0)*0.02175),"")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317</v>
      </c>
      <c r="B223" s="64" t="s">
        <v>318</v>
      </c>
      <c r="C223" s="37">
        <v>4301051407</v>
      </c>
      <c r="D223" s="392">
        <v>4680115882195</v>
      </c>
      <c r="E223" s="392"/>
      <c r="F223" s="63">
        <v>0.4</v>
      </c>
      <c r="G223" s="38">
        <v>6</v>
      </c>
      <c r="H223" s="63">
        <v>2.4</v>
      </c>
      <c r="I223" s="63">
        <v>2.69</v>
      </c>
      <c r="J223" s="38">
        <v>156</v>
      </c>
      <c r="K223" s="38" t="s">
        <v>88</v>
      </c>
      <c r="L223" s="38"/>
      <c r="M223" s="39" t="s">
        <v>128</v>
      </c>
      <c r="N223" s="39"/>
      <c r="O223" s="38">
        <v>40</v>
      </c>
      <c r="P223" s="5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94"/>
      <c r="R223" s="394"/>
      <c r="S223" s="394"/>
      <c r="T223" s="395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ref="Z223:Z229" si="41">IFERROR(IF(Y223=0,"",ROUNDUP(Y223/H223,0)*0.00753),"")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customHeight="1" x14ac:dyDescent="0.25">
      <c r="A224" s="64" t="s">
        <v>319</v>
      </c>
      <c r="B224" s="64" t="s">
        <v>320</v>
      </c>
      <c r="C224" s="37">
        <v>4301051752</v>
      </c>
      <c r="D224" s="392">
        <v>4680115882607</v>
      </c>
      <c r="E224" s="392"/>
      <c r="F224" s="63">
        <v>0.3</v>
      </c>
      <c r="G224" s="38">
        <v>6</v>
      </c>
      <c r="H224" s="63">
        <v>1.8</v>
      </c>
      <c r="I224" s="63">
        <v>2.0720000000000001</v>
      </c>
      <c r="J224" s="38">
        <v>156</v>
      </c>
      <c r="K224" s="38" t="s">
        <v>88</v>
      </c>
      <c r="L224" s="38"/>
      <c r="M224" s="39" t="s">
        <v>185</v>
      </c>
      <c r="N224" s="39"/>
      <c r="O224" s="38">
        <v>45</v>
      </c>
      <c r="P224" s="5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94"/>
      <c r="R224" s="394"/>
      <c r="S224" s="394"/>
      <c r="T224" s="395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321</v>
      </c>
      <c r="B225" s="64" t="s">
        <v>322</v>
      </c>
      <c r="C225" s="37">
        <v>4301051630</v>
      </c>
      <c r="D225" s="392">
        <v>4680115880092</v>
      </c>
      <c r="E225" s="392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88</v>
      </c>
      <c r="L225" s="38"/>
      <c r="M225" s="39" t="s">
        <v>82</v>
      </c>
      <c r="N225" s="39"/>
      <c r="O225" s="38">
        <v>45</v>
      </c>
      <c r="P225" s="58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94"/>
      <c r="R225" s="394"/>
      <c r="S225" s="394"/>
      <c r="T225" s="395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323</v>
      </c>
      <c r="B226" s="64" t="s">
        <v>324</v>
      </c>
      <c r="C226" s="37">
        <v>4301051631</v>
      </c>
      <c r="D226" s="392">
        <v>4680115880221</v>
      </c>
      <c r="E226" s="392"/>
      <c r="F226" s="63">
        <v>0.4</v>
      </c>
      <c r="G226" s="38">
        <v>6</v>
      </c>
      <c r="H226" s="63">
        <v>2.4</v>
      </c>
      <c r="I226" s="63">
        <v>2.6720000000000002</v>
      </c>
      <c r="J226" s="38">
        <v>156</v>
      </c>
      <c r="K226" s="38" t="s">
        <v>88</v>
      </c>
      <c r="L226" s="38"/>
      <c r="M226" s="39" t="s">
        <v>82</v>
      </c>
      <c r="N226" s="39"/>
      <c r="O226" s="38">
        <v>45</v>
      </c>
      <c r="P226" s="5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94"/>
      <c r="R226" s="394"/>
      <c r="S226" s="394"/>
      <c r="T226" s="395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325</v>
      </c>
      <c r="B227" s="64" t="s">
        <v>326</v>
      </c>
      <c r="C227" s="37">
        <v>4301051749</v>
      </c>
      <c r="D227" s="392">
        <v>4680115882942</v>
      </c>
      <c r="E227" s="392"/>
      <c r="F227" s="63">
        <v>0.3</v>
      </c>
      <c r="G227" s="38">
        <v>6</v>
      </c>
      <c r="H227" s="63">
        <v>1.8</v>
      </c>
      <c r="I227" s="63">
        <v>2.0720000000000001</v>
      </c>
      <c r="J227" s="38">
        <v>156</v>
      </c>
      <c r="K227" s="38" t="s">
        <v>88</v>
      </c>
      <c r="L227" s="38"/>
      <c r="M227" s="39" t="s">
        <v>82</v>
      </c>
      <c r="N227" s="39"/>
      <c r="O227" s="38">
        <v>40</v>
      </c>
      <c r="P227" s="5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94"/>
      <c r="R227" s="394"/>
      <c r="S227" s="394"/>
      <c r="T227" s="395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327</v>
      </c>
      <c r="B228" s="64" t="s">
        <v>328</v>
      </c>
      <c r="C228" s="37">
        <v>4301051753</v>
      </c>
      <c r="D228" s="392">
        <v>4680115880504</v>
      </c>
      <c r="E228" s="392"/>
      <c r="F228" s="63">
        <v>0.4</v>
      </c>
      <c r="G228" s="38">
        <v>6</v>
      </c>
      <c r="H228" s="63">
        <v>2.4</v>
      </c>
      <c r="I228" s="63">
        <v>2.6720000000000002</v>
      </c>
      <c r="J228" s="38">
        <v>156</v>
      </c>
      <c r="K228" s="38" t="s">
        <v>88</v>
      </c>
      <c r="L228" s="38"/>
      <c r="M228" s="39" t="s">
        <v>82</v>
      </c>
      <c r="N228" s="39"/>
      <c r="O228" s="38">
        <v>40</v>
      </c>
      <c r="P228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94"/>
      <c r="R228" s="394"/>
      <c r="S228" s="394"/>
      <c r="T228" s="395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329</v>
      </c>
      <c r="B229" s="64" t="s">
        <v>330</v>
      </c>
      <c r="C229" s="37">
        <v>4301051410</v>
      </c>
      <c r="D229" s="392">
        <v>4680115882164</v>
      </c>
      <c r="E229" s="392"/>
      <c r="F229" s="63">
        <v>0.4</v>
      </c>
      <c r="G229" s="38">
        <v>6</v>
      </c>
      <c r="H229" s="63">
        <v>2.4</v>
      </c>
      <c r="I229" s="63">
        <v>2.6779999999999999</v>
      </c>
      <c r="J229" s="38">
        <v>156</v>
      </c>
      <c r="K229" s="38" t="s">
        <v>88</v>
      </c>
      <c r="L229" s="38"/>
      <c r="M229" s="39" t="s">
        <v>128</v>
      </c>
      <c r="N229" s="39"/>
      <c r="O229" s="38">
        <v>40</v>
      </c>
      <c r="P229" s="5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94"/>
      <c r="R229" s="394"/>
      <c r="S229" s="394"/>
      <c r="T229" s="395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x14ac:dyDescent="0.2">
      <c r="A230" s="387"/>
      <c r="B230" s="387"/>
      <c r="C230" s="387"/>
      <c r="D230" s="387"/>
      <c r="E230" s="387"/>
      <c r="F230" s="387"/>
      <c r="G230" s="387"/>
      <c r="H230" s="387"/>
      <c r="I230" s="387"/>
      <c r="J230" s="387"/>
      <c r="K230" s="387"/>
      <c r="L230" s="387"/>
      <c r="M230" s="387"/>
      <c r="N230" s="387"/>
      <c r="O230" s="399"/>
      <c r="P230" s="396" t="s">
        <v>43</v>
      </c>
      <c r="Q230" s="397"/>
      <c r="R230" s="397"/>
      <c r="S230" s="397"/>
      <c r="T230" s="397"/>
      <c r="U230" s="397"/>
      <c r="V230" s="398"/>
      <c r="W230" s="43" t="s">
        <v>42</v>
      </c>
      <c r="X230" s="4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8"/>
      <c r="AB230" s="68"/>
      <c r="AC230" s="68"/>
    </row>
    <row r="231" spans="1:68" x14ac:dyDescent="0.2">
      <c r="A231" s="387"/>
      <c r="B231" s="387"/>
      <c r="C231" s="387"/>
      <c r="D231" s="387"/>
      <c r="E231" s="387"/>
      <c r="F231" s="387"/>
      <c r="G231" s="387"/>
      <c r="H231" s="387"/>
      <c r="I231" s="387"/>
      <c r="J231" s="387"/>
      <c r="K231" s="387"/>
      <c r="L231" s="387"/>
      <c r="M231" s="387"/>
      <c r="N231" s="387"/>
      <c r="O231" s="399"/>
      <c r="P231" s="396" t="s">
        <v>43</v>
      </c>
      <c r="Q231" s="397"/>
      <c r="R231" s="397"/>
      <c r="S231" s="397"/>
      <c r="T231" s="397"/>
      <c r="U231" s="397"/>
      <c r="V231" s="398"/>
      <c r="W231" s="43" t="s">
        <v>0</v>
      </c>
      <c r="X231" s="44">
        <f>IFERROR(SUM(X219:X229),"0")</f>
        <v>0</v>
      </c>
      <c r="Y231" s="44">
        <f>IFERROR(SUM(Y219:Y229),"0")</f>
        <v>0</v>
      </c>
      <c r="Z231" s="43"/>
      <c r="AA231" s="68"/>
      <c r="AB231" s="68"/>
      <c r="AC231" s="68"/>
    </row>
    <row r="232" spans="1:68" ht="14.25" customHeight="1" x14ac:dyDescent="0.25">
      <c r="A232" s="400" t="s">
        <v>176</v>
      </c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0"/>
      <c r="O232" s="400"/>
      <c r="P232" s="400"/>
      <c r="Q232" s="400"/>
      <c r="R232" s="400"/>
      <c r="S232" s="400"/>
      <c r="T232" s="400"/>
      <c r="U232" s="400"/>
      <c r="V232" s="400"/>
      <c r="W232" s="400"/>
      <c r="X232" s="400"/>
      <c r="Y232" s="400"/>
      <c r="Z232" s="400"/>
      <c r="AA232" s="67"/>
      <c r="AB232" s="67"/>
      <c r="AC232" s="81"/>
    </row>
    <row r="233" spans="1:68" ht="16.5" customHeight="1" x14ac:dyDescent="0.25">
      <c r="A233" s="64" t="s">
        <v>331</v>
      </c>
      <c r="B233" s="64" t="s">
        <v>332</v>
      </c>
      <c r="C233" s="37">
        <v>4301060404</v>
      </c>
      <c r="D233" s="392">
        <v>4680115882874</v>
      </c>
      <c r="E233" s="392"/>
      <c r="F233" s="63">
        <v>0.8</v>
      </c>
      <c r="G233" s="38">
        <v>4</v>
      </c>
      <c r="H233" s="63">
        <v>3.2</v>
      </c>
      <c r="I233" s="63">
        <v>3.4660000000000002</v>
      </c>
      <c r="J233" s="38">
        <v>120</v>
      </c>
      <c r="K233" s="38" t="s">
        <v>88</v>
      </c>
      <c r="L233" s="38"/>
      <c r="M233" s="39" t="s">
        <v>82</v>
      </c>
      <c r="N233" s="39"/>
      <c r="O233" s="38">
        <v>40</v>
      </c>
      <c r="P233" s="59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394"/>
      <c r="R233" s="394"/>
      <c r="S233" s="394"/>
      <c r="T233" s="395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IFERROR(IF(Y233=0,"",ROUNDUP(Y233/H233,0)*0.00937),"")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16.5" customHeight="1" x14ac:dyDescent="0.25">
      <c r="A234" s="64" t="s">
        <v>331</v>
      </c>
      <c r="B234" s="64" t="s">
        <v>333</v>
      </c>
      <c r="C234" s="37">
        <v>4301060360</v>
      </c>
      <c r="D234" s="392">
        <v>4680115882874</v>
      </c>
      <c r="E234" s="392"/>
      <c r="F234" s="63">
        <v>0.8</v>
      </c>
      <c r="G234" s="38">
        <v>4</v>
      </c>
      <c r="H234" s="63">
        <v>3.2</v>
      </c>
      <c r="I234" s="63">
        <v>3.4660000000000002</v>
      </c>
      <c r="J234" s="38">
        <v>120</v>
      </c>
      <c r="K234" s="38" t="s">
        <v>88</v>
      </c>
      <c r="L234" s="38"/>
      <c r="M234" s="39" t="s">
        <v>82</v>
      </c>
      <c r="N234" s="39"/>
      <c r="O234" s="38">
        <v>30</v>
      </c>
      <c r="P234" s="5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94"/>
      <c r="R234" s="394"/>
      <c r="S234" s="394"/>
      <c r="T234" s="395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IFERROR(IF(Y234=0,"",ROUNDUP(Y234/H234,0)*0.00937),"")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ht="27" customHeight="1" x14ac:dyDescent="0.25">
      <c r="A235" s="64" t="s">
        <v>334</v>
      </c>
      <c r="B235" s="64" t="s">
        <v>335</v>
      </c>
      <c r="C235" s="37">
        <v>4301060359</v>
      </c>
      <c r="D235" s="392">
        <v>4680115884434</v>
      </c>
      <c r="E235" s="392"/>
      <c r="F235" s="63">
        <v>0.8</v>
      </c>
      <c r="G235" s="38">
        <v>4</v>
      </c>
      <c r="H235" s="63">
        <v>3.2</v>
      </c>
      <c r="I235" s="63">
        <v>3.4660000000000002</v>
      </c>
      <c r="J235" s="38">
        <v>120</v>
      </c>
      <c r="K235" s="38" t="s">
        <v>88</v>
      </c>
      <c r="L235" s="38"/>
      <c r="M235" s="39" t="s">
        <v>82</v>
      </c>
      <c r="N235" s="39"/>
      <c r="O235" s="38">
        <v>30</v>
      </c>
      <c r="P235" s="5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94"/>
      <c r="R235" s="394"/>
      <c r="S235" s="394"/>
      <c r="T235" s="395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IFERROR(IF(Y235=0,"",ROUNDUP(Y235/H235,0)*0.00937),"")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27" customHeight="1" x14ac:dyDescent="0.25">
      <c r="A236" s="64" t="s">
        <v>336</v>
      </c>
      <c r="B236" s="64" t="s">
        <v>337</v>
      </c>
      <c r="C236" s="37">
        <v>4301060375</v>
      </c>
      <c r="D236" s="392">
        <v>4680115880818</v>
      </c>
      <c r="E236" s="392"/>
      <c r="F236" s="63">
        <v>0.4</v>
      </c>
      <c r="G236" s="38">
        <v>6</v>
      </c>
      <c r="H236" s="63">
        <v>2.4</v>
      </c>
      <c r="I236" s="63">
        <v>2.6720000000000002</v>
      </c>
      <c r="J236" s="38">
        <v>156</v>
      </c>
      <c r="K236" s="38" t="s">
        <v>88</v>
      </c>
      <c r="L236" s="38"/>
      <c r="M236" s="39" t="s">
        <v>82</v>
      </c>
      <c r="N236" s="39"/>
      <c r="O236" s="38">
        <v>40</v>
      </c>
      <c r="P236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94"/>
      <c r="R236" s="394"/>
      <c r="S236" s="394"/>
      <c r="T236" s="395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IFERROR(IF(Y236=0,"",ROUNDUP(Y236/H236,0)*0.00753),"")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t="16.5" customHeight="1" x14ac:dyDescent="0.25">
      <c r="A237" s="64" t="s">
        <v>338</v>
      </c>
      <c r="B237" s="64" t="s">
        <v>339</v>
      </c>
      <c r="C237" s="37">
        <v>4301060389</v>
      </c>
      <c r="D237" s="392">
        <v>4680115880801</v>
      </c>
      <c r="E237" s="392"/>
      <c r="F237" s="63">
        <v>0.4</v>
      </c>
      <c r="G237" s="38">
        <v>6</v>
      </c>
      <c r="H237" s="63">
        <v>2.4</v>
      </c>
      <c r="I237" s="63">
        <v>2.6720000000000002</v>
      </c>
      <c r="J237" s="38">
        <v>156</v>
      </c>
      <c r="K237" s="38" t="s">
        <v>88</v>
      </c>
      <c r="L237" s="38"/>
      <c r="M237" s="39" t="s">
        <v>128</v>
      </c>
      <c r="N237" s="39"/>
      <c r="O237" s="38">
        <v>40</v>
      </c>
      <c r="P237" s="58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94"/>
      <c r="R237" s="394"/>
      <c r="S237" s="394"/>
      <c r="T237" s="395"/>
      <c r="U237" s="40" t="s">
        <v>48</v>
      </c>
      <c r="V237" s="40" t="s">
        <v>48</v>
      </c>
      <c r="W237" s="41" t="s">
        <v>0</v>
      </c>
      <c r="X237" s="59">
        <v>0</v>
      </c>
      <c r="Y237" s="56">
        <f>IFERROR(IF(X237="",0,CEILING((X237/$H237),1)*$H237),"")</f>
        <v>0</v>
      </c>
      <c r="Z237" s="42" t="str">
        <f>IFERROR(IF(Y237=0,"",ROUNDUP(Y237/H237,0)*0.00753),"")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3" t="s">
        <v>69</v>
      </c>
      <c r="BM237" s="79">
        <f>IFERROR(X237*I237/H237,"0")</f>
        <v>0</v>
      </c>
      <c r="BN237" s="79">
        <f>IFERROR(Y237*I237/H237,"0")</f>
        <v>0</v>
      </c>
      <c r="BO237" s="79">
        <f>IFERROR(1/J237*(X237/H237),"0")</f>
        <v>0</v>
      </c>
      <c r="BP237" s="79">
        <f>IFERROR(1/J237*(Y237/H237),"0")</f>
        <v>0</v>
      </c>
    </row>
    <row r="238" spans="1:68" x14ac:dyDescent="0.2">
      <c r="A238" s="387"/>
      <c r="B238" s="387"/>
      <c r="C238" s="387"/>
      <c r="D238" s="387"/>
      <c r="E238" s="387"/>
      <c r="F238" s="387"/>
      <c r="G238" s="387"/>
      <c r="H238" s="387"/>
      <c r="I238" s="387"/>
      <c r="J238" s="387"/>
      <c r="K238" s="387"/>
      <c r="L238" s="387"/>
      <c r="M238" s="387"/>
      <c r="N238" s="387"/>
      <c r="O238" s="399"/>
      <c r="P238" s="396" t="s">
        <v>43</v>
      </c>
      <c r="Q238" s="397"/>
      <c r="R238" s="397"/>
      <c r="S238" s="397"/>
      <c r="T238" s="397"/>
      <c r="U238" s="397"/>
      <c r="V238" s="398"/>
      <c r="W238" s="43" t="s">
        <v>42</v>
      </c>
      <c r="X238" s="44">
        <f>IFERROR(X233/H233,"0")+IFERROR(X234/H234,"0")+IFERROR(X235/H235,"0")+IFERROR(X236/H236,"0")+IFERROR(X237/H237,"0")</f>
        <v>0</v>
      </c>
      <c r="Y238" s="44">
        <f>IFERROR(Y233/H233,"0")+IFERROR(Y234/H234,"0")+IFERROR(Y235/H235,"0")+IFERROR(Y236/H236,"0")+IFERROR(Y237/H237,"0")</f>
        <v>0</v>
      </c>
      <c r="Z238" s="44">
        <f>IFERROR(IF(Z233="",0,Z233),"0")+IFERROR(IF(Z234="",0,Z234),"0")+IFERROR(IF(Z235="",0,Z235),"0")+IFERROR(IF(Z236="",0,Z236),"0")+IFERROR(IF(Z237="",0,Z237),"0")</f>
        <v>0</v>
      </c>
      <c r="AA238" s="68"/>
      <c r="AB238" s="68"/>
      <c r="AC238" s="68"/>
    </row>
    <row r="239" spans="1:68" x14ac:dyDescent="0.2">
      <c r="A239" s="387"/>
      <c r="B239" s="387"/>
      <c r="C239" s="387"/>
      <c r="D239" s="387"/>
      <c r="E239" s="387"/>
      <c r="F239" s="387"/>
      <c r="G239" s="387"/>
      <c r="H239" s="387"/>
      <c r="I239" s="387"/>
      <c r="J239" s="387"/>
      <c r="K239" s="387"/>
      <c r="L239" s="387"/>
      <c r="M239" s="387"/>
      <c r="N239" s="387"/>
      <c r="O239" s="399"/>
      <c r="P239" s="396" t="s">
        <v>43</v>
      </c>
      <c r="Q239" s="397"/>
      <c r="R239" s="397"/>
      <c r="S239" s="397"/>
      <c r="T239" s="397"/>
      <c r="U239" s="397"/>
      <c r="V239" s="398"/>
      <c r="W239" s="43" t="s">
        <v>0</v>
      </c>
      <c r="X239" s="44">
        <f>IFERROR(SUM(X233:X237),"0")</f>
        <v>0</v>
      </c>
      <c r="Y239" s="44">
        <f>IFERROR(SUM(Y233:Y237),"0")</f>
        <v>0</v>
      </c>
      <c r="Z239" s="43"/>
      <c r="AA239" s="68"/>
      <c r="AB239" s="68"/>
      <c r="AC239" s="68"/>
    </row>
    <row r="240" spans="1:68" ht="16.5" customHeight="1" x14ac:dyDescent="0.25">
      <c r="A240" s="405" t="s">
        <v>340</v>
      </c>
      <c r="B240" s="405"/>
      <c r="C240" s="405"/>
      <c r="D240" s="405"/>
      <c r="E240" s="405"/>
      <c r="F240" s="405"/>
      <c r="G240" s="405"/>
      <c r="H240" s="405"/>
      <c r="I240" s="405"/>
      <c r="J240" s="405"/>
      <c r="K240" s="405"/>
      <c r="L240" s="405"/>
      <c r="M240" s="405"/>
      <c r="N240" s="405"/>
      <c r="O240" s="405"/>
      <c r="P240" s="405"/>
      <c r="Q240" s="405"/>
      <c r="R240" s="405"/>
      <c r="S240" s="405"/>
      <c r="T240" s="405"/>
      <c r="U240" s="405"/>
      <c r="V240" s="405"/>
      <c r="W240" s="405"/>
      <c r="X240" s="405"/>
      <c r="Y240" s="405"/>
      <c r="Z240" s="405"/>
      <c r="AA240" s="66"/>
      <c r="AB240" s="66"/>
      <c r="AC240" s="80"/>
    </row>
    <row r="241" spans="1:68" ht="14.25" customHeight="1" x14ac:dyDescent="0.25">
      <c r="A241" s="400" t="s">
        <v>122</v>
      </c>
      <c r="B241" s="400"/>
      <c r="C241" s="400"/>
      <c r="D241" s="400"/>
      <c r="E241" s="400"/>
      <c r="F241" s="400"/>
      <c r="G241" s="400"/>
      <c r="H241" s="400"/>
      <c r="I241" s="400"/>
      <c r="J241" s="400"/>
      <c r="K241" s="400"/>
      <c r="L241" s="400"/>
      <c r="M241" s="400"/>
      <c r="N241" s="400"/>
      <c r="O241" s="400"/>
      <c r="P241" s="400"/>
      <c r="Q241" s="400"/>
      <c r="R241" s="400"/>
      <c r="S241" s="400"/>
      <c r="T241" s="400"/>
      <c r="U241" s="400"/>
      <c r="V241" s="400"/>
      <c r="W241" s="400"/>
      <c r="X241" s="400"/>
      <c r="Y241" s="400"/>
      <c r="Z241" s="400"/>
      <c r="AA241" s="67"/>
      <c r="AB241" s="67"/>
      <c r="AC241" s="81"/>
    </row>
    <row r="242" spans="1:68" ht="27" customHeight="1" x14ac:dyDescent="0.25">
      <c r="A242" s="64" t="s">
        <v>341</v>
      </c>
      <c r="B242" s="64" t="s">
        <v>342</v>
      </c>
      <c r="C242" s="37">
        <v>4301011945</v>
      </c>
      <c r="D242" s="392">
        <v>4680115884274</v>
      </c>
      <c r="E242" s="392"/>
      <c r="F242" s="63">
        <v>1.45</v>
      </c>
      <c r="G242" s="38">
        <v>8</v>
      </c>
      <c r="H242" s="63">
        <v>11.6</v>
      </c>
      <c r="I242" s="63">
        <v>12.08</v>
      </c>
      <c r="J242" s="38">
        <v>48</v>
      </c>
      <c r="K242" s="38" t="s">
        <v>126</v>
      </c>
      <c r="L242" s="38"/>
      <c r="M242" s="39" t="s">
        <v>144</v>
      </c>
      <c r="N242" s="39"/>
      <c r="O242" s="38">
        <v>55</v>
      </c>
      <c r="P242" s="58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4"/>
      <c r="R242" s="394"/>
      <c r="S242" s="394"/>
      <c r="T242" s="395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ref="Y242:Y249" si="42">IFERROR(IF(X242="",0,CEILING((X242/$H242),1)*$H242),"")</f>
        <v>0</v>
      </c>
      <c r="Z242" s="42" t="str">
        <f>IFERROR(IF(Y242=0,"",ROUNDUP(Y242/H242,0)*0.02039),"")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ref="BM242:BM249" si="43">IFERROR(X242*I242/H242,"0")</f>
        <v>0</v>
      </c>
      <c r="BN242" s="79">
        <f t="shared" ref="BN242:BN249" si="44">IFERROR(Y242*I242/H242,"0")</f>
        <v>0</v>
      </c>
      <c r="BO242" s="79">
        <f t="shared" ref="BO242:BO249" si="45">IFERROR(1/J242*(X242/H242),"0")</f>
        <v>0</v>
      </c>
      <c r="BP242" s="79">
        <f t="shared" ref="BP242:BP249" si="46">IFERROR(1/J242*(Y242/H242),"0")</f>
        <v>0</v>
      </c>
    </row>
    <row r="243" spans="1:68" ht="27" customHeight="1" x14ac:dyDescent="0.25">
      <c r="A243" s="64" t="s">
        <v>341</v>
      </c>
      <c r="B243" s="64" t="s">
        <v>343</v>
      </c>
      <c r="C243" s="37">
        <v>4301011717</v>
      </c>
      <c r="D243" s="392">
        <v>4680115884274</v>
      </c>
      <c r="E243" s="392"/>
      <c r="F243" s="63">
        <v>1.45</v>
      </c>
      <c r="G243" s="38">
        <v>8</v>
      </c>
      <c r="H243" s="63">
        <v>11.6</v>
      </c>
      <c r="I243" s="63">
        <v>12.08</v>
      </c>
      <c r="J243" s="38">
        <v>56</v>
      </c>
      <c r="K243" s="38" t="s">
        <v>126</v>
      </c>
      <c r="L243" s="38"/>
      <c r="M243" s="39" t="s">
        <v>125</v>
      </c>
      <c r="N243" s="39"/>
      <c r="O243" s="38">
        <v>55</v>
      </c>
      <c r="P243" s="5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94"/>
      <c r="R243" s="394"/>
      <c r="S243" s="394"/>
      <c r="T243" s="395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IFERROR(IF(Y243=0,"",ROUNDUP(Y243/H243,0)*0.02175),"")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customHeight="1" x14ac:dyDescent="0.25">
      <c r="A244" s="64" t="s">
        <v>344</v>
      </c>
      <c r="B244" s="64" t="s">
        <v>345</v>
      </c>
      <c r="C244" s="37">
        <v>4301011719</v>
      </c>
      <c r="D244" s="392">
        <v>4680115884298</v>
      </c>
      <c r="E244" s="392"/>
      <c r="F244" s="63">
        <v>1.45</v>
      </c>
      <c r="G244" s="38">
        <v>8</v>
      </c>
      <c r="H244" s="63">
        <v>11.6</v>
      </c>
      <c r="I244" s="63">
        <v>12.08</v>
      </c>
      <c r="J244" s="38">
        <v>56</v>
      </c>
      <c r="K244" s="38" t="s">
        <v>126</v>
      </c>
      <c r="L244" s="38"/>
      <c r="M244" s="39" t="s">
        <v>125</v>
      </c>
      <c r="N244" s="39"/>
      <c r="O244" s="38">
        <v>55</v>
      </c>
      <c r="P244" s="5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94"/>
      <c r="R244" s="394"/>
      <c r="S244" s="394"/>
      <c r="T244" s="395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IFERROR(IF(Y244=0,"",ROUNDUP(Y244/H244,0)*0.02175),"")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customHeight="1" x14ac:dyDescent="0.25">
      <c r="A245" s="64" t="s">
        <v>346</v>
      </c>
      <c r="B245" s="64" t="s">
        <v>347</v>
      </c>
      <c r="C245" s="37">
        <v>4301011944</v>
      </c>
      <c r="D245" s="392">
        <v>4680115884250</v>
      </c>
      <c r="E245" s="392"/>
      <c r="F245" s="63">
        <v>1.45</v>
      </c>
      <c r="G245" s="38">
        <v>8</v>
      </c>
      <c r="H245" s="63">
        <v>11.6</v>
      </c>
      <c r="I245" s="63">
        <v>12.08</v>
      </c>
      <c r="J245" s="38">
        <v>48</v>
      </c>
      <c r="K245" s="38" t="s">
        <v>126</v>
      </c>
      <c r="L245" s="38"/>
      <c r="M245" s="39" t="s">
        <v>144</v>
      </c>
      <c r="N245" s="39"/>
      <c r="O245" s="38">
        <v>55</v>
      </c>
      <c r="P245" s="5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394"/>
      <c r="R245" s="394"/>
      <c r="S245" s="394"/>
      <c r="T245" s="395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IFERROR(IF(Y245=0,"",ROUNDUP(Y245/H245,0)*0.02039),"")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346</v>
      </c>
      <c r="B246" s="64" t="s">
        <v>348</v>
      </c>
      <c r="C246" s="37">
        <v>4301011733</v>
      </c>
      <c r="D246" s="392">
        <v>4680115884250</v>
      </c>
      <c r="E246" s="392"/>
      <c r="F246" s="63">
        <v>1.45</v>
      </c>
      <c r="G246" s="38">
        <v>8</v>
      </c>
      <c r="H246" s="63">
        <v>11.6</v>
      </c>
      <c r="I246" s="63">
        <v>12.08</v>
      </c>
      <c r="J246" s="38">
        <v>56</v>
      </c>
      <c r="K246" s="38" t="s">
        <v>126</v>
      </c>
      <c r="L246" s="38"/>
      <c r="M246" s="39" t="s">
        <v>128</v>
      </c>
      <c r="N246" s="39"/>
      <c r="O246" s="38">
        <v>55</v>
      </c>
      <c r="P246" s="5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94"/>
      <c r="R246" s="394"/>
      <c r="S246" s="394"/>
      <c r="T246" s="395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IFERROR(IF(Y246=0,"",ROUNDUP(Y246/H246,0)*0.02175),"")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349</v>
      </c>
      <c r="B247" s="64" t="s">
        <v>350</v>
      </c>
      <c r="C247" s="37">
        <v>4301011718</v>
      </c>
      <c r="D247" s="392">
        <v>4680115884281</v>
      </c>
      <c r="E247" s="392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88</v>
      </c>
      <c r="L247" s="38"/>
      <c r="M247" s="39" t="s">
        <v>125</v>
      </c>
      <c r="N247" s="39"/>
      <c r="O247" s="38">
        <v>55</v>
      </c>
      <c r="P247" s="5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94"/>
      <c r="R247" s="394"/>
      <c r="S247" s="394"/>
      <c r="T247" s="395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IFERROR(IF(Y247=0,"",ROUNDUP(Y247/H247,0)*0.00937),"")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351</v>
      </c>
      <c r="B248" s="64" t="s">
        <v>352</v>
      </c>
      <c r="C248" s="37">
        <v>4301011720</v>
      </c>
      <c r="D248" s="392">
        <v>4680115884199</v>
      </c>
      <c r="E248" s="392"/>
      <c r="F248" s="63">
        <v>0.37</v>
      </c>
      <c r="G248" s="38">
        <v>10</v>
      </c>
      <c r="H248" s="63">
        <v>3.7</v>
      </c>
      <c r="I248" s="63">
        <v>3.94</v>
      </c>
      <c r="J248" s="38">
        <v>120</v>
      </c>
      <c r="K248" s="38" t="s">
        <v>88</v>
      </c>
      <c r="L248" s="38"/>
      <c r="M248" s="39" t="s">
        <v>125</v>
      </c>
      <c r="N248" s="39"/>
      <c r="O248" s="38">
        <v>55</v>
      </c>
      <c r="P248" s="5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94"/>
      <c r="R248" s="394"/>
      <c r="S248" s="394"/>
      <c r="T248" s="395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IFERROR(IF(Y248=0,"",ROUNDUP(Y248/H248,0)*0.00937),"")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customHeight="1" x14ac:dyDescent="0.25">
      <c r="A249" s="64" t="s">
        <v>353</v>
      </c>
      <c r="B249" s="64" t="s">
        <v>354</v>
      </c>
      <c r="C249" s="37">
        <v>4301011716</v>
      </c>
      <c r="D249" s="392">
        <v>4680115884267</v>
      </c>
      <c r="E249" s="392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88</v>
      </c>
      <c r="L249" s="38"/>
      <c r="M249" s="39" t="s">
        <v>125</v>
      </c>
      <c r="N249" s="39"/>
      <c r="O249" s="38">
        <v>55</v>
      </c>
      <c r="P249" s="5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94"/>
      <c r="R249" s="394"/>
      <c r="S249" s="394"/>
      <c r="T249" s="395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x14ac:dyDescent="0.2">
      <c r="A250" s="387"/>
      <c r="B250" s="387"/>
      <c r="C250" s="387"/>
      <c r="D250" s="387"/>
      <c r="E250" s="387"/>
      <c r="F250" s="387"/>
      <c r="G250" s="387"/>
      <c r="H250" s="387"/>
      <c r="I250" s="387"/>
      <c r="J250" s="387"/>
      <c r="K250" s="387"/>
      <c r="L250" s="387"/>
      <c r="M250" s="387"/>
      <c r="N250" s="387"/>
      <c r="O250" s="399"/>
      <c r="P250" s="396" t="s">
        <v>43</v>
      </c>
      <c r="Q250" s="397"/>
      <c r="R250" s="397"/>
      <c r="S250" s="397"/>
      <c r="T250" s="397"/>
      <c r="U250" s="397"/>
      <c r="V250" s="398"/>
      <c r="W250" s="43" t="s">
        <v>42</v>
      </c>
      <c r="X250" s="44">
        <f>IFERROR(X242/H242,"0")+IFERROR(X243/H243,"0")+IFERROR(X244/H244,"0")+IFERROR(X245/H245,"0")+IFERROR(X246/H246,"0")+IFERROR(X247/H247,"0")+IFERROR(X248/H248,"0")+IFERROR(X249/H249,"0")</f>
        <v>0</v>
      </c>
      <c r="Y250" s="44">
        <f>IFERROR(Y242/H242,"0")+IFERROR(Y243/H243,"0")+IFERROR(Y244/H244,"0")+IFERROR(Y245/H245,"0")+IFERROR(Y246/H246,"0")+IFERROR(Y247/H247,"0")+IFERROR(Y248/H248,"0")+IFERROR(Y249/H249,"0")</f>
        <v>0</v>
      </c>
      <c r="Z250" s="4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68"/>
      <c r="AB250" s="68"/>
      <c r="AC250" s="68"/>
    </row>
    <row r="251" spans="1:68" x14ac:dyDescent="0.2">
      <c r="A251" s="387"/>
      <c r="B251" s="387"/>
      <c r="C251" s="387"/>
      <c r="D251" s="387"/>
      <c r="E251" s="387"/>
      <c r="F251" s="387"/>
      <c r="G251" s="387"/>
      <c r="H251" s="387"/>
      <c r="I251" s="387"/>
      <c r="J251" s="387"/>
      <c r="K251" s="387"/>
      <c r="L251" s="387"/>
      <c r="M251" s="387"/>
      <c r="N251" s="387"/>
      <c r="O251" s="399"/>
      <c r="P251" s="396" t="s">
        <v>43</v>
      </c>
      <c r="Q251" s="397"/>
      <c r="R251" s="397"/>
      <c r="S251" s="397"/>
      <c r="T251" s="397"/>
      <c r="U251" s="397"/>
      <c r="V251" s="398"/>
      <c r="W251" s="43" t="s">
        <v>0</v>
      </c>
      <c r="X251" s="44">
        <f>IFERROR(SUM(X242:X249),"0")</f>
        <v>0</v>
      </c>
      <c r="Y251" s="44">
        <f>IFERROR(SUM(Y242:Y249),"0")</f>
        <v>0</v>
      </c>
      <c r="Z251" s="43"/>
      <c r="AA251" s="68"/>
      <c r="AB251" s="68"/>
      <c r="AC251" s="68"/>
    </row>
    <row r="252" spans="1:68" ht="16.5" customHeight="1" x14ac:dyDescent="0.25">
      <c r="A252" s="405" t="s">
        <v>355</v>
      </c>
      <c r="B252" s="405"/>
      <c r="C252" s="405"/>
      <c r="D252" s="405"/>
      <c r="E252" s="405"/>
      <c r="F252" s="405"/>
      <c r="G252" s="405"/>
      <c r="H252" s="405"/>
      <c r="I252" s="405"/>
      <c r="J252" s="405"/>
      <c r="K252" s="405"/>
      <c r="L252" s="405"/>
      <c r="M252" s="405"/>
      <c r="N252" s="405"/>
      <c r="O252" s="405"/>
      <c r="P252" s="405"/>
      <c r="Q252" s="405"/>
      <c r="R252" s="405"/>
      <c r="S252" s="405"/>
      <c r="T252" s="405"/>
      <c r="U252" s="405"/>
      <c r="V252" s="405"/>
      <c r="W252" s="405"/>
      <c r="X252" s="405"/>
      <c r="Y252" s="405"/>
      <c r="Z252" s="405"/>
      <c r="AA252" s="66"/>
      <c r="AB252" s="66"/>
      <c r="AC252" s="80"/>
    </row>
    <row r="253" spans="1:68" ht="14.25" customHeight="1" x14ac:dyDescent="0.25">
      <c r="A253" s="400" t="s">
        <v>122</v>
      </c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00"/>
      <c r="O253" s="400"/>
      <c r="P253" s="400"/>
      <c r="Q253" s="400"/>
      <c r="R253" s="400"/>
      <c r="S253" s="400"/>
      <c r="T253" s="400"/>
      <c r="U253" s="400"/>
      <c r="V253" s="400"/>
      <c r="W253" s="400"/>
      <c r="X253" s="400"/>
      <c r="Y253" s="400"/>
      <c r="Z253" s="400"/>
      <c r="AA253" s="67"/>
      <c r="AB253" s="67"/>
      <c r="AC253" s="81"/>
    </row>
    <row r="254" spans="1:68" ht="27" customHeight="1" x14ac:dyDescent="0.25">
      <c r="A254" s="64" t="s">
        <v>356</v>
      </c>
      <c r="B254" s="64" t="s">
        <v>357</v>
      </c>
      <c r="C254" s="37">
        <v>4301011942</v>
      </c>
      <c r="D254" s="392">
        <v>4680115884137</v>
      </c>
      <c r="E254" s="392"/>
      <c r="F254" s="63">
        <v>1.45</v>
      </c>
      <c r="G254" s="38">
        <v>8</v>
      </c>
      <c r="H254" s="63">
        <v>11.6</v>
      </c>
      <c r="I254" s="63">
        <v>12.08</v>
      </c>
      <c r="J254" s="38">
        <v>48</v>
      </c>
      <c r="K254" s="38" t="s">
        <v>126</v>
      </c>
      <c r="L254" s="38"/>
      <c r="M254" s="39" t="s">
        <v>144</v>
      </c>
      <c r="N254" s="39"/>
      <c r="O254" s="38">
        <v>55</v>
      </c>
      <c r="P254" s="5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4"/>
      <c r="R254" s="394"/>
      <c r="S254" s="394"/>
      <c r="T254" s="395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ref="Y254:Y261" si="47">IFERROR(IF(X254="",0,CEILING((X254/$H254),1)*$H254),"")</f>
        <v>0</v>
      </c>
      <c r="Z254" s="42" t="str">
        <f>IFERROR(IF(Y254=0,"",ROUNDUP(Y254/H254,0)*0.02039),"")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ref="BM254:BM261" si="48">IFERROR(X254*I254/H254,"0")</f>
        <v>0</v>
      </c>
      <c r="BN254" s="79">
        <f t="shared" ref="BN254:BN261" si="49">IFERROR(Y254*I254/H254,"0")</f>
        <v>0</v>
      </c>
      <c r="BO254" s="79">
        <f t="shared" ref="BO254:BO261" si="50">IFERROR(1/J254*(X254/H254),"0")</f>
        <v>0</v>
      </c>
      <c r="BP254" s="79">
        <f t="shared" ref="BP254:BP261" si="51">IFERROR(1/J254*(Y254/H254),"0")</f>
        <v>0</v>
      </c>
    </row>
    <row r="255" spans="1:68" ht="27" customHeight="1" x14ac:dyDescent="0.25">
      <c r="A255" s="64" t="s">
        <v>356</v>
      </c>
      <c r="B255" s="64" t="s">
        <v>358</v>
      </c>
      <c r="C255" s="37">
        <v>4301011826</v>
      </c>
      <c r="D255" s="392">
        <v>4680115884137</v>
      </c>
      <c r="E255" s="392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126</v>
      </c>
      <c r="L255" s="38"/>
      <c r="M255" s="39" t="s">
        <v>125</v>
      </c>
      <c r="N255" s="39"/>
      <c r="O255" s="38">
        <v>55</v>
      </c>
      <c r="P255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94"/>
      <c r="R255" s="394"/>
      <c r="S255" s="394"/>
      <c r="T255" s="395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IFERROR(IF(Y255=0,"",ROUNDUP(Y255/H255,0)*0.02175),"")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customHeight="1" x14ac:dyDescent="0.25">
      <c r="A256" s="64" t="s">
        <v>359</v>
      </c>
      <c r="B256" s="64" t="s">
        <v>360</v>
      </c>
      <c r="C256" s="37">
        <v>4301011724</v>
      </c>
      <c r="D256" s="392">
        <v>4680115884236</v>
      </c>
      <c r="E256" s="392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126</v>
      </c>
      <c r="L256" s="38"/>
      <c r="M256" s="39" t="s">
        <v>125</v>
      </c>
      <c r="N256" s="39"/>
      <c r="O256" s="38">
        <v>55</v>
      </c>
      <c r="P256" s="5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94"/>
      <c r="R256" s="394"/>
      <c r="S256" s="394"/>
      <c r="T256" s="395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IFERROR(IF(Y256=0,"",ROUNDUP(Y256/H256,0)*0.02175),"")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customHeight="1" x14ac:dyDescent="0.25">
      <c r="A257" s="64" t="s">
        <v>361</v>
      </c>
      <c r="B257" s="64" t="s">
        <v>362</v>
      </c>
      <c r="C257" s="37">
        <v>4301011721</v>
      </c>
      <c r="D257" s="392">
        <v>4680115884175</v>
      </c>
      <c r="E257" s="392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126</v>
      </c>
      <c r="L257" s="38"/>
      <c r="M257" s="39" t="s">
        <v>125</v>
      </c>
      <c r="N257" s="39"/>
      <c r="O257" s="38">
        <v>55</v>
      </c>
      <c r="P257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94"/>
      <c r="R257" s="394"/>
      <c r="S257" s="394"/>
      <c r="T257" s="395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363</v>
      </c>
      <c r="B258" s="64" t="s">
        <v>364</v>
      </c>
      <c r="C258" s="37">
        <v>4301011824</v>
      </c>
      <c r="D258" s="392">
        <v>4680115884144</v>
      </c>
      <c r="E258" s="392"/>
      <c r="F258" s="63">
        <v>0.4</v>
      </c>
      <c r="G258" s="38">
        <v>10</v>
      </c>
      <c r="H258" s="63">
        <v>4</v>
      </c>
      <c r="I258" s="63">
        <v>4.24</v>
      </c>
      <c r="J258" s="38">
        <v>120</v>
      </c>
      <c r="K258" s="38" t="s">
        <v>88</v>
      </c>
      <c r="L258" s="38"/>
      <c r="M258" s="39" t="s">
        <v>125</v>
      </c>
      <c r="N258" s="39"/>
      <c r="O258" s="38">
        <v>55</v>
      </c>
      <c r="P258" s="5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94"/>
      <c r="R258" s="394"/>
      <c r="S258" s="394"/>
      <c r="T258" s="395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365</v>
      </c>
      <c r="B259" s="64" t="s">
        <v>366</v>
      </c>
      <c r="C259" s="37">
        <v>4301011963</v>
      </c>
      <c r="D259" s="392">
        <v>4680115885288</v>
      </c>
      <c r="E259" s="392"/>
      <c r="F259" s="63">
        <v>0.37</v>
      </c>
      <c r="G259" s="38">
        <v>10</v>
      </c>
      <c r="H259" s="63">
        <v>3.7</v>
      </c>
      <c r="I259" s="63">
        <v>3.94</v>
      </c>
      <c r="J259" s="38">
        <v>120</v>
      </c>
      <c r="K259" s="38" t="s">
        <v>88</v>
      </c>
      <c r="L259" s="38"/>
      <c r="M259" s="39" t="s">
        <v>125</v>
      </c>
      <c r="N259" s="39"/>
      <c r="O259" s="38">
        <v>55</v>
      </c>
      <c r="P259" s="57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94"/>
      <c r="R259" s="394"/>
      <c r="S259" s="394"/>
      <c r="T259" s="395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367</v>
      </c>
      <c r="B260" s="64" t="s">
        <v>368</v>
      </c>
      <c r="C260" s="37">
        <v>4301011726</v>
      </c>
      <c r="D260" s="392">
        <v>4680115884182</v>
      </c>
      <c r="E260" s="392"/>
      <c r="F260" s="63">
        <v>0.37</v>
      </c>
      <c r="G260" s="38">
        <v>10</v>
      </c>
      <c r="H260" s="63">
        <v>3.7</v>
      </c>
      <c r="I260" s="63">
        <v>3.94</v>
      </c>
      <c r="J260" s="38">
        <v>120</v>
      </c>
      <c r="K260" s="38" t="s">
        <v>88</v>
      </c>
      <c r="L260" s="38"/>
      <c r="M260" s="39" t="s">
        <v>125</v>
      </c>
      <c r="N260" s="39"/>
      <c r="O260" s="38">
        <v>55</v>
      </c>
      <c r="P260" s="5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94"/>
      <c r="R260" s="394"/>
      <c r="S260" s="394"/>
      <c r="T260" s="395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customHeight="1" x14ac:dyDescent="0.25">
      <c r="A261" s="64" t="s">
        <v>369</v>
      </c>
      <c r="B261" s="64" t="s">
        <v>370</v>
      </c>
      <c r="C261" s="37">
        <v>4301011722</v>
      </c>
      <c r="D261" s="392">
        <v>4680115884205</v>
      </c>
      <c r="E261" s="392"/>
      <c r="F261" s="63">
        <v>0.4</v>
      </c>
      <c r="G261" s="38">
        <v>10</v>
      </c>
      <c r="H261" s="63">
        <v>4</v>
      </c>
      <c r="I261" s="63">
        <v>4.24</v>
      </c>
      <c r="J261" s="38">
        <v>120</v>
      </c>
      <c r="K261" s="38" t="s">
        <v>88</v>
      </c>
      <c r="L261" s="38"/>
      <c r="M261" s="39" t="s">
        <v>125</v>
      </c>
      <c r="N261" s="39"/>
      <c r="O261" s="38">
        <v>55</v>
      </c>
      <c r="P261" s="5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94"/>
      <c r="R261" s="394"/>
      <c r="S261" s="394"/>
      <c r="T261" s="395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x14ac:dyDescent="0.2">
      <c r="A262" s="387"/>
      <c r="B262" s="387"/>
      <c r="C262" s="387"/>
      <c r="D262" s="387"/>
      <c r="E262" s="387"/>
      <c r="F262" s="387"/>
      <c r="G262" s="387"/>
      <c r="H262" s="387"/>
      <c r="I262" s="387"/>
      <c r="J262" s="387"/>
      <c r="K262" s="387"/>
      <c r="L262" s="387"/>
      <c r="M262" s="387"/>
      <c r="N262" s="387"/>
      <c r="O262" s="399"/>
      <c r="P262" s="396" t="s">
        <v>43</v>
      </c>
      <c r="Q262" s="397"/>
      <c r="R262" s="397"/>
      <c r="S262" s="397"/>
      <c r="T262" s="397"/>
      <c r="U262" s="397"/>
      <c r="V262" s="398"/>
      <c r="W262" s="43" t="s">
        <v>42</v>
      </c>
      <c r="X262" s="44">
        <f>IFERROR(X254/H254,"0")+IFERROR(X255/H255,"0")+IFERROR(X256/H256,"0")+IFERROR(X257/H257,"0")+IFERROR(X258/H258,"0")+IFERROR(X259/H259,"0")+IFERROR(X260/H260,"0")+IFERROR(X261/H261,"0")</f>
        <v>0</v>
      </c>
      <c r="Y262" s="44">
        <f>IFERROR(Y254/H254,"0")+IFERROR(Y255/H255,"0")+IFERROR(Y256/H256,"0")+IFERROR(Y257/H257,"0")+IFERROR(Y258/H258,"0")+IFERROR(Y259/H259,"0")+IFERROR(Y260/H260,"0")+IFERROR(Y261/H261,"0")</f>
        <v>0</v>
      </c>
      <c r="Z262" s="4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8"/>
      <c r="AB262" s="68"/>
      <c r="AC262" s="68"/>
    </row>
    <row r="263" spans="1:68" x14ac:dyDescent="0.2">
      <c r="A263" s="387"/>
      <c r="B263" s="387"/>
      <c r="C263" s="387"/>
      <c r="D263" s="387"/>
      <c r="E263" s="387"/>
      <c r="F263" s="387"/>
      <c r="G263" s="387"/>
      <c r="H263" s="387"/>
      <c r="I263" s="387"/>
      <c r="J263" s="387"/>
      <c r="K263" s="387"/>
      <c r="L263" s="387"/>
      <c r="M263" s="387"/>
      <c r="N263" s="387"/>
      <c r="O263" s="399"/>
      <c r="P263" s="396" t="s">
        <v>43</v>
      </c>
      <c r="Q263" s="397"/>
      <c r="R263" s="397"/>
      <c r="S263" s="397"/>
      <c r="T263" s="397"/>
      <c r="U263" s="397"/>
      <c r="V263" s="398"/>
      <c r="W263" s="43" t="s">
        <v>0</v>
      </c>
      <c r="X263" s="44">
        <f>IFERROR(SUM(X254:X261),"0")</f>
        <v>0</v>
      </c>
      <c r="Y263" s="44">
        <f>IFERROR(SUM(Y254:Y261),"0")</f>
        <v>0</v>
      </c>
      <c r="Z263" s="43"/>
      <c r="AA263" s="68"/>
      <c r="AB263" s="68"/>
      <c r="AC263" s="68"/>
    </row>
    <row r="264" spans="1:68" ht="16.5" customHeight="1" x14ac:dyDescent="0.25">
      <c r="A264" s="405" t="s">
        <v>371</v>
      </c>
      <c r="B264" s="405"/>
      <c r="C264" s="405"/>
      <c r="D264" s="405"/>
      <c r="E264" s="405"/>
      <c r="F264" s="405"/>
      <c r="G264" s="405"/>
      <c r="H264" s="405"/>
      <c r="I264" s="405"/>
      <c r="J264" s="405"/>
      <c r="K264" s="405"/>
      <c r="L264" s="405"/>
      <c r="M264" s="405"/>
      <c r="N264" s="405"/>
      <c r="O264" s="405"/>
      <c r="P264" s="405"/>
      <c r="Q264" s="405"/>
      <c r="R264" s="405"/>
      <c r="S264" s="405"/>
      <c r="T264" s="405"/>
      <c r="U264" s="405"/>
      <c r="V264" s="405"/>
      <c r="W264" s="405"/>
      <c r="X264" s="405"/>
      <c r="Y264" s="405"/>
      <c r="Z264" s="405"/>
      <c r="AA264" s="66"/>
      <c r="AB264" s="66"/>
      <c r="AC264" s="80"/>
    </row>
    <row r="265" spans="1:68" ht="14.25" customHeight="1" x14ac:dyDescent="0.25">
      <c r="A265" s="400" t="s">
        <v>122</v>
      </c>
      <c r="B265" s="400"/>
      <c r="C265" s="400"/>
      <c r="D265" s="400"/>
      <c r="E265" s="400"/>
      <c r="F265" s="400"/>
      <c r="G265" s="400"/>
      <c r="H265" s="400"/>
      <c r="I265" s="400"/>
      <c r="J265" s="400"/>
      <c r="K265" s="400"/>
      <c r="L265" s="400"/>
      <c r="M265" s="400"/>
      <c r="N265" s="400"/>
      <c r="O265" s="400"/>
      <c r="P265" s="400"/>
      <c r="Q265" s="400"/>
      <c r="R265" s="400"/>
      <c r="S265" s="400"/>
      <c r="T265" s="400"/>
      <c r="U265" s="400"/>
      <c r="V265" s="400"/>
      <c r="W265" s="400"/>
      <c r="X265" s="400"/>
      <c r="Y265" s="400"/>
      <c r="Z265" s="400"/>
      <c r="AA265" s="67"/>
      <c r="AB265" s="67"/>
      <c r="AC265" s="81"/>
    </row>
    <row r="266" spans="1:68" ht="27" customHeight="1" x14ac:dyDescent="0.25">
      <c r="A266" s="64" t="s">
        <v>372</v>
      </c>
      <c r="B266" s="64" t="s">
        <v>373</v>
      </c>
      <c r="C266" s="37">
        <v>4301011855</v>
      </c>
      <c r="D266" s="392">
        <v>4680115885837</v>
      </c>
      <c r="E266" s="392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126</v>
      </c>
      <c r="L266" s="38"/>
      <c r="M266" s="39" t="s">
        <v>125</v>
      </c>
      <c r="N266" s="39"/>
      <c r="O266" s="38">
        <v>55</v>
      </c>
      <c r="P266" s="56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94"/>
      <c r="R266" s="394"/>
      <c r="S266" s="394"/>
      <c r="T266" s="395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IFERROR(IF(Y266=0,"",ROUNDUP(Y266/H266,0)*0.02175),"")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customHeight="1" x14ac:dyDescent="0.25">
      <c r="A267" s="64" t="s">
        <v>374</v>
      </c>
      <c r="B267" s="64" t="s">
        <v>375</v>
      </c>
      <c r="C267" s="37">
        <v>4301011850</v>
      </c>
      <c r="D267" s="392">
        <v>4680115885806</v>
      </c>
      <c r="E267" s="392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126</v>
      </c>
      <c r="L267" s="38"/>
      <c r="M267" s="39" t="s">
        <v>125</v>
      </c>
      <c r="N267" s="39"/>
      <c r="O267" s="38">
        <v>55</v>
      </c>
      <c r="P267" s="5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94"/>
      <c r="R267" s="394"/>
      <c r="S267" s="394"/>
      <c r="T267" s="395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IFERROR(IF(Y267=0,"",ROUNDUP(Y267/H267,0)*0.02175),"")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ht="37.5" customHeight="1" x14ac:dyDescent="0.25">
      <c r="A268" s="64" t="s">
        <v>376</v>
      </c>
      <c r="B268" s="64" t="s">
        <v>377</v>
      </c>
      <c r="C268" s="37">
        <v>4301011853</v>
      </c>
      <c r="D268" s="392">
        <v>4680115885851</v>
      </c>
      <c r="E268" s="392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126</v>
      </c>
      <c r="L268" s="38"/>
      <c r="M268" s="39" t="s">
        <v>125</v>
      </c>
      <c r="N268" s="39"/>
      <c r="O268" s="38">
        <v>55</v>
      </c>
      <c r="P268" s="5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94"/>
      <c r="R268" s="394"/>
      <c r="S268" s="394"/>
      <c r="T268" s="395"/>
      <c r="U268" s="40" t="s">
        <v>48</v>
      </c>
      <c r="V268" s="40" t="s">
        <v>48</v>
      </c>
      <c r="W268" s="41" t="s">
        <v>0</v>
      </c>
      <c r="X268" s="59">
        <v>200</v>
      </c>
      <c r="Y268" s="56">
        <f>IFERROR(IF(X268="",0,CEILING((X268/$H268),1)*$H268),"")</f>
        <v>205.20000000000002</v>
      </c>
      <c r="Z268" s="42">
        <f>IFERROR(IF(Y268=0,"",ROUNDUP(Y268/H268,0)*0.02175),"")</f>
        <v>0.41324999999999995</v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>IFERROR(X268*I268/H268,"0")</f>
        <v>208.88888888888889</v>
      </c>
      <c r="BN268" s="79">
        <f>IFERROR(Y268*I268/H268,"0")</f>
        <v>214.32</v>
      </c>
      <c r="BO268" s="79">
        <f>IFERROR(1/J268*(X268/H268),"0")</f>
        <v>0.3306878306878307</v>
      </c>
      <c r="BP268" s="79">
        <f>IFERROR(1/J268*(Y268/H268),"0")</f>
        <v>0.33928571428571425</v>
      </c>
    </row>
    <row r="269" spans="1:68" ht="27" customHeight="1" x14ac:dyDescent="0.25">
      <c r="A269" s="64" t="s">
        <v>378</v>
      </c>
      <c r="B269" s="64" t="s">
        <v>379</v>
      </c>
      <c r="C269" s="37">
        <v>4301011852</v>
      </c>
      <c r="D269" s="392">
        <v>4680115885844</v>
      </c>
      <c r="E269" s="392"/>
      <c r="F269" s="63">
        <v>0.4</v>
      </c>
      <c r="G269" s="38">
        <v>10</v>
      </c>
      <c r="H269" s="63">
        <v>4</v>
      </c>
      <c r="I269" s="63">
        <v>4.24</v>
      </c>
      <c r="J269" s="38">
        <v>120</v>
      </c>
      <c r="K269" s="38" t="s">
        <v>88</v>
      </c>
      <c r="L269" s="38"/>
      <c r="M269" s="39" t="s">
        <v>125</v>
      </c>
      <c r="N269" s="39"/>
      <c r="O269" s="38">
        <v>55</v>
      </c>
      <c r="P269" s="5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94"/>
      <c r="R269" s="394"/>
      <c r="S269" s="394"/>
      <c r="T269" s="395"/>
      <c r="U269" s="40" t="s">
        <v>48</v>
      </c>
      <c r="V269" s="40" t="s">
        <v>48</v>
      </c>
      <c r="W269" s="41" t="s">
        <v>0</v>
      </c>
      <c r="X269" s="59">
        <v>0</v>
      </c>
      <c r="Y269" s="56">
        <f>IFERROR(IF(X269="",0,CEILING((X269/$H269),1)*$H269),"")</f>
        <v>0</v>
      </c>
      <c r="Z269" s="42" t="str">
        <f>IFERROR(IF(Y269=0,"",ROUNDUP(Y269/H269,0)*0.00937),"")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>IFERROR(X269*I269/H269,"0")</f>
        <v>0</v>
      </c>
      <c r="BN269" s="79">
        <f>IFERROR(Y269*I269/H269,"0")</f>
        <v>0</v>
      </c>
      <c r="BO269" s="79">
        <f>IFERROR(1/J269*(X269/H269),"0")</f>
        <v>0</v>
      </c>
      <c r="BP269" s="79">
        <f>IFERROR(1/J269*(Y269/H269),"0")</f>
        <v>0</v>
      </c>
    </row>
    <row r="270" spans="1:68" ht="27" customHeight="1" x14ac:dyDescent="0.25">
      <c r="A270" s="64" t="s">
        <v>380</v>
      </c>
      <c r="B270" s="64" t="s">
        <v>381</v>
      </c>
      <c r="C270" s="37">
        <v>4301011851</v>
      </c>
      <c r="D270" s="392">
        <v>4680115885820</v>
      </c>
      <c r="E270" s="392"/>
      <c r="F270" s="63">
        <v>0.4</v>
      </c>
      <c r="G270" s="38">
        <v>10</v>
      </c>
      <c r="H270" s="63">
        <v>4</v>
      </c>
      <c r="I270" s="63">
        <v>4.24</v>
      </c>
      <c r="J270" s="38">
        <v>120</v>
      </c>
      <c r="K270" s="38" t="s">
        <v>88</v>
      </c>
      <c r="L270" s="38"/>
      <c r="M270" s="39" t="s">
        <v>125</v>
      </c>
      <c r="N270" s="39"/>
      <c r="O270" s="38">
        <v>55</v>
      </c>
      <c r="P270" s="5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94"/>
      <c r="R270" s="394"/>
      <c r="S270" s="394"/>
      <c r="T270" s="395"/>
      <c r="U270" s="40" t="s">
        <v>48</v>
      </c>
      <c r="V270" s="40" t="s">
        <v>48</v>
      </c>
      <c r="W270" s="41" t="s">
        <v>0</v>
      </c>
      <c r="X270" s="59">
        <v>0</v>
      </c>
      <c r="Y270" s="56">
        <f>IFERROR(IF(X270="",0,CEILING((X270/$H270),1)*$H270),"")</f>
        <v>0</v>
      </c>
      <c r="Z270" s="42" t="str">
        <f>IFERROR(IF(Y270=0,"",ROUNDUP(Y270/H270,0)*0.00937),"")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4" t="s">
        <v>69</v>
      </c>
      <c r="BM270" s="79">
        <f>IFERROR(X270*I270/H270,"0")</f>
        <v>0</v>
      </c>
      <c r="BN270" s="79">
        <f>IFERROR(Y270*I270/H270,"0")</f>
        <v>0</v>
      </c>
      <c r="BO270" s="79">
        <f>IFERROR(1/J270*(X270/H270),"0")</f>
        <v>0</v>
      </c>
      <c r="BP270" s="79">
        <f>IFERROR(1/J270*(Y270/H270),"0")</f>
        <v>0</v>
      </c>
    </row>
    <row r="271" spans="1:68" x14ac:dyDescent="0.2">
      <c r="A271" s="387"/>
      <c r="B271" s="387"/>
      <c r="C271" s="387"/>
      <c r="D271" s="387"/>
      <c r="E271" s="387"/>
      <c r="F271" s="387"/>
      <c r="G271" s="387"/>
      <c r="H271" s="387"/>
      <c r="I271" s="387"/>
      <c r="J271" s="387"/>
      <c r="K271" s="387"/>
      <c r="L271" s="387"/>
      <c r="M271" s="387"/>
      <c r="N271" s="387"/>
      <c r="O271" s="399"/>
      <c r="P271" s="396" t="s">
        <v>43</v>
      </c>
      <c r="Q271" s="397"/>
      <c r="R271" s="397"/>
      <c r="S271" s="397"/>
      <c r="T271" s="397"/>
      <c r="U271" s="397"/>
      <c r="V271" s="398"/>
      <c r="W271" s="43" t="s">
        <v>42</v>
      </c>
      <c r="X271" s="44">
        <f>IFERROR(X266/H266,"0")+IFERROR(X267/H267,"0")+IFERROR(X268/H268,"0")+IFERROR(X269/H269,"0")+IFERROR(X270/H270,"0")</f>
        <v>18.518518518518519</v>
      </c>
      <c r="Y271" s="44">
        <f>IFERROR(Y266/H266,"0")+IFERROR(Y267/H267,"0")+IFERROR(Y268/H268,"0")+IFERROR(Y269/H269,"0")+IFERROR(Y270/H270,"0")</f>
        <v>19</v>
      </c>
      <c r="Z271" s="44">
        <f>IFERROR(IF(Z266="",0,Z266),"0")+IFERROR(IF(Z267="",0,Z267),"0")+IFERROR(IF(Z268="",0,Z268),"0")+IFERROR(IF(Z269="",0,Z269),"0")+IFERROR(IF(Z270="",0,Z270),"0")</f>
        <v>0.41324999999999995</v>
      </c>
      <c r="AA271" s="68"/>
      <c r="AB271" s="68"/>
      <c r="AC271" s="68"/>
    </row>
    <row r="272" spans="1:68" x14ac:dyDescent="0.2">
      <c r="A272" s="387"/>
      <c r="B272" s="387"/>
      <c r="C272" s="387"/>
      <c r="D272" s="387"/>
      <c r="E272" s="387"/>
      <c r="F272" s="387"/>
      <c r="G272" s="387"/>
      <c r="H272" s="387"/>
      <c r="I272" s="387"/>
      <c r="J272" s="387"/>
      <c r="K272" s="387"/>
      <c r="L272" s="387"/>
      <c r="M272" s="387"/>
      <c r="N272" s="387"/>
      <c r="O272" s="399"/>
      <c r="P272" s="396" t="s">
        <v>43</v>
      </c>
      <c r="Q272" s="397"/>
      <c r="R272" s="397"/>
      <c r="S272" s="397"/>
      <c r="T272" s="397"/>
      <c r="U272" s="397"/>
      <c r="V272" s="398"/>
      <c r="W272" s="43" t="s">
        <v>0</v>
      </c>
      <c r="X272" s="44">
        <f>IFERROR(SUM(X266:X270),"0")</f>
        <v>200</v>
      </c>
      <c r="Y272" s="44">
        <f>IFERROR(SUM(Y266:Y270),"0")</f>
        <v>205.20000000000002</v>
      </c>
      <c r="Z272" s="43"/>
      <c r="AA272" s="68"/>
      <c r="AB272" s="68"/>
      <c r="AC272" s="68"/>
    </row>
    <row r="273" spans="1:68" ht="16.5" customHeight="1" x14ac:dyDescent="0.25">
      <c r="A273" s="405" t="s">
        <v>382</v>
      </c>
      <c r="B273" s="405"/>
      <c r="C273" s="405"/>
      <c r="D273" s="405"/>
      <c r="E273" s="405"/>
      <c r="F273" s="405"/>
      <c r="G273" s="405"/>
      <c r="H273" s="405"/>
      <c r="I273" s="405"/>
      <c r="J273" s="405"/>
      <c r="K273" s="405"/>
      <c r="L273" s="405"/>
      <c r="M273" s="405"/>
      <c r="N273" s="405"/>
      <c r="O273" s="405"/>
      <c r="P273" s="405"/>
      <c r="Q273" s="405"/>
      <c r="R273" s="405"/>
      <c r="S273" s="405"/>
      <c r="T273" s="405"/>
      <c r="U273" s="405"/>
      <c r="V273" s="405"/>
      <c r="W273" s="405"/>
      <c r="X273" s="405"/>
      <c r="Y273" s="405"/>
      <c r="Z273" s="405"/>
      <c r="AA273" s="66"/>
      <c r="AB273" s="66"/>
      <c r="AC273" s="80"/>
    </row>
    <row r="274" spans="1:68" ht="14.25" customHeight="1" x14ac:dyDescent="0.25">
      <c r="A274" s="400" t="s">
        <v>122</v>
      </c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0"/>
      <c r="P274" s="400"/>
      <c r="Q274" s="400"/>
      <c r="R274" s="400"/>
      <c r="S274" s="400"/>
      <c r="T274" s="400"/>
      <c r="U274" s="400"/>
      <c r="V274" s="400"/>
      <c r="W274" s="400"/>
      <c r="X274" s="400"/>
      <c r="Y274" s="400"/>
      <c r="Z274" s="400"/>
      <c r="AA274" s="67"/>
      <c r="AB274" s="67"/>
      <c r="AC274" s="81"/>
    </row>
    <row r="275" spans="1:68" ht="27" customHeight="1" x14ac:dyDescent="0.25">
      <c r="A275" s="64" t="s">
        <v>383</v>
      </c>
      <c r="B275" s="64" t="s">
        <v>384</v>
      </c>
      <c r="C275" s="37">
        <v>4301011876</v>
      </c>
      <c r="D275" s="392">
        <v>4680115885707</v>
      </c>
      <c r="E275" s="392"/>
      <c r="F275" s="63">
        <v>0.9</v>
      </c>
      <c r="G275" s="38">
        <v>10</v>
      </c>
      <c r="H275" s="63">
        <v>9</v>
      </c>
      <c r="I275" s="63">
        <v>9.48</v>
      </c>
      <c r="J275" s="38">
        <v>56</v>
      </c>
      <c r="K275" s="38" t="s">
        <v>126</v>
      </c>
      <c r="L275" s="38"/>
      <c r="M275" s="39" t="s">
        <v>125</v>
      </c>
      <c r="N275" s="39"/>
      <c r="O275" s="38">
        <v>31</v>
      </c>
      <c r="P275" s="55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94"/>
      <c r="R275" s="394"/>
      <c r="S275" s="394"/>
      <c r="T275" s="395"/>
      <c r="U275" s="40" t="s">
        <v>48</v>
      </c>
      <c r="V275" s="40" t="s">
        <v>48</v>
      </c>
      <c r="W275" s="41" t="s">
        <v>0</v>
      </c>
      <c r="X275" s="59">
        <v>0</v>
      </c>
      <c r="Y275" s="56">
        <f>IFERROR(IF(X275="",0,CEILING((X275/$H275),1)*$H275),"")</f>
        <v>0</v>
      </c>
      <c r="Z275" s="42" t="str">
        <f>IFERROR(IF(Y275=0,"",ROUNDUP(Y275/H275,0)*0.02175),"")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5" t="s">
        <v>69</v>
      </c>
      <c r="BM275" s="79">
        <f>IFERROR(X275*I275/H275,"0")</f>
        <v>0</v>
      </c>
      <c r="BN275" s="79">
        <f>IFERROR(Y275*I275/H275,"0")</f>
        <v>0</v>
      </c>
      <c r="BO275" s="79">
        <f>IFERROR(1/J275*(X275/H275),"0")</f>
        <v>0</v>
      </c>
      <c r="BP275" s="79">
        <f>IFERROR(1/J275*(Y275/H275),"0")</f>
        <v>0</v>
      </c>
    </row>
    <row r="276" spans="1:68" x14ac:dyDescent="0.2">
      <c r="A276" s="387"/>
      <c r="B276" s="387"/>
      <c r="C276" s="387"/>
      <c r="D276" s="387"/>
      <c r="E276" s="387"/>
      <c r="F276" s="387"/>
      <c r="G276" s="387"/>
      <c r="H276" s="387"/>
      <c r="I276" s="387"/>
      <c r="J276" s="387"/>
      <c r="K276" s="387"/>
      <c r="L276" s="387"/>
      <c r="M276" s="387"/>
      <c r="N276" s="387"/>
      <c r="O276" s="399"/>
      <c r="P276" s="396" t="s">
        <v>43</v>
      </c>
      <c r="Q276" s="397"/>
      <c r="R276" s="397"/>
      <c r="S276" s="397"/>
      <c r="T276" s="397"/>
      <c r="U276" s="397"/>
      <c r="V276" s="398"/>
      <c r="W276" s="43" t="s">
        <v>42</v>
      </c>
      <c r="X276" s="44">
        <f>IFERROR(X275/H275,"0")</f>
        <v>0</v>
      </c>
      <c r="Y276" s="44">
        <f>IFERROR(Y275/H275,"0")</f>
        <v>0</v>
      </c>
      <c r="Z276" s="44">
        <f>IFERROR(IF(Z275="",0,Z275),"0")</f>
        <v>0</v>
      </c>
      <c r="AA276" s="68"/>
      <c r="AB276" s="68"/>
      <c r="AC276" s="68"/>
    </row>
    <row r="277" spans="1:68" x14ac:dyDescent="0.2">
      <c r="A277" s="387"/>
      <c r="B277" s="387"/>
      <c r="C277" s="387"/>
      <c r="D277" s="387"/>
      <c r="E277" s="387"/>
      <c r="F277" s="387"/>
      <c r="G277" s="387"/>
      <c r="H277" s="387"/>
      <c r="I277" s="387"/>
      <c r="J277" s="387"/>
      <c r="K277" s="387"/>
      <c r="L277" s="387"/>
      <c r="M277" s="387"/>
      <c r="N277" s="387"/>
      <c r="O277" s="399"/>
      <c r="P277" s="396" t="s">
        <v>43</v>
      </c>
      <c r="Q277" s="397"/>
      <c r="R277" s="397"/>
      <c r="S277" s="397"/>
      <c r="T277" s="397"/>
      <c r="U277" s="397"/>
      <c r="V277" s="398"/>
      <c r="W277" s="43" t="s">
        <v>0</v>
      </c>
      <c r="X277" s="44">
        <f>IFERROR(SUM(X275:X275),"0")</f>
        <v>0</v>
      </c>
      <c r="Y277" s="44">
        <f>IFERROR(SUM(Y275:Y275),"0")</f>
        <v>0</v>
      </c>
      <c r="Z277" s="43"/>
      <c r="AA277" s="68"/>
      <c r="AB277" s="68"/>
      <c r="AC277" s="68"/>
    </row>
    <row r="278" spans="1:68" ht="16.5" customHeight="1" x14ac:dyDescent="0.25">
      <c r="A278" s="405" t="s">
        <v>385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405"/>
      <c r="AA278" s="66"/>
      <c r="AB278" s="66"/>
      <c r="AC278" s="80"/>
    </row>
    <row r="279" spans="1:68" ht="14.25" customHeight="1" x14ac:dyDescent="0.25">
      <c r="A279" s="400" t="s">
        <v>122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400"/>
      <c r="AA279" s="67"/>
      <c r="AB279" s="67"/>
      <c r="AC279" s="81"/>
    </row>
    <row r="280" spans="1:68" ht="27" customHeight="1" x14ac:dyDescent="0.25">
      <c r="A280" s="64" t="s">
        <v>386</v>
      </c>
      <c r="B280" s="64" t="s">
        <v>387</v>
      </c>
      <c r="C280" s="37">
        <v>4301011223</v>
      </c>
      <c r="D280" s="392">
        <v>4607091383423</v>
      </c>
      <c r="E280" s="392"/>
      <c r="F280" s="63">
        <v>1.35</v>
      </c>
      <c r="G280" s="38">
        <v>8</v>
      </c>
      <c r="H280" s="63">
        <v>10.8</v>
      </c>
      <c r="I280" s="63">
        <v>11.375999999999999</v>
      </c>
      <c r="J280" s="38">
        <v>56</v>
      </c>
      <c r="K280" s="38" t="s">
        <v>126</v>
      </c>
      <c r="L280" s="38"/>
      <c r="M280" s="39" t="s">
        <v>128</v>
      </c>
      <c r="N280" s="39"/>
      <c r="O280" s="38">
        <v>35</v>
      </c>
      <c r="P280" s="55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94"/>
      <c r="R280" s="394"/>
      <c r="S280" s="394"/>
      <c r="T280" s="395"/>
      <c r="U280" s="40" t="s">
        <v>48</v>
      </c>
      <c r="V280" s="40" t="s">
        <v>48</v>
      </c>
      <c r="W280" s="41" t="s">
        <v>0</v>
      </c>
      <c r="X280" s="59">
        <v>0</v>
      </c>
      <c r="Y280" s="56">
        <f>IFERROR(IF(X280="",0,CEILING((X280/$H280),1)*$H280),"")</f>
        <v>0</v>
      </c>
      <c r="Z280" s="42" t="str">
        <f>IFERROR(IF(Y280=0,"",ROUNDUP(Y280/H280,0)*0.02175),"")</f>
        <v/>
      </c>
      <c r="AA280" s="69" t="s">
        <v>48</v>
      </c>
      <c r="AB280" s="70" t="s">
        <v>48</v>
      </c>
      <c r="AC280" s="82"/>
      <c r="AG280" s="79"/>
      <c r="AJ280" s="84"/>
      <c r="AK280" s="84"/>
      <c r="BB280" s="226" t="s">
        <v>69</v>
      </c>
      <c r="BM280" s="79">
        <f>IFERROR(X280*I280/H280,"0")</f>
        <v>0</v>
      </c>
      <c r="BN280" s="79">
        <f>IFERROR(Y280*I280/H280,"0")</f>
        <v>0</v>
      </c>
      <c r="BO280" s="79">
        <f>IFERROR(1/J280*(X280/H280),"0")</f>
        <v>0</v>
      </c>
      <c r="BP280" s="79">
        <f>IFERROR(1/J280*(Y280/H280),"0")</f>
        <v>0</v>
      </c>
    </row>
    <row r="281" spans="1:68" ht="37.5" customHeight="1" x14ac:dyDescent="0.25">
      <c r="A281" s="64" t="s">
        <v>388</v>
      </c>
      <c r="B281" s="64" t="s">
        <v>389</v>
      </c>
      <c r="C281" s="37">
        <v>4301011879</v>
      </c>
      <c r="D281" s="392">
        <v>4680115885691</v>
      </c>
      <c r="E281" s="392"/>
      <c r="F281" s="63">
        <v>1.35</v>
      </c>
      <c r="G281" s="38">
        <v>8</v>
      </c>
      <c r="H281" s="63">
        <v>10.8</v>
      </c>
      <c r="I281" s="63">
        <v>11.28</v>
      </c>
      <c r="J281" s="38">
        <v>56</v>
      </c>
      <c r="K281" s="38" t="s">
        <v>126</v>
      </c>
      <c r="L281" s="38"/>
      <c r="M281" s="39" t="s">
        <v>82</v>
      </c>
      <c r="N281" s="39"/>
      <c r="O281" s="38">
        <v>30</v>
      </c>
      <c r="P281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94"/>
      <c r="R281" s="394"/>
      <c r="S281" s="394"/>
      <c r="T281" s="395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IFERROR(IF(Y281=0,"",ROUNDUP(Y281/H281,0)*0.02175),"")</f>
        <v/>
      </c>
      <c r="AA281" s="69" t="s">
        <v>48</v>
      </c>
      <c r="AB281" s="70" t="s">
        <v>48</v>
      </c>
      <c r="AC281" s="82"/>
      <c r="AG281" s="79"/>
      <c r="AJ281" s="84"/>
      <c r="AK281" s="84"/>
      <c r="BB281" s="227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ht="27" customHeight="1" x14ac:dyDescent="0.25">
      <c r="A282" s="64" t="s">
        <v>390</v>
      </c>
      <c r="B282" s="64" t="s">
        <v>391</v>
      </c>
      <c r="C282" s="37">
        <v>4301011878</v>
      </c>
      <c r="D282" s="392">
        <v>4680115885660</v>
      </c>
      <c r="E282" s="392"/>
      <c r="F282" s="63">
        <v>1.35</v>
      </c>
      <c r="G282" s="38">
        <v>8</v>
      </c>
      <c r="H282" s="63">
        <v>10.8</v>
      </c>
      <c r="I282" s="63">
        <v>11.28</v>
      </c>
      <c r="J282" s="38">
        <v>56</v>
      </c>
      <c r="K282" s="38" t="s">
        <v>126</v>
      </c>
      <c r="L282" s="38"/>
      <c r="M282" s="39" t="s">
        <v>82</v>
      </c>
      <c r="N282" s="39"/>
      <c r="O282" s="38">
        <v>35</v>
      </c>
      <c r="P282" s="5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94"/>
      <c r="R282" s="394"/>
      <c r="S282" s="394"/>
      <c r="T282" s="395"/>
      <c r="U282" s="40" t="s">
        <v>48</v>
      </c>
      <c r="V282" s="40" t="s">
        <v>48</v>
      </c>
      <c r="W282" s="41" t="s">
        <v>0</v>
      </c>
      <c r="X282" s="59">
        <v>0</v>
      </c>
      <c r="Y282" s="56">
        <f>IFERROR(IF(X282="",0,CEILING((X282/$H282),1)*$H282),"")</f>
        <v>0</v>
      </c>
      <c r="Z282" s="42" t="str">
        <f>IFERROR(IF(Y282=0,"",ROUNDUP(Y282/H282,0)*0.02175),"")</f>
        <v/>
      </c>
      <c r="AA282" s="69" t="s">
        <v>48</v>
      </c>
      <c r="AB282" s="70" t="s">
        <v>48</v>
      </c>
      <c r="AC282" s="82"/>
      <c r="AG282" s="79"/>
      <c r="AJ282" s="84"/>
      <c r="AK282" s="84"/>
      <c r="BB282" s="228" t="s">
        <v>69</v>
      </c>
      <c r="BM282" s="79">
        <f>IFERROR(X282*I282/H282,"0")</f>
        <v>0</v>
      </c>
      <c r="BN282" s="79">
        <f>IFERROR(Y282*I282/H282,"0")</f>
        <v>0</v>
      </c>
      <c r="BO282" s="79">
        <f>IFERROR(1/J282*(X282/H282),"0")</f>
        <v>0</v>
      </c>
      <c r="BP282" s="79">
        <f>IFERROR(1/J282*(Y282/H282),"0")</f>
        <v>0</v>
      </c>
    </row>
    <row r="283" spans="1:68" x14ac:dyDescent="0.2">
      <c r="A283" s="387"/>
      <c r="B283" s="387"/>
      <c r="C283" s="387"/>
      <c r="D283" s="387"/>
      <c r="E283" s="387"/>
      <c r="F283" s="387"/>
      <c r="G283" s="387"/>
      <c r="H283" s="387"/>
      <c r="I283" s="387"/>
      <c r="J283" s="387"/>
      <c r="K283" s="387"/>
      <c r="L283" s="387"/>
      <c r="M283" s="387"/>
      <c r="N283" s="387"/>
      <c r="O283" s="399"/>
      <c r="P283" s="396" t="s">
        <v>43</v>
      </c>
      <c r="Q283" s="397"/>
      <c r="R283" s="397"/>
      <c r="S283" s="397"/>
      <c r="T283" s="397"/>
      <c r="U283" s="397"/>
      <c r="V283" s="398"/>
      <c r="W283" s="43" t="s">
        <v>42</v>
      </c>
      <c r="X283" s="44">
        <f>IFERROR(X280/H280,"0")+IFERROR(X281/H281,"0")+IFERROR(X282/H282,"0")</f>
        <v>0</v>
      </c>
      <c r="Y283" s="44">
        <f>IFERROR(Y280/H280,"0")+IFERROR(Y281/H281,"0")+IFERROR(Y282/H282,"0")</f>
        <v>0</v>
      </c>
      <c r="Z283" s="44">
        <f>IFERROR(IF(Z280="",0,Z280),"0")+IFERROR(IF(Z281="",0,Z281),"0")+IFERROR(IF(Z282="",0,Z282),"0")</f>
        <v>0</v>
      </c>
      <c r="AA283" s="68"/>
      <c r="AB283" s="68"/>
      <c r="AC283" s="68"/>
    </row>
    <row r="284" spans="1:68" x14ac:dyDescent="0.2">
      <c r="A284" s="387"/>
      <c r="B284" s="387"/>
      <c r="C284" s="387"/>
      <c r="D284" s="387"/>
      <c r="E284" s="387"/>
      <c r="F284" s="387"/>
      <c r="G284" s="387"/>
      <c r="H284" s="387"/>
      <c r="I284" s="387"/>
      <c r="J284" s="387"/>
      <c r="K284" s="387"/>
      <c r="L284" s="387"/>
      <c r="M284" s="387"/>
      <c r="N284" s="387"/>
      <c r="O284" s="399"/>
      <c r="P284" s="396" t="s">
        <v>43</v>
      </c>
      <c r="Q284" s="397"/>
      <c r="R284" s="397"/>
      <c r="S284" s="397"/>
      <c r="T284" s="397"/>
      <c r="U284" s="397"/>
      <c r="V284" s="398"/>
      <c r="W284" s="43" t="s">
        <v>0</v>
      </c>
      <c r="X284" s="44">
        <f>IFERROR(SUM(X280:X282),"0")</f>
        <v>0</v>
      </c>
      <c r="Y284" s="44">
        <f>IFERROR(SUM(Y280:Y282),"0")</f>
        <v>0</v>
      </c>
      <c r="Z284" s="43"/>
      <c r="AA284" s="68"/>
      <c r="AB284" s="68"/>
      <c r="AC284" s="68"/>
    </row>
    <row r="285" spans="1:68" ht="16.5" customHeight="1" x14ac:dyDescent="0.25">
      <c r="A285" s="405" t="s">
        <v>392</v>
      </c>
      <c r="B285" s="405"/>
      <c r="C285" s="405"/>
      <c r="D285" s="405"/>
      <c r="E285" s="405"/>
      <c r="F285" s="405"/>
      <c r="G285" s="405"/>
      <c r="H285" s="405"/>
      <c r="I285" s="405"/>
      <c r="J285" s="405"/>
      <c r="K285" s="405"/>
      <c r="L285" s="405"/>
      <c r="M285" s="405"/>
      <c r="N285" s="405"/>
      <c r="O285" s="405"/>
      <c r="P285" s="405"/>
      <c r="Q285" s="405"/>
      <c r="R285" s="405"/>
      <c r="S285" s="405"/>
      <c r="T285" s="405"/>
      <c r="U285" s="405"/>
      <c r="V285" s="405"/>
      <c r="W285" s="405"/>
      <c r="X285" s="405"/>
      <c r="Y285" s="405"/>
      <c r="Z285" s="405"/>
      <c r="AA285" s="66"/>
      <c r="AB285" s="66"/>
      <c r="AC285" s="80"/>
    </row>
    <row r="286" spans="1:68" ht="14.25" customHeight="1" x14ac:dyDescent="0.25">
      <c r="A286" s="400" t="s">
        <v>84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67"/>
      <c r="AB286" s="67"/>
      <c r="AC286" s="81"/>
    </row>
    <row r="287" spans="1:68" ht="27" customHeight="1" x14ac:dyDescent="0.25">
      <c r="A287" s="64" t="s">
        <v>393</v>
      </c>
      <c r="B287" s="64" t="s">
        <v>394</v>
      </c>
      <c r="C287" s="37">
        <v>4301051409</v>
      </c>
      <c r="D287" s="392">
        <v>4680115881556</v>
      </c>
      <c r="E287" s="392"/>
      <c r="F287" s="63">
        <v>1</v>
      </c>
      <c r="G287" s="38">
        <v>4</v>
      </c>
      <c r="H287" s="63">
        <v>4</v>
      </c>
      <c r="I287" s="63">
        <v>4.4080000000000004</v>
      </c>
      <c r="J287" s="38">
        <v>104</v>
      </c>
      <c r="K287" s="38" t="s">
        <v>126</v>
      </c>
      <c r="L287" s="38"/>
      <c r="M287" s="39" t="s">
        <v>128</v>
      </c>
      <c r="N287" s="39"/>
      <c r="O287" s="38">
        <v>45</v>
      </c>
      <c r="P287" s="55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94"/>
      <c r="R287" s="394"/>
      <c r="S287" s="394"/>
      <c r="T287" s="395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IFERROR(IF(Y287=0,"",ROUNDUP(Y287/H287,0)*0.01196),"")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37.5" customHeight="1" x14ac:dyDescent="0.25">
      <c r="A288" s="64" t="s">
        <v>395</v>
      </c>
      <c r="B288" s="64" t="s">
        <v>396</v>
      </c>
      <c r="C288" s="37">
        <v>4301051506</v>
      </c>
      <c r="D288" s="392">
        <v>4680115881037</v>
      </c>
      <c r="E288" s="392"/>
      <c r="F288" s="63">
        <v>0.84</v>
      </c>
      <c r="G288" s="38">
        <v>4</v>
      </c>
      <c r="H288" s="63">
        <v>3.36</v>
      </c>
      <c r="I288" s="63">
        <v>3.6179999999999999</v>
      </c>
      <c r="J288" s="38">
        <v>120</v>
      </c>
      <c r="K288" s="38" t="s">
        <v>88</v>
      </c>
      <c r="L288" s="38"/>
      <c r="M288" s="39" t="s">
        <v>82</v>
      </c>
      <c r="N288" s="39"/>
      <c r="O288" s="38">
        <v>40</v>
      </c>
      <c r="P288" s="55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94"/>
      <c r="R288" s="394"/>
      <c r="S288" s="394"/>
      <c r="T288" s="395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IFERROR(IF(Y288=0,"",ROUNDUP(Y288/H288,0)*0.00937),"")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37.5" customHeight="1" x14ac:dyDescent="0.25">
      <c r="A289" s="64" t="s">
        <v>397</v>
      </c>
      <c r="B289" s="64" t="s">
        <v>398</v>
      </c>
      <c r="C289" s="37">
        <v>4301051487</v>
      </c>
      <c r="D289" s="392">
        <v>4680115881228</v>
      </c>
      <c r="E289" s="392"/>
      <c r="F289" s="63">
        <v>0.4</v>
      </c>
      <c r="G289" s="38">
        <v>6</v>
      </c>
      <c r="H289" s="63">
        <v>2.4</v>
      </c>
      <c r="I289" s="63">
        <v>2.6720000000000002</v>
      </c>
      <c r="J289" s="38">
        <v>156</v>
      </c>
      <c r="K289" s="38" t="s">
        <v>88</v>
      </c>
      <c r="L289" s="38"/>
      <c r="M289" s="39" t="s">
        <v>82</v>
      </c>
      <c r="N289" s="39"/>
      <c r="O289" s="38">
        <v>40</v>
      </c>
      <c r="P289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94"/>
      <c r="R289" s="394"/>
      <c r="S289" s="394"/>
      <c r="T289" s="395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IFERROR(IF(Y289=0,"",ROUNDUP(Y289/H289,0)*0.00753),"")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1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399</v>
      </c>
      <c r="B290" s="64" t="s">
        <v>400</v>
      </c>
      <c r="C290" s="37">
        <v>4301051384</v>
      </c>
      <c r="D290" s="392">
        <v>4680115881211</v>
      </c>
      <c r="E290" s="392"/>
      <c r="F290" s="63">
        <v>0.4</v>
      </c>
      <c r="G290" s="38">
        <v>6</v>
      </c>
      <c r="H290" s="63">
        <v>2.4</v>
      </c>
      <c r="I290" s="63">
        <v>2.6</v>
      </c>
      <c r="J290" s="38">
        <v>156</v>
      </c>
      <c r="K290" s="38" t="s">
        <v>88</v>
      </c>
      <c r="L290" s="38"/>
      <c r="M290" s="39" t="s">
        <v>82</v>
      </c>
      <c r="N290" s="39"/>
      <c r="O290" s="38">
        <v>45</v>
      </c>
      <c r="P290" s="55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94"/>
      <c r="R290" s="394"/>
      <c r="S290" s="394"/>
      <c r="T290" s="395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IFERROR(IF(Y290=0,"",ROUNDUP(Y290/H290,0)*0.00753),"")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t="27" customHeight="1" x14ac:dyDescent="0.25">
      <c r="A291" s="64" t="s">
        <v>401</v>
      </c>
      <c r="B291" s="64" t="s">
        <v>402</v>
      </c>
      <c r="C291" s="37">
        <v>4301051378</v>
      </c>
      <c r="D291" s="392">
        <v>4680115881020</v>
      </c>
      <c r="E291" s="392"/>
      <c r="F291" s="63">
        <v>0.84</v>
      </c>
      <c r="G291" s="38">
        <v>4</v>
      </c>
      <c r="H291" s="63">
        <v>3.36</v>
      </c>
      <c r="I291" s="63">
        <v>3.57</v>
      </c>
      <c r="J291" s="38">
        <v>120</v>
      </c>
      <c r="K291" s="38" t="s">
        <v>88</v>
      </c>
      <c r="L291" s="38"/>
      <c r="M291" s="39" t="s">
        <v>82</v>
      </c>
      <c r="N291" s="39"/>
      <c r="O291" s="38">
        <v>45</v>
      </c>
      <c r="P291" s="5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94"/>
      <c r="R291" s="394"/>
      <c r="S291" s="394"/>
      <c r="T291" s="395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IFERROR(IF(Y291=0,"",ROUNDUP(Y291/H291,0)*0.00937),"")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3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x14ac:dyDescent="0.2">
      <c r="A292" s="387"/>
      <c r="B292" s="387"/>
      <c r="C292" s="387"/>
      <c r="D292" s="387"/>
      <c r="E292" s="387"/>
      <c r="F292" s="387"/>
      <c r="G292" s="387"/>
      <c r="H292" s="387"/>
      <c r="I292" s="387"/>
      <c r="J292" s="387"/>
      <c r="K292" s="387"/>
      <c r="L292" s="387"/>
      <c r="M292" s="387"/>
      <c r="N292" s="387"/>
      <c r="O292" s="399"/>
      <c r="P292" s="396" t="s">
        <v>43</v>
      </c>
      <c r="Q292" s="397"/>
      <c r="R292" s="397"/>
      <c r="S292" s="397"/>
      <c r="T292" s="397"/>
      <c r="U292" s="397"/>
      <c r="V292" s="398"/>
      <c r="W292" s="43" t="s">
        <v>42</v>
      </c>
      <c r="X292" s="44">
        <f>IFERROR(X287/H287,"0")+IFERROR(X288/H288,"0")+IFERROR(X289/H289,"0")+IFERROR(X290/H290,"0")+IFERROR(X291/H291,"0")</f>
        <v>0</v>
      </c>
      <c r="Y292" s="44">
        <f>IFERROR(Y287/H287,"0")+IFERROR(Y288/H288,"0")+IFERROR(Y289/H289,"0")+IFERROR(Y290/H290,"0")+IFERROR(Y291/H291,"0")</f>
        <v>0</v>
      </c>
      <c r="Z292" s="44">
        <f>IFERROR(IF(Z287="",0,Z287),"0")+IFERROR(IF(Z288="",0,Z288),"0")+IFERROR(IF(Z289="",0,Z289),"0")+IFERROR(IF(Z290="",0,Z290),"0")+IFERROR(IF(Z291="",0,Z291),"0")</f>
        <v>0</v>
      </c>
      <c r="AA292" s="68"/>
      <c r="AB292" s="68"/>
      <c r="AC292" s="68"/>
    </row>
    <row r="293" spans="1:68" x14ac:dyDescent="0.2">
      <c r="A293" s="387"/>
      <c r="B293" s="387"/>
      <c r="C293" s="387"/>
      <c r="D293" s="387"/>
      <c r="E293" s="387"/>
      <c r="F293" s="387"/>
      <c r="G293" s="387"/>
      <c r="H293" s="387"/>
      <c r="I293" s="387"/>
      <c r="J293" s="387"/>
      <c r="K293" s="387"/>
      <c r="L293" s="387"/>
      <c r="M293" s="387"/>
      <c r="N293" s="387"/>
      <c r="O293" s="399"/>
      <c r="P293" s="396" t="s">
        <v>43</v>
      </c>
      <c r="Q293" s="397"/>
      <c r="R293" s="397"/>
      <c r="S293" s="397"/>
      <c r="T293" s="397"/>
      <c r="U293" s="397"/>
      <c r="V293" s="398"/>
      <c r="W293" s="43" t="s">
        <v>0</v>
      </c>
      <c r="X293" s="44">
        <f>IFERROR(SUM(X287:X291),"0")</f>
        <v>0</v>
      </c>
      <c r="Y293" s="44">
        <f>IFERROR(SUM(Y287:Y291),"0")</f>
        <v>0</v>
      </c>
      <c r="Z293" s="43"/>
      <c r="AA293" s="68"/>
      <c r="AB293" s="68"/>
      <c r="AC293" s="68"/>
    </row>
    <row r="294" spans="1:68" ht="16.5" customHeight="1" x14ac:dyDescent="0.25">
      <c r="A294" s="405" t="s">
        <v>403</v>
      </c>
      <c r="B294" s="405"/>
      <c r="C294" s="405"/>
      <c r="D294" s="405"/>
      <c r="E294" s="405"/>
      <c r="F294" s="405"/>
      <c r="G294" s="405"/>
      <c r="H294" s="405"/>
      <c r="I294" s="405"/>
      <c r="J294" s="405"/>
      <c r="K294" s="405"/>
      <c r="L294" s="405"/>
      <c r="M294" s="405"/>
      <c r="N294" s="405"/>
      <c r="O294" s="405"/>
      <c r="P294" s="405"/>
      <c r="Q294" s="405"/>
      <c r="R294" s="405"/>
      <c r="S294" s="405"/>
      <c r="T294" s="405"/>
      <c r="U294" s="405"/>
      <c r="V294" s="405"/>
      <c r="W294" s="405"/>
      <c r="X294" s="405"/>
      <c r="Y294" s="405"/>
      <c r="Z294" s="405"/>
      <c r="AA294" s="66"/>
      <c r="AB294" s="66"/>
      <c r="AC294" s="80"/>
    </row>
    <row r="295" spans="1:68" ht="14.25" customHeight="1" x14ac:dyDescent="0.25">
      <c r="A295" s="400" t="s">
        <v>84</v>
      </c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0"/>
      <c r="P295" s="400"/>
      <c r="Q295" s="400"/>
      <c r="R295" s="400"/>
      <c r="S295" s="400"/>
      <c r="T295" s="400"/>
      <c r="U295" s="400"/>
      <c r="V295" s="400"/>
      <c r="W295" s="400"/>
      <c r="X295" s="400"/>
      <c r="Y295" s="400"/>
      <c r="Z295" s="400"/>
      <c r="AA295" s="67"/>
      <c r="AB295" s="67"/>
      <c r="AC295" s="81"/>
    </row>
    <row r="296" spans="1:68" ht="27" customHeight="1" x14ac:dyDescent="0.25">
      <c r="A296" s="64" t="s">
        <v>404</v>
      </c>
      <c r="B296" s="64" t="s">
        <v>405</v>
      </c>
      <c r="C296" s="37">
        <v>4301051731</v>
      </c>
      <c r="D296" s="392">
        <v>4680115884618</v>
      </c>
      <c r="E296" s="392"/>
      <c r="F296" s="63">
        <v>0.6</v>
      </c>
      <c r="G296" s="38">
        <v>6</v>
      </c>
      <c r="H296" s="63">
        <v>3.6</v>
      </c>
      <c r="I296" s="63">
        <v>3.81</v>
      </c>
      <c r="J296" s="38">
        <v>120</v>
      </c>
      <c r="K296" s="38" t="s">
        <v>88</v>
      </c>
      <c r="L296" s="38"/>
      <c r="M296" s="39" t="s">
        <v>82</v>
      </c>
      <c r="N296" s="39"/>
      <c r="O296" s="38">
        <v>45</v>
      </c>
      <c r="P296" s="55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94"/>
      <c r="R296" s="394"/>
      <c r="S296" s="394"/>
      <c r="T296" s="395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IFERROR(IF(Y296=0,"",ROUNDUP(Y296/H296,0)*0.00937),"")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4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x14ac:dyDescent="0.2">
      <c r="A297" s="387"/>
      <c r="B297" s="387"/>
      <c r="C297" s="387"/>
      <c r="D297" s="387"/>
      <c r="E297" s="387"/>
      <c r="F297" s="387"/>
      <c r="G297" s="387"/>
      <c r="H297" s="387"/>
      <c r="I297" s="387"/>
      <c r="J297" s="387"/>
      <c r="K297" s="387"/>
      <c r="L297" s="387"/>
      <c r="M297" s="387"/>
      <c r="N297" s="387"/>
      <c r="O297" s="399"/>
      <c r="P297" s="396" t="s">
        <v>43</v>
      </c>
      <c r="Q297" s="397"/>
      <c r="R297" s="397"/>
      <c r="S297" s="397"/>
      <c r="T297" s="397"/>
      <c r="U297" s="397"/>
      <c r="V297" s="398"/>
      <c r="W297" s="43" t="s">
        <v>42</v>
      </c>
      <c r="X297" s="44">
        <f>IFERROR(X296/H296,"0")</f>
        <v>0</v>
      </c>
      <c r="Y297" s="44">
        <f>IFERROR(Y296/H296,"0")</f>
        <v>0</v>
      </c>
      <c r="Z297" s="44">
        <f>IFERROR(IF(Z296="",0,Z296),"0")</f>
        <v>0</v>
      </c>
      <c r="AA297" s="68"/>
      <c r="AB297" s="68"/>
      <c r="AC297" s="68"/>
    </row>
    <row r="298" spans="1:68" x14ac:dyDescent="0.2">
      <c r="A298" s="387"/>
      <c r="B298" s="387"/>
      <c r="C298" s="387"/>
      <c r="D298" s="387"/>
      <c r="E298" s="387"/>
      <c r="F298" s="387"/>
      <c r="G298" s="387"/>
      <c r="H298" s="387"/>
      <c r="I298" s="387"/>
      <c r="J298" s="387"/>
      <c r="K298" s="387"/>
      <c r="L298" s="387"/>
      <c r="M298" s="387"/>
      <c r="N298" s="387"/>
      <c r="O298" s="399"/>
      <c r="P298" s="396" t="s">
        <v>43</v>
      </c>
      <c r="Q298" s="397"/>
      <c r="R298" s="397"/>
      <c r="S298" s="397"/>
      <c r="T298" s="397"/>
      <c r="U298" s="397"/>
      <c r="V298" s="398"/>
      <c r="W298" s="43" t="s">
        <v>0</v>
      </c>
      <c r="X298" s="44">
        <f>IFERROR(SUM(X296:X296),"0")</f>
        <v>0</v>
      </c>
      <c r="Y298" s="44">
        <f>IFERROR(SUM(Y296:Y296),"0")</f>
        <v>0</v>
      </c>
      <c r="Z298" s="43"/>
      <c r="AA298" s="68"/>
      <c r="AB298" s="68"/>
      <c r="AC298" s="68"/>
    </row>
    <row r="299" spans="1:68" ht="16.5" customHeight="1" x14ac:dyDescent="0.25">
      <c r="A299" s="405" t="s">
        <v>406</v>
      </c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05"/>
      <c r="O299" s="405"/>
      <c r="P299" s="405"/>
      <c r="Q299" s="405"/>
      <c r="R299" s="405"/>
      <c r="S299" s="405"/>
      <c r="T299" s="405"/>
      <c r="U299" s="405"/>
      <c r="V299" s="405"/>
      <c r="W299" s="405"/>
      <c r="X299" s="405"/>
      <c r="Y299" s="405"/>
      <c r="Z299" s="405"/>
      <c r="AA299" s="66"/>
      <c r="AB299" s="66"/>
      <c r="AC299" s="80"/>
    </row>
    <row r="300" spans="1:68" ht="14.25" customHeight="1" x14ac:dyDescent="0.25">
      <c r="A300" s="400" t="s">
        <v>122</v>
      </c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00"/>
      <c r="P300" s="400"/>
      <c r="Q300" s="400"/>
      <c r="R300" s="400"/>
      <c r="S300" s="400"/>
      <c r="T300" s="400"/>
      <c r="U300" s="400"/>
      <c r="V300" s="400"/>
      <c r="W300" s="400"/>
      <c r="X300" s="400"/>
      <c r="Y300" s="400"/>
      <c r="Z300" s="400"/>
      <c r="AA300" s="67"/>
      <c r="AB300" s="67"/>
      <c r="AC300" s="81"/>
    </row>
    <row r="301" spans="1:68" ht="27" customHeight="1" x14ac:dyDescent="0.25">
      <c r="A301" s="64" t="s">
        <v>407</v>
      </c>
      <c r="B301" s="64" t="s">
        <v>408</v>
      </c>
      <c r="C301" s="37">
        <v>4301011593</v>
      </c>
      <c r="D301" s="392">
        <v>4680115882973</v>
      </c>
      <c r="E301" s="392"/>
      <c r="F301" s="63">
        <v>0.7</v>
      </c>
      <c r="G301" s="38">
        <v>6</v>
      </c>
      <c r="H301" s="63">
        <v>4.2</v>
      </c>
      <c r="I301" s="63">
        <v>4.5599999999999996</v>
      </c>
      <c r="J301" s="38">
        <v>104</v>
      </c>
      <c r="K301" s="38" t="s">
        <v>126</v>
      </c>
      <c r="L301" s="38"/>
      <c r="M301" s="39" t="s">
        <v>125</v>
      </c>
      <c r="N301" s="39"/>
      <c r="O301" s="38">
        <v>55</v>
      </c>
      <c r="P301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94"/>
      <c r="R301" s="394"/>
      <c r="S301" s="394"/>
      <c r="T301" s="395"/>
      <c r="U301" s="40" t="s">
        <v>48</v>
      </c>
      <c r="V301" s="40" t="s">
        <v>48</v>
      </c>
      <c r="W301" s="41" t="s">
        <v>0</v>
      </c>
      <c r="X301" s="59">
        <v>0</v>
      </c>
      <c r="Y301" s="56">
        <f>IFERROR(IF(X301="",0,CEILING((X301/$H301),1)*$H301),"")</f>
        <v>0</v>
      </c>
      <c r="Z301" s="42" t="str">
        <f>IFERROR(IF(Y301=0,"",ROUNDUP(Y301/H301,0)*0.01196),"")</f>
        <v/>
      </c>
      <c r="AA301" s="69" t="s">
        <v>48</v>
      </c>
      <c r="AB301" s="70" t="s">
        <v>48</v>
      </c>
      <c r="AC301" s="82"/>
      <c r="AG301" s="79"/>
      <c r="AJ301" s="84"/>
      <c r="AK301" s="84"/>
      <c r="BB301" s="235" t="s">
        <v>69</v>
      </c>
      <c r="BM301" s="79">
        <f>IFERROR(X301*I301/H301,"0")</f>
        <v>0</v>
      </c>
      <c r="BN301" s="79">
        <f>IFERROR(Y301*I301/H301,"0")</f>
        <v>0</v>
      </c>
      <c r="BO301" s="79">
        <f>IFERROR(1/J301*(X301/H301),"0")</f>
        <v>0</v>
      </c>
      <c r="BP301" s="79">
        <f>IFERROR(1/J301*(Y301/H301),"0")</f>
        <v>0</v>
      </c>
    </row>
    <row r="302" spans="1:68" x14ac:dyDescent="0.2">
      <c r="A302" s="387"/>
      <c r="B302" s="387"/>
      <c r="C302" s="387"/>
      <c r="D302" s="387"/>
      <c r="E302" s="387"/>
      <c r="F302" s="387"/>
      <c r="G302" s="387"/>
      <c r="H302" s="387"/>
      <c r="I302" s="387"/>
      <c r="J302" s="387"/>
      <c r="K302" s="387"/>
      <c r="L302" s="387"/>
      <c r="M302" s="387"/>
      <c r="N302" s="387"/>
      <c r="O302" s="399"/>
      <c r="P302" s="396" t="s">
        <v>43</v>
      </c>
      <c r="Q302" s="397"/>
      <c r="R302" s="397"/>
      <c r="S302" s="397"/>
      <c r="T302" s="397"/>
      <c r="U302" s="397"/>
      <c r="V302" s="398"/>
      <c r="W302" s="43" t="s">
        <v>42</v>
      </c>
      <c r="X302" s="44">
        <f>IFERROR(X301/H301,"0")</f>
        <v>0</v>
      </c>
      <c r="Y302" s="44">
        <f>IFERROR(Y301/H301,"0")</f>
        <v>0</v>
      </c>
      <c r="Z302" s="44">
        <f>IFERROR(IF(Z301="",0,Z301),"0")</f>
        <v>0</v>
      </c>
      <c r="AA302" s="68"/>
      <c r="AB302" s="68"/>
      <c r="AC302" s="68"/>
    </row>
    <row r="303" spans="1:68" x14ac:dyDescent="0.2">
      <c r="A303" s="387"/>
      <c r="B303" s="387"/>
      <c r="C303" s="387"/>
      <c r="D303" s="387"/>
      <c r="E303" s="387"/>
      <c r="F303" s="387"/>
      <c r="G303" s="387"/>
      <c r="H303" s="387"/>
      <c r="I303" s="387"/>
      <c r="J303" s="387"/>
      <c r="K303" s="387"/>
      <c r="L303" s="387"/>
      <c r="M303" s="387"/>
      <c r="N303" s="387"/>
      <c r="O303" s="399"/>
      <c r="P303" s="396" t="s">
        <v>43</v>
      </c>
      <c r="Q303" s="397"/>
      <c r="R303" s="397"/>
      <c r="S303" s="397"/>
      <c r="T303" s="397"/>
      <c r="U303" s="397"/>
      <c r="V303" s="398"/>
      <c r="W303" s="43" t="s">
        <v>0</v>
      </c>
      <c r="X303" s="44">
        <f>IFERROR(SUM(X301:X301),"0")</f>
        <v>0</v>
      </c>
      <c r="Y303" s="44">
        <f>IFERROR(SUM(Y301:Y301),"0")</f>
        <v>0</v>
      </c>
      <c r="Z303" s="43"/>
      <c r="AA303" s="68"/>
      <c r="AB303" s="68"/>
      <c r="AC303" s="68"/>
    </row>
    <row r="304" spans="1:68" ht="14.25" customHeight="1" x14ac:dyDescent="0.25">
      <c r="A304" s="400" t="s">
        <v>79</v>
      </c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0"/>
      <c r="P304" s="400"/>
      <c r="Q304" s="400"/>
      <c r="R304" s="400"/>
      <c r="S304" s="400"/>
      <c r="T304" s="400"/>
      <c r="U304" s="400"/>
      <c r="V304" s="400"/>
      <c r="W304" s="400"/>
      <c r="X304" s="400"/>
      <c r="Y304" s="400"/>
      <c r="Z304" s="400"/>
      <c r="AA304" s="67"/>
      <c r="AB304" s="67"/>
      <c r="AC304" s="81"/>
    </row>
    <row r="305" spans="1:68" ht="27" customHeight="1" x14ac:dyDescent="0.25">
      <c r="A305" s="64" t="s">
        <v>409</v>
      </c>
      <c r="B305" s="64" t="s">
        <v>410</v>
      </c>
      <c r="C305" s="37">
        <v>4301031305</v>
      </c>
      <c r="D305" s="392">
        <v>4607091389845</v>
      </c>
      <c r="E305" s="392"/>
      <c r="F305" s="63">
        <v>0.35</v>
      </c>
      <c r="G305" s="38">
        <v>6</v>
      </c>
      <c r="H305" s="63">
        <v>2.1</v>
      </c>
      <c r="I305" s="63">
        <v>2.2000000000000002</v>
      </c>
      <c r="J305" s="38">
        <v>234</v>
      </c>
      <c r="K305" s="38" t="s">
        <v>83</v>
      </c>
      <c r="L305" s="38"/>
      <c r="M305" s="39" t="s">
        <v>82</v>
      </c>
      <c r="N305" s="39"/>
      <c r="O305" s="38">
        <v>40</v>
      </c>
      <c r="P305" s="54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94"/>
      <c r="R305" s="394"/>
      <c r="S305" s="394"/>
      <c r="T305" s="395"/>
      <c r="U305" s="40" t="s">
        <v>48</v>
      </c>
      <c r="V305" s="40" t="s">
        <v>48</v>
      </c>
      <c r="W305" s="41" t="s">
        <v>0</v>
      </c>
      <c r="X305" s="59">
        <v>0</v>
      </c>
      <c r="Y305" s="56">
        <f>IFERROR(IF(X305="",0,CEILING((X305/$H305),1)*$H305),"")</f>
        <v>0</v>
      </c>
      <c r="Z305" s="42" t="str">
        <f>IFERROR(IF(Y305=0,"",ROUNDUP(Y305/H305,0)*0.00502),"")</f>
        <v/>
      </c>
      <c r="AA305" s="69" t="s">
        <v>48</v>
      </c>
      <c r="AB305" s="70" t="s">
        <v>48</v>
      </c>
      <c r="AC305" s="82"/>
      <c r="AG305" s="79"/>
      <c r="AJ305" s="84"/>
      <c r="AK305" s="84"/>
      <c r="BB305" s="236" t="s">
        <v>69</v>
      </c>
      <c r="BM305" s="79">
        <f>IFERROR(X305*I305/H305,"0")</f>
        <v>0</v>
      </c>
      <c r="BN305" s="79">
        <f>IFERROR(Y305*I305/H305,"0")</f>
        <v>0</v>
      </c>
      <c r="BO305" s="79">
        <f>IFERROR(1/J305*(X305/H305),"0")</f>
        <v>0</v>
      </c>
      <c r="BP305" s="79">
        <f>IFERROR(1/J305*(Y305/H305),"0")</f>
        <v>0</v>
      </c>
    </row>
    <row r="306" spans="1:68" ht="27" customHeight="1" x14ac:dyDescent="0.25">
      <c r="A306" s="64" t="s">
        <v>411</v>
      </c>
      <c r="B306" s="64" t="s">
        <v>412</v>
      </c>
      <c r="C306" s="37">
        <v>4301031306</v>
      </c>
      <c r="D306" s="392">
        <v>4680115882881</v>
      </c>
      <c r="E306" s="392"/>
      <c r="F306" s="63">
        <v>0.28000000000000003</v>
      </c>
      <c r="G306" s="38">
        <v>6</v>
      </c>
      <c r="H306" s="63">
        <v>1.68</v>
      </c>
      <c r="I306" s="63">
        <v>1.81</v>
      </c>
      <c r="J306" s="38">
        <v>234</v>
      </c>
      <c r="K306" s="38" t="s">
        <v>83</v>
      </c>
      <c r="L306" s="38"/>
      <c r="M306" s="39" t="s">
        <v>82</v>
      </c>
      <c r="N306" s="39"/>
      <c r="O306" s="38">
        <v>40</v>
      </c>
      <c r="P306" s="54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94"/>
      <c r="R306" s="394"/>
      <c r="S306" s="394"/>
      <c r="T306" s="395"/>
      <c r="U306" s="40" t="s">
        <v>48</v>
      </c>
      <c r="V306" s="40" t="s">
        <v>48</v>
      </c>
      <c r="W306" s="41" t="s">
        <v>0</v>
      </c>
      <c r="X306" s="59">
        <v>0</v>
      </c>
      <c r="Y306" s="56">
        <f>IFERROR(IF(X306="",0,CEILING((X306/$H306),1)*$H306),"")</f>
        <v>0</v>
      </c>
      <c r="Z306" s="42" t="str">
        <f>IFERROR(IF(Y306=0,"",ROUNDUP(Y306/H306,0)*0.00502),"")</f>
        <v/>
      </c>
      <c r="AA306" s="69" t="s">
        <v>48</v>
      </c>
      <c r="AB306" s="70" t="s">
        <v>48</v>
      </c>
      <c r="AC306" s="82"/>
      <c r="AG306" s="79"/>
      <c r="AJ306" s="84"/>
      <c r="AK306" s="84"/>
      <c r="BB306" s="237" t="s">
        <v>69</v>
      </c>
      <c r="BM306" s="79">
        <f>IFERROR(X306*I306/H306,"0")</f>
        <v>0</v>
      </c>
      <c r="BN306" s="79">
        <f>IFERROR(Y306*I306/H306,"0")</f>
        <v>0</v>
      </c>
      <c r="BO306" s="79">
        <f>IFERROR(1/J306*(X306/H306),"0")</f>
        <v>0</v>
      </c>
      <c r="BP306" s="79">
        <f>IFERROR(1/J306*(Y306/H306),"0")</f>
        <v>0</v>
      </c>
    </row>
    <row r="307" spans="1:68" x14ac:dyDescent="0.2">
      <c r="A307" s="387"/>
      <c r="B307" s="387"/>
      <c r="C307" s="387"/>
      <c r="D307" s="387"/>
      <c r="E307" s="387"/>
      <c r="F307" s="387"/>
      <c r="G307" s="387"/>
      <c r="H307" s="387"/>
      <c r="I307" s="387"/>
      <c r="J307" s="387"/>
      <c r="K307" s="387"/>
      <c r="L307" s="387"/>
      <c r="M307" s="387"/>
      <c r="N307" s="387"/>
      <c r="O307" s="399"/>
      <c r="P307" s="396" t="s">
        <v>43</v>
      </c>
      <c r="Q307" s="397"/>
      <c r="R307" s="397"/>
      <c r="S307" s="397"/>
      <c r="T307" s="397"/>
      <c r="U307" s="397"/>
      <c r="V307" s="398"/>
      <c r="W307" s="43" t="s">
        <v>42</v>
      </c>
      <c r="X307" s="44">
        <f>IFERROR(X305/H305,"0")+IFERROR(X306/H306,"0")</f>
        <v>0</v>
      </c>
      <c r="Y307" s="44">
        <f>IFERROR(Y305/H305,"0")+IFERROR(Y306/H306,"0")</f>
        <v>0</v>
      </c>
      <c r="Z307" s="44">
        <f>IFERROR(IF(Z305="",0,Z305),"0")+IFERROR(IF(Z306="",0,Z306),"0")</f>
        <v>0</v>
      </c>
      <c r="AA307" s="68"/>
      <c r="AB307" s="68"/>
      <c r="AC307" s="68"/>
    </row>
    <row r="308" spans="1:68" x14ac:dyDescent="0.2">
      <c r="A308" s="387"/>
      <c r="B308" s="387"/>
      <c r="C308" s="387"/>
      <c r="D308" s="387"/>
      <c r="E308" s="387"/>
      <c r="F308" s="387"/>
      <c r="G308" s="387"/>
      <c r="H308" s="387"/>
      <c r="I308" s="387"/>
      <c r="J308" s="387"/>
      <c r="K308" s="387"/>
      <c r="L308" s="387"/>
      <c r="M308" s="387"/>
      <c r="N308" s="387"/>
      <c r="O308" s="399"/>
      <c r="P308" s="396" t="s">
        <v>43</v>
      </c>
      <c r="Q308" s="397"/>
      <c r="R308" s="397"/>
      <c r="S308" s="397"/>
      <c r="T308" s="397"/>
      <c r="U308" s="397"/>
      <c r="V308" s="398"/>
      <c r="W308" s="43" t="s">
        <v>0</v>
      </c>
      <c r="X308" s="44">
        <f>IFERROR(SUM(X305:X306),"0")</f>
        <v>0</v>
      </c>
      <c r="Y308" s="44">
        <f>IFERROR(SUM(Y305:Y306),"0")</f>
        <v>0</v>
      </c>
      <c r="Z308" s="43"/>
      <c r="AA308" s="68"/>
      <c r="AB308" s="68"/>
      <c r="AC308" s="68"/>
    </row>
    <row r="309" spans="1:68" ht="16.5" customHeight="1" x14ac:dyDescent="0.25">
      <c r="A309" s="405" t="s">
        <v>413</v>
      </c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05"/>
      <c r="O309" s="405"/>
      <c r="P309" s="405"/>
      <c r="Q309" s="405"/>
      <c r="R309" s="405"/>
      <c r="S309" s="405"/>
      <c r="T309" s="405"/>
      <c r="U309" s="405"/>
      <c r="V309" s="405"/>
      <c r="W309" s="405"/>
      <c r="X309" s="405"/>
      <c r="Y309" s="405"/>
      <c r="Z309" s="405"/>
      <c r="AA309" s="66"/>
      <c r="AB309" s="66"/>
      <c r="AC309" s="80"/>
    </row>
    <row r="310" spans="1:68" ht="14.25" customHeight="1" x14ac:dyDescent="0.25">
      <c r="A310" s="400" t="s">
        <v>122</v>
      </c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00"/>
      <c r="P310" s="400"/>
      <c r="Q310" s="400"/>
      <c r="R310" s="400"/>
      <c r="S310" s="400"/>
      <c r="T310" s="400"/>
      <c r="U310" s="400"/>
      <c r="V310" s="400"/>
      <c r="W310" s="400"/>
      <c r="X310" s="400"/>
      <c r="Y310" s="400"/>
      <c r="Z310" s="400"/>
      <c r="AA310" s="67"/>
      <c r="AB310" s="67"/>
      <c r="AC310" s="81"/>
    </row>
    <row r="311" spans="1:68" ht="27" customHeight="1" x14ac:dyDescent="0.25">
      <c r="A311" s="64" t="s">
        <v>414</v>
      </c>
      <c r="B311" s="64" t="s">
        <v>415</v>
      </c>
      <c r="C311" s="37">
        <v>4301012024</v>
      </c>
      <c r="D311" s="392">
        <v>4680115885615</v>
      </c>
      <c r="E311" s="392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126</v>
      </c>
      <c r="L311" s="38"/>
      <c r="M311" s="39" t="s">
        <v>128</v>
      </c>
      <c r="N311" s="39"/>
      <c r="O311" s="38">
        <v>55</v>
      </c>
      <c r="P311" s="5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94"/>
      <c r="R311" s="394"/>
      <c r="S311" s="394"/>
      <c r="T311" s="395"/>
      <c r="U311" s="40" t="s">
        <v>48</v>
      </c>
      <c r="V311" s="40" t="s">
        <v>48</v>
      </c>
      <c r="W311" s="41" t="s">
        <v>0</v>
      </c>
      <c r="X311" s="59">
        <v>100</v>
      </c>
      <c r="Y311" s="56">
        <f t="shared" ref="Y311:Y317" si="52">IFERROR(IF(X311="",0,CEILING((X311/$H311),1)*$H311),"")</f>
        <v>108</v>
      </c>
      <c r="Z311" s="42">
        <f>IFERROR(IF(Y311=0,"",ROUNDUP(Y311/H311,0)*0.02175),"")</f>
        <v>0.21749999999999997</v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ref="BM311:BM317" si="53">IFERROR(X311*I311/H311,"0")</f>
        <v>104.44444444444444</v>
      </c>
      <c r="BN311" s="79">
        <f t="shared" ref="BN311:BN317" si="54">IFERROR(Y311*I311/H311,"0")</f>
        <v>112.8</v>
      </c>
      <c r="BO311" s="79">
        <f t="shared" ref="BO311:BO317" si="55">IFERROR(1/J311*(X311/H311),"0")</f>
        <v>0.16534391534391535</v>
      </c>
      <c r="BP311" s="79">
        <f t="shared" ref="BP311:BP317" si="56">IFERROR(1/J311*(Y311/H311),"0")</f>
        <v>0.17857142857142855</v>
      </c>
    </row>
    <row r="312" spans="1:68" ht="37.5" customHeight="1" x14ac:dyDescent="0.25">
      <c r="A312" s="64" t="s">
        <v>416</v>
      </c>
      <c r="B312" s="64" t="s">
        <v>417</v>
      </c>
      <c r="C312" s="37">
        <v>4301011858</v>
      </c>
      <c r="D312" s="392">
        <v>4680115885646</v>
      </c>
      <c r="E312" s="392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126</v>
      </c>
      <c r="L312" s="38"/>
      <c r="M312" s="39" t="s">
        <v>125</v>
      </c>
      <c r="N312" s="39"/>
      <c r="O312" s="38">
        <v>55</v>
      </c>
      <c r="P312" s="5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94"/>
      <c r="R312" s="394"/>
      <c r="S312" s="394"/>
      <c r="T312" s="395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IFERROR(IF(Y312=0,"",ROUNDUP(Y312/H312,0)*0.02175),"")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customHeight="1" x14ac:dyDescent="0.25">
      <c r="A313" s="64" t="s">
        <v>418</v>
      </c>
      <c r="B313" s="64" t="s">
        <v>419</v>
      </c>
      <c r="C313" s="37">
        <v>4301012016</v>
      </c>
      <c r="D313" s="392">
        <v>4680115885554</v>
      </c>
      <c r="E313" s="392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126</v>
      </c>
      <c r="L313" s="38"/>
      <c r="M313" s="39" t="s">
        <v>128</v>
      </c>
      <c r="N313" s="39"/>
      <c r="O313" s="38">
        <v>55</v>
      </c>
      <c r="P313" s="54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94"/>
      <c r="R313" s="394"/>
      <c r="S313" s="394"/>
      <c r="T313" s="395"/>
      <c r="U313" s="40" t="s">
        <v>48</v>
      </c>
      <c r="V313" s="40" t="s">
        <v>48</v>
      </c>
      <c r="W313" s="41" t="s">
        <v>0</v>
      </c>
      <c r="X313" s="59">
        <v>1800</v>
      </c>
      <c r="Y313" s="56">
        <f t="shared" si="52"/>
        <v>1803.6000000000001</v>
      </c>
      <c r="Z313" s="42">
        <f>IFERROR(IF(Y313=0,"",ROUNDUP(Y313/H313,0)*0.02175),"")</f>
        <v>3.6322499999999995</v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1879.9999999999998</v>
      </c>
      <c r="BN313" s="79">
        <f t="shared" si="54"/>
        <v>1883.76</v>
      </c>
      <c r="BO313" s="79">
        <f t="shared" si="55"/>
        <v>2.9761904761904758</v>
      </c>
      <c r="BP313" s="79">
        <f t="shared" si="56"/>
        <v>2.9821428571428568</v>
      </c>
    </row>
    <row r="314" spans="1:68" ht="27" customHeight="1" x14ac:dyDescent="0.25">
      <c r="A314" s="64" t="s">
        <v>420</v>
      </c>
      <c r="B314" s="64" t="s">
        <v>421</v>
      </c>
      <c r="C314" s="37">
        <v>4301011857</v>
      </c>
      <c r="D314" s="392">
        <v>4680115885622</v>
      </c>
      <c r="E314" s="392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88</v>
      </c>
      <c r="L314" s="38"/>
      <c r="M314" s="39" t="s">
        <v>125</v>
      </c>
      <c r="N314" s="39"/>
      <c r="O314" s="38">
        <v>55</v>
      </c>
      <c r="P314" s="54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94"/>
      <c r="R314" s="394"/>
      <c r="S314" s="394"/>
      <c r="T314" s="395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ht="27" customHeight="1" x14ac:dyDescent="0.25">
      <c r="A315" s="64" t="s">
        <v>422</v>
      </c>
      <c r="B315" s="64" t="s">
        <v>423</v>
      </c>
      <c r="C315" s="37">
        <v>4301011573</v>
      </c>
      <c r="D315" s="392">
        <v>4680115881938</v>
      </c>
      <c r="E315" s="392"/>
      <c r="F315" s="63">
        <v>0.4</v>
      </c>
      <c r="G315" s="38">
        <v>10</v>
      </c>
      <c r="H315" s="63">
        <v>4</v>
      </c>
      <c r="I315" s="63">
        <v>4.24</v>
      </c>
      <c r="J315" s="38">
        <v>120</v>
      </c>
      <c r="K315" s="38" t="s">
        <v>88</v>
      </c>
      <c r="L315" s="38"/>
      <c r="M315" s="39" t="s">
        <v>125</v>
      </c>
      <c r="N315" s="39"/>
      <c r="O315" s="38">
        <v>90</v>
      </c>
      <c r="P315" s="5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94"/>
      <c r="R315" s="394"/>
      <c r="S315" s="394"/>
      <c r="T315" s="395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2"/>
        <v>0</v>
      </c>
      <c r="Z315" s="42" t="str">
        <f>IFERROR(IF(Y315=0,"",ROUNDUP(Y315/H315,0)*0.00937),"")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3"/>
        <v>0</v>
      </c>
      <c r="BN315" s="79">
        <f t="shared" si="54"/>
        <v>0</v>
      </c>
      <c r="BO315" s="79">
        <f t="shared" si="55"/>
        <v>0</v>
      </c>
      <c r="BP315" s="79">
        <f t="shared" si="56"/>
        <v>0</v>
      </c>
    </row>
    <row r="316" spans="1:68" ht="27" customHeight="1" x14ac:dyDescent="0.25">
      <c r="A316" s="64" t="s">
        <v>424</v>
      </c>
      <c r="B316" s="64" t="s">
        <v>425</v>
      </c>
      <c r="C316" s="37">
        <v>4301010944</v>
      </c>
      <c r="D316" s="392">
        <v>4607091387346</v>
      </c>
      <c r="E316" s="392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88</v>
      </c>
      <c r="L316" s="38"/>
      <c r="M316" s="39" t="s">
        <v>125</v>
      </c>
      <c r="N316" s="39"/>
      <c r="O316" s="38">
        <v>55</v>
      </c>
      <c r="P316" s="5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94"/>
      <c r="R316" s="394"/>
      <c r="S316" s="394"/>
      <c r="T316" s="395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2"/>
        <v>0</v>
      </c>
      <c r="Z316" s="42" t="str">
        <f>IFERROR(IF(Y316=0,"",ROUNDUP(Y316/H316,0)*0.00937),"")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3"/>
        <v>0</v>
      </c>
      <c r="BN316" s="79">
        <f t="shared" si="54"/>
        <v>0</v>
      </c>
      <c r="BO316" s="79">
        <f t="shared" si="55"/>
        <v>0</v>
      </c>
      <c r="BP316" s="79">
        <f t="shared" si="56"/>
        <v>0</v>
      </c>
    </row>
    <row r="317" spans="1:68" ht="27" customHeight="1" x14ac:dyDescent="0.25">
      <c r="A317" s="64" t="s">
        <v>426</v>
      </c>
      <c r="B317" s="64" t="s">
        <v>427</v>
      </c>
      <c r="C317" s="37">
        <v>4301011859</v>
      </c>
      <c r="D317" s="392">
        <v>4680115885608</v>
      </c>
      <c r="E317" s="392"/>
      <c r="F317" s="63">
        <v>0.4</v>
      </c>
      <c r="G317" s="38">
        <v>10</v>
      </c>
      <c r="H317" s="63">
        <v>4</v>
      </c>
      <c r="I317" s="63">
        <v>4.24</v>
      </c>
      <c r="J317" s="38">
        <v>120</v>
      </c>
      <c r="K317" s="38" t="s">
        <v>88</v>
      </c>
      <c r="L317" s="38"/>
      <c r="M317" s="39" t="s">
        <v>125</v>
      </c>
      <c r="N317" s="39"/>
      <c r="O317" s="38">
        <v>55</v>
      </c>
      <c r="P317" s="54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94"/>
      <c r="R317" s="394"/>
      <c r="S317" s="394"/>
      <c r="T317" s="395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si="52"/>
        <v>0</v>
      </c>
      <c r="Z317" s="42" t="str">
        <f>IFERROR(IF(Y317=0,"",ROUNDUP(Y317/H317,0)*0.00937),"")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si="53"/>
        <v>0</v>
      </c>
      <c r="BN317" s="79">
        <f t="shared" si="54"/>
        <v>0</v>
      </c>
      <c r="BO317" s="79">
        <f t="shared" si="55"/>
        <v>0</v>
      </c>
      <c r="BP317" s="79">
        <f t="shared" si="56"/>
        <v>0</v>
      </c>
    </row>
    <row r="318" spans="1:68" x14ac:dyDescent="0.2">
      <c r="A318" s="387"/>
      <c r="B318" s="387"/>
      <c r="C318" s="387"/>
      <c r="D318" s="387"/>
      <c r="E318" s="387"/>
      <c r="F318" s="387"/>
      <c r="G318" s="387"/>
      <c r="H318" s="387"/>
      <c r="I318" s="387"/>
      <c r="J318" s="387"/>
      <c r="K318" s="387"/>
      <c r="L318" s="387"/>
      <c r="M318" s="387"/>
      <c r="N318" s="387"/>
      <c r="O318" s="399"/>
      <c r="P318" s="396" t="s">
        <v>43</v>
      </c>
      <c r="Q318" s="397"/>
      <c r="R318" s="397"/>
      <c r="S318" s="397"/>
      <c r="T318" s="397"/>
      <c r="U318" s="397"/>
      <c r="V318" s="398"/>
      <c r="W318" s="43" t="s">
        <v>42</v>
      </c>
      <c r="X318" s="44">
        <f>IFERROR(X311/H311,"0")+IFERROR(X312/H312,"0")+IFERROR(X313/H313,"0")+IFERROR(X314/H314,"0")+IFERROR(X315/H315,"0")+IFERROR(X316/H316,"0")+IFERROR(X317/H317,"0")</f>
        <v>175.92592592592592</v>
      </c>
      <c r="Y318" s="44">
        <f>IFERROR(Y311/H311,"0")+IFERROR(Y312/H312,"0")+IFERROR(Y313/H313,"0")+IFERROR(Y314/H314,"0")+IFERROR(Y315/H315,"0")+IFERROR(Y316/H316,"0")+IFERROR(Y317/H317,"0")</f>
        <v>177</v>
      </c>
      <c r="Z318" s="44">
        <f>IFERROR(IF(Z311="",0,Z311),"0")+IFERROR(IF(Z312="",0,Z312),"0")+IFERROR(IF(Z313="",0,Z313),"0")+IFERROR(IF(Z314="",0,Z314),"0")+IFERROR(IF(Z315="",0,Z315),"0")+IFERROR(IF(Z316="",0,Z316),"0")+IFERROR(IF(Z317="",0,Z317),"0")</f>
        <v>3.8497499999999993</v>
      </c>
      <c r="AA318" s="68"/>
      <c r="AB318" s="68"/>
      <c r="AC318" s="68"/>
    </row>
    <row r="319" spans="1:68" x14ac:dyDescent="0.2">
      <c r="A319" s="387"/>
      <c r="B319" s="387"/>
      <c r="C319" s="387"/>
      <c r="D319" s="387"/>
      <c r="E319" s="387"/>
      <c r="F319" s="387"/>
      <c r="G319" s="387"/>
      <c r="H319" s="387"/>
      <c r="I319" s="387"/>
      <c r="J319" s="387"/>
      <c r="K319" s="387"/>
      <c r="L319" s="387"/>
      <c r="M319" s="387"/>
      <c r="N319" s="387"/>
      <c r="O319" s="399"/>
      <c r="P319" s="396" t="s">
        <v>43</v>
      </c>
      <c r="Q319" s="397"/>
      <c r="R319" s="397"/>
      <c r="S319" s="397"/>
      <c r="T319" s="397"/>
      <c r="U319" s="397"/>
      <c r="V319" s="398"/>
      <c r="W319" s="43" t="s">
        <v>0</v>
      </c>
      <c r="X319" s="44">
        <f>IFERROR(SUM(X311:X317),"0")</f>
        <v>1900</v>
      </c>
      <c r="Y319" s="44">
        <f>IFERROR(SUM(Y311:Y317),"0")</f>
        <v>1911.6000000000001</v>
      </c>
      <c r="Z319" s="43"/>
      <c r="AA319" s="68"/>
      <c r="AB319" s="68"/>
      <c r="AC319" s="68"/>
    </row>
    <row r="320" spans="1:68" ht="14.25" customHeight="1" x14ac:dyDescent="0.25">
      <c r="A320" s="400" t="s">
        <v>79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00"/>
      <c r="Z320" s="400"/>
      <c r="AA320" s="67"/>
      <c r="AB320" s="67"/>
      <c r="AC320" s="81"/>
    </row>
    <row r="321" spans="1:68" ht="27" customHeight="1" x14ac:dyDescent="0.25">
      <c r="A321" s="64" t="s">
        <v>428</v>
      </c>
      <c r="B321" s="64" t="s">
        <v>429</v>
      </c>
      <c r="C321" s="37">
        <v>4301030878</v>
      </c>
      <c r="D321" s="392">
        <v>4607091387193</v>
      </c>
      <c r="E321" s="392"/>
      <c r="F321" s="63">
        <v>0.7</v>
      </c>
      <c r="G321" s="38">
        <v>6</v>
      </c>
      <c r="H321" s="63">
        <v>4.2</v>
      </c>
      <c r="I321" s="63">
        <v>4.46</v>
      </c>
      <c r="J321" s="38">
        <v>156</v>
      </c>
      <c r="K321" s="38" t="s">
        <v>88</v>
      </c>
      <c r="L321" s="38"/>
      <c r="M321" s="39" t="s">
        <v>82</v>
      </c>
      <c r="N321" s="39"/>
      <c r="O321" s="38">
        <v>35</v>
      </c>
      <c r="P321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94"/>
      <c r="R321" s="394"/>
      <c r="S321" s="394"/>
      <c r="T321" s="395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IFERROR(IF(Y321=0,"",ROUNDUP(Y321/H321,0)*0.00753),"")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ht="27" customHeight="1" x14ac:dyDescent="0.25">
      <c r="A322" s="64" t="s">
        <v>430</v>
      </c>
      <c r="B322" s="64" t="s">
        <v>431</v>
      </c>
      <c r="C322" s="37">
        <v>4301031153</v>
      </c>
      <c r="D322" s="392">
        <v>4607091387230</v>
      </c>
      <c r="E322" s="392"/>
      <c r="F322" s="63">
        <v>0.7</v>
      </c>
      <c r="G322" s="38">
        <v>6</v>
      </c>
      <c r="H322" s="63">
        <v>4.2</v>
      </c>
      <c r="I322" s="63">
        <v>4.46</v>
      </c>
      <c r="J322" s="38">
        <v>156</v>
      </c>
      <c r="K322" s="38" t="s">
        <v>88</v>
      </c>
      <c r="L322" s="38"/>
      <c r="M322" s="39" t="s">
        <v>82</v>
      </c>
      <c r="N322" s="39"/>
      <c r="O322" s="38">
        <v>40</v>
      </c>
      <c r="P322" s="5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94"/>
      <c r="R322" s="394"/>
      <c r="S322" s="394"/>
      <c r="T322" s="395"/>
      <c r="U322" s="40" t="s">
        <v>48</v>
      </c>
      <c r="V322" s="40" t="s">
        <v>48</v>
      </c>
      <c r="W322" s="41" t="s">
        <v>0</v>
      </c>
      <c r="X322" s="59">
        <v>700</v>
      </c>
      <c r="Y322" s="56">
        <f>IFERROR(IF(X322="",0,CEILING((X322/$H322),1)*$H322),"")</f>
        <v>701.4</v>
      </c>
      <c r="Z322" s="42">
        <f>IFERROR(IF(Y322=0,"",ROUNDUP(Y322/H322,0)*0.00753),"")</f>
        <v>1.2575100000000001</v>
      </c>
      <c r="AA322" s="69" t="s">
        <v>48</v>
      </c>
      <c r="AB322" s="70" t="s">
        <v>48</v>
      </c>
      <c r="AC322" s="82"/>
      <c r="AG322" s="79"/>
      <c r="AJ322" s="84"/>
      <c r="AK322" s="84"/>
      <c r="BB322" s="246" t="s">
        <v>69</v>
      </c>
      <c r="BM322" s="79">
        <f>IFERROR(X322*I322/H322,"0")</f>
        <v>743.33333333333326</v>
      </c>
      <c r="BN322" s="79">
        <f>IFERROR(Y322*I322/H322,"0")</f>
        <v>744.81999999999994</v>
      </c>
      <c r="BO322" s="79">
        <f>IFERROR(1/J322*(X322/H322),"0")</f>
        <v>1.0683760683760684</v>
      </c>
      <c r="BP322" s="79">
        <f>IFERROR(1/J322*(Y322/H322),"0")</f>
        <v>1.0705128205128205</v>
      </c>
    </row>
    <row r="323" spans="1:68" ht="27" customHeight="1" x14ac:dyDescent="0.25">
      <c r="A323" s="64" t="s">
        <v>432</v>
      </c>
      <c r="B323" s="64" t="s">
        <v>433</v>
      </c>
      <c r="C323" s="37">
        <v>4301031154</v>
      </c>
      <c r="D323" s="392">
        <v>4607091387292</v>
      </c>
      <c r="E323" s="392"/>
      <c r="F323" s="63">
        <v>0.73</v>
      </c>
      <c r="G323" s="38">
        <v>6</v>
      </c>
      <c r="H323" s="63">
        <v>4.38</v>
      </c>
      <c r="I323" s="63">
        <v>4.6399999999999997</v>
      </c>
      <c r="J323" s="38">
        <v>156</v>
      </c>
      <c r="K323" s="38" t="s">
        <v>88</v>
      </c>
      <c r="L323" s="38"/>
      <c r="M323" s="39" t="s">
        <v>82</v>
      </c>
      <c r="N323" s="39"/>
      <c r="O323" s="38">
        <v>45</v>
      </c>
      <c r="P323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94"/>
      <c r="R323" s="394"/>
      <c r="S323" s="394"/>
      <c r="T323" s="395"/>
      <c r="U323" s="40" t="s">
        <v>48</v>
      </c>
      <c r="V323" s="40" t="s">
        <v>48</v>
      </c>
      <c r="W323" s="41" t="s">
        <v>0</v>
      </c>
      <c r="X323" s="59">
        <v>0</v>
      </c>
      <c r="Y323" s="56">
        <f>IFERROR(IF(X323="",0,CEILING((X323/$H323),1)*$H323),"")</f>
        <v>0</v>
      </c>
      <c r="Z323" s="42" t="str">
        <f>IFERROR(IF(Y323=0,"",ROUNDUP(Y323/H323,0)*0.00753),"")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47" t="s">
        <v>69</v>
      </c>
      <c r="BM323" s="79">
        <f>IFERROR(X323*I323/H323,"0")</f>
        <v>0</v>
      </c>
      <c r="BN323" s="79">
        <f>IFERROR(Y323*I323/H323,"0")</f>
        <v>0</v>
      </c>
      <c r="BO323" s="79">
        <f>IFERROR(1/J323*(X323/H323),"0")</f>
        <v>0</v>
      </c>
      <c r="BP323" s="79">
        <f>IFERROR(1/J323*(Y323/H323),"0")</f>
        <v>0</v>
      </c>
    </row>
    <row r="324" spans="1:68" ht="27" customHeight="1" x14ac:dyDescent="0.25">
      <c r="A324" s="64" t="s">
        <v>434</v>
      </c>
      <c r="B324" s="64" t="s">
        <v>435</v>
      </c>
      <c r="C324" s="37">
        <v>4301031152</v>
      </c>
      <c r="D324" s="392">
        <v>4607091387285</v>
      </c>
      <c r="E324" s="392"/>
      <c r="F324" s="63">
        <v>0.35</v>
      </c>
      <c r="G324" s="38">
        <v>6</v>
      </c>
      <c r="H324" s="63">
        <v>2.1</v>
      </c>
      <c r="I324" s="63">
        <v>2.23</v>
      </c>
      <c r="J324" s="38">
        <v>234</v>
      </c>
      <c r="K324" s="38" t="s">
        <v>83</v>
      </c>
      <c r="L324" s="38"/>
      <c r="M324" s="39" t="s">
        <v>82</v>
      </c>
      <c r="N324" s="39"/>
      <c r="O324" s="38">
        <v>40</v>
      </c>
      <c r="P324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94"/>
      <c r="R324" s="394"/>
      <c r="S324" s="394"/>
      <c r="T324" s="395"/>
      <c r="U324" s="40" t="s">
        <v>48</v>
      </c>
      <c r="V324" s="40" t="s">
        <v>48</v>
      </c>
      <c r="W324" s="41" t="s">
        <v>0</v>
      </c>
      <c r="X324" s="59">
        <v>105</v>
      </c>
      <c r="Y324" s="56">
        <f>IFERROR(IF(X324="",0,CEILING((X324/$H324),1)*$H324),"")</f>
        <v>105</v>
      </c>
      <c r="Z324" s="42">
        <f>IFERROR(IF(Y324=0,"",ROUNDUP(Y324/H324,0)*0.00502),"")</f>
        <v>0.251</v>
      </c>
      <c r="AA324" s="69" t="s">
        <v>48</v>
      </c>
      <c r="AB324" s="70" t="s">
        <v>48</v>
      </c>
      <c r="AC324" s="82"/>
      <c r="AG324" s="79"/>
      <c r="AJ324" s="84"/>
      <c r="AK324" s="84"/>
      <c r="BB324" s="248" t="s">
        <v>69</v>
      </c>
      <c r="BM324" s="79">
        <f>IFERROR(X324*I324/H324,"0")</f>
        <v>111.5</v>
      </c>
      <c r="BN324" s="79">
        <f>IFERROR(Y324*I324/H324,"0")</f>
        <v>111.5</v>
      </c>
      <c r="BO324" s="79">
        <f>IFERROR(1/J324*(X324/H324),"0")</f>
        <v>0.21367521367521369</v>
      </c>
      <c r="BP324" s="79">
        <f>IFERROR(1/J324*(Y324/H324),"0")</f>
        <v>0.21367521367521369</v>
      </c>
    </row>
    <row r="325" spans="1:68" x14ac:dyDescent="0.2">
      <c r="A325" s="387"/>
      <c r="B325" s="387"/>
      <c r="C325" s="387"/>
      <c r="D325" s="387"/>
      <c r="E325" s="387"/>
      <c r="F325" s="387"/>
      <c r="G325" s="387"/>
      <c r="H325" s="387"/>
      <c r="I325" s="387"/>
      <c r="J325" s="387"/>
      <c r="K325" s="387"/>
      <c r="L325" s="387"/>
      <c r="M325" s="387"/>
      <c r="N325" s="387"/>
      <c r="O325" s="399"/>
      <c r="P325" s="396" t="s">
        <v>43</v>
      </c>
      <c r="Q325" s="397"/>
      <c r="R325" s="397"/>
      <c r="S325" s="397"/>
      <c r="T325" s="397"/>
      <c r="U325" s="397"/>
      <c r="V325" s="398"/>
      <c r="W325" s="43" t="s">
        <v>42</v>
      </c>
      <c r="X325" s="44">
        <f>IFERROR(X321/H321,"0")+IFERROR(X322/H322,"0")+IFERROR(X323/H323,"0")+IFERROR(X324/H324,"0")</f>
        <v>216.66666666666666</v>
      </c>
      <c r="Y325" s="44">
        <f>IFERROR(Y321/H321,"0")+IFERROR(Y322/H322,"0")+IFERROR(Y323/H323,"0")+IFERROR(Y324/H324,"0")</f>
        <v>217</v>
      </c>
      <c r="Z325" s="44">
        <f>IFERROR(IF(Z321="",0,Z321),"0")+IFERROR(IF(Z322="",0,Z322),"0")+IFERROR(IF(Z323="",0,Z323),"0")+IFERROR(IF(Z324="",0,Z324),"0")</f>
        <v>1.5085100000000002</v>
      </c>
      <c r="AA325" s="68"/>
      <c r="AB325" s="68"/>
      <c r="AC325" s="68"/>
    </row>
    <row r="326" spans="1:68" x14ac:dyDescent="0.2">
      <c r="A326" s="387"/>
      <c r="B326" s="387"/>
      <c r="C326" s="387"/>
      <c r="D326" s="387"/>
      <c r="E326" s="387"/>
      <c r="F326" s="387"/>
      <c r="G326" s="387"/>
      <c r="H326" s="387"/>
      <c r="I326" s="387"/>
      <c r="J326" s="387"/>
      <c r="K326" s="387"/>
      <c r="L326" s="387"/>
      <c r="M326" s="387"/>
      <c r="N326" s="387"/>
      <c r="O326" s="399"/>
      <c r="P326" s="396" t="s">
        <v>43</v>
      </c>
      <c r="Q326" s="397"/>
      <c r="R326" s="397"/>
      <c r="S326" s="397"/>
      <c r="T326" s="397"/>
      <c r="U326" s="397"/>
      <c r="V326" s="398"/>
      <c r="W326" s="43" t="s">
        <v>0</v>
      </c>
      <c r="X326" s="44">
        <f>IFERROR(SUM(X321:X324),"0")</f>
        <v>805</v>
      </c>
      <c r="Y326" s="44">
        <f>IFERROR(SUM(Y321:Y324),"0")</f>
        <v>806.4</v>
      </c>
      <c r="Z326" s="43"/>
      <c r="AA326" s="68"/>
      <c r="AB326" s="68"/>
      <c r="AC326" s="68"/>
    </row>
    <row r="327" spans="1:68" ht="14.25" customHeight="1" x14ac:dyDescent="0.25">
      <c r="A327" s="400" t="s">
        <v>84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400"/>
      <c r="AA327" s="67"/>
      <c r="AB327" s="67"/>
      <c r="AC327" s="81"/>
    </row>
    <row r="328" spans="1:68" ht="16.5" customHeight="1" x14ac:dyDescent="0.25">
      <c r="A328" s="64" t="s">
        <v>436</v>
      </c>
      <c r="B328" s="64" t="s">
        <v>437</v>
      </c>
      <c r="C328" s="37">
        <v>4301051100</v>
      </c>
      <c r="D328" s="392">
        <v>4607091387766</v>
      </c>
      <c r="E328" s="392"/>
      <c r="F328" s="63">
        <v>1.3</v>
      </c>
      <c r="G328" s="38">
        <v>6</v>
      </c>
      <c r="H328" s="63">
        <v>7.8</v>
      </c>
      <c r="I328" s="63">
        <v>8.3580000000000005</v>
      </c>
      <c r="J328" s="38">
        <v>56</v>
      </c>
      <c r="K328" s="38" t="s">
        <v>126</v>
      </c>
      <c r="L328" s="38"/>
      <c r="M328" s="39" t="s">
        <v>128</v>
      </c>
      <c r="N328" s="39"/>
      <c r="O328" s="38">
        <v>40</v>
      </c>
      <c r="P328" s="5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94"/>
      <c r="R328" s="394"/>
      <c r="S328" s="394"/>
      <c r="T328" s="395"/>
      <c r="U328" s="40" t="s">
        <v>48</v>
      </c>
      <c r="V328" s="40" t="s">
        <v>48</v>
      </c>
      <c r="W328" s="41" t="s">
        <v>0</v>
      </c>
      <c r="X328" s="59">
        <v>3800</v>
      </c>
      <c r="Y328" s="56">
        <f t="shared" ref="Y328:Y333" si="57">IFERROR(IF(X328="",0,CEILING((X328/$H328),1)*$H328),"")</f>
        <v>3806.4</v>
      </c>
      <c r="Z328" s="42">
        <f>IFERROR(IF(Y328=0,"",ROUNDUP(Y328/H328,0)*0.02175),"")</f>
        <v>10.613999999999999</v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ref="BM328:BM333" si="58">IFERROR(X328*I328/H328,"0")</f>
        <v>4071.8461538461543</v>
      </c>
      <c r="BN328" s="79">
        <f t="shared" ref="BN328:BN333" si="59">IFERROR(Y328*I328/H328,"0")</f>
        <v>4078.7040000000002</v>
      </c>
      <c r="BO328" s="79">
        <f t="shared" ref="BO328:BO333" si="60">IFERROR(1/J328*(X328/H328),"0")</f>
        <v>8.6996336996336989</v>
      </c>
      <c r="BP328" s="79">
        <f t="shared" ref="BP328:BP333" si="61">IFERROR(1/J328*(Y328/H328),"0")</f>
        <v>8.7142857142857135</v>
      </c>
    </row>
    <row r="329" spans="1:68" ht="27" customHeight="1" x14ac:dyDescent="0.25">
      <c r="A329" s="64" t="s">
        <v>438</v>
      </c>
      <c r="B329" s="64" t="s">
        <v>439</v>
      </c>
      <c r="C329" s="37">
        <v>4301051116</v>
      </c>
      <c r="D329" s="392">
        <v>4607091387957</v>
      </c>
      <c r="E329" s="392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126</v>
      </c>
      <c r="L329" s="38"/>
      <c r="M329" s="39" t="s">
        <v>82</v>
      </c>
      <c r="N329" s="39"/>
      <c r="O329" s="38">
        <v>40</v>
      </c>
      <c r="P329" s="5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94"/>
      <c r="R329" s="394"/>
      <c r="S329" s="394"/>
      <c r="T329" s="395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IFERROR(IF(Y329=0,"",ROUNDUP(Y329/H329,0)*0.02175),"")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customHeight="1" x14ac:dyDescent="0.25">
      <c r="A330" s="64" t="s">
        <v>440</v>
      </c>
      <c r="B330" s="64" t="s">
        <v>441</v>
      </c>
      <c r="C330" s="37">
        <v>4301051115</v>
      </c>
      <c r="D330" s="392">
        <v>4607091387964</v>
      </c>
      <c r="E330" s="392"/>
      <c r="F330" s="63">
        <v>1.35</v>
      </c>
      <c r="G330" s="38">
        <v>6</v>
      </c>
      <c r="H330" s="63">
        <v>8.1</v>
      </c>
      <c r="I330" s="63">
        <v>8.6460000000000008</v>
      </c>
      <c r="J330" s="38">
        <v>56</v>
      </c>
      <c r="K330" s="38" t="s">
        <v>126</v>
      </c>
      <c r="L330" s="38"/>
      <c r="M330" s="39" t="s">
        <v>82</v>
      </c>
      <c r="N330" s="39"/>
      <c r="O330" s="38">
        <v>40</v>
      </c>
      <c r="P330" s="5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94"/>
      <c r="R330" s="394"/>
      <c r="S330" s="394"/>
      <c r="T330" s="395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IFERROR(IF(Y330=0,"",ROUNDUP(Y330/H330,0)*0.02175),"")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ht="27" customHeight="1" x14ac:dyDescent="0.25">
      <c r="A331" s="64" t="s">
        <v>442</v>
      </c>
      <c r="B331" s="64" t="s">
        <v>443</v>
      </c>
      <c r="C331" s="37">
        <v>4301051705</v>
      </c>
      <c r="D331" s="392">
        <v>4680115884588</v>
      </c>
      <c r="E331" s="392"/>
      <c r="F331" s="63">
        <v>0.5</v>
      </c>
      <c r="G331" s="38">
        <v>6</v>
      </c>
      <c r="H331" s="63">
        <v>3</v>
      </c>
      <c r="I331" s="63">
        <v>3.266</v>
      </c>
      <c r="J331" s="38">
        <v>156</v>
      </c>
      <c r="K331" s="38" t="s">
        <v>88</v>
      </c>
      <c r="L331" s="38"/>
      <c r="M331" s="39" t="s">
        <v>82</v>
      </c>
      <c r="N331" s="39"/>
      <c r="O331" s="38">
        <v>40</v>
      </c>
      <c r="P331" s="5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94"/>
      <c r="R331" s="394"/>
      <c r="S331" s="394"/>
      <c r="T331" s="395"/>
      <c r="U331" s="40" t="s">
        <v>48</v>
      </c>
      <c r="V331" s="40" t="s">
        <v>48</v>
      </c>
      <c r="W331" s="41" t="s">
        <v>0</v>
      </c>
      <c r="X331" s="59">
        <v>0</v>
      </c>
      <c r="Y331" s="56">
        <f t="shared" si="57"/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2" t="s">
        <v>69</v>
      </c>
      <c r="BM331" s="79">
        <f t="shared" si="58"/>
        <v>0</v>
      </c>
      <c r="BN331" s="79">
        <f t="shared" si="59"/>
        <v>0</v>
      </c>
      <c r="BO331" s="79">
        <f t="shared" si="60"/>
        <v>0</v>
      </c>
      <c r="BP331" s="79">
        <f t="shared" si="61"/>
        <v>0</v>
      </c>
    </row>
    <row r="332" spans="1:68" ht="27" customHeight="1" x14ac:dyDescent="0.25">
      <c r="A332" s="64" t="s">
        <v>444</v>
      </c>
      <c r="B332" s="64" t="s">
        <v>445</v>
      </c>
      <c r="C332" s="37">
        <v>4301051130</v>
      </c>
      <c r="D332" s="392">
        <v>4607091387537</v>
      </c>
      <c r="E332" s="392"/>
      <c r="F332" s="63">
        <v>0.45</v>
      </c>
      <c r="G332" s="38">
        <v>6</v>
      </c>
      <c r="H332" s="63">
        <v>2.7</v>
      </c>
      <c r="I332" s="63">
        <v>2.99</v>
      </c>
      <c r="J332" s="38">
        <v>156</v>
      </c>
      <c r="K332" s="38" t="s">
        <v>88</v>
      </c>
      <c r="L332" s="38"/>
      <c r="M332" s="39" t="s">
        <v>82</v>
      </c>
      <c r="N332" s="39"/>
      <c r="O332" s="38">
        <v>40</v>
      </c>
      <c r="P332" s="5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94"/>
      <c r="R332" s="394"/>
      <c r="S332" s="394"/>
      <c r="T332" s="395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si="57"/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si="58"/>
        <v>0</v>
      </c>
      <c r="BN332" s="79">
        <f t="shared" si="59"/>
        <v>0</v>
      </c>
      <c r="BO332" s="79">
        <f t="shared" si="60"/>
        <v>0</v>
      </c>
      <c r="BP332" s="79">
        <f t="shared" si="61"/>
        <v>0</v>
      </c>
    </row>
    <row r="333" spans="1:68" ht="27" customHeight="1" x14ac:dyDescent="0.25">
      <c r="A333" s="64" t="s">
        <v>446</v>
      </c>
      <c r="B333" s="64" t="s">
        <v>447</v>
      </c>
      <c r="C333" s="37">
        <v>4301051132</v>
      </c>
      <c r="D333" s="392">
        <v>4607091387513</v>
      </c>
      <c r="E333" s="392"/>
      <c r="F333" s="63">
        <v>0.45</v>
      </c>
      <c r="G333" s="38">
        <v>6</v>
      </c>
      <c r="H333" s="63">
        <v>2.7</v>
      </c>
      <c r="I333" s="63">
        <v>2.9780000000000002</v>
      </c>
      <c r="J333" s="38">
        <v>156</v>
      </c>
      <c r="K333" s="38" t="s">
        <v>88</v>
      </c>
      <c r="L333" s="38"/>
      <c r="M333" s="39" t="s">
        <v>82</v>
      </c>
      <c r="N333" s="39"/>
      <c r="O333" s="38">
        <v>40</v>
      </c>
      <c r="P333" s="5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94"/>
      <c r="R333" s="394"/>
      <c r="S333" s="394"/>
      <c r="T333" s="395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57"/>
        <v>0</v>
      </c>
      <c r="Z333" s="42" t="str">
        <f>IFERROR(IF(Y333=0,"",ROUNDUP(Y333/H333,0)*0.00753),"")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4" t="s">
        <v>69</v>
      </c>
      <c r="BM333" s="79">
        <f t="shared" si="58"/>
        <v>0</v>
      </c>
      <c r="BN333" s="79">
        <f t="shared" si="59"/>
        <v>0</v>
      </c>
      <c r="BO333" s="79">
        <f t="shared" si="60"/>
        <v>0</v>
      </c>
      <c r="BP333" s="79">
        <f t="shared" si="61"/>
        <v>0</v>
      </c>
    </row>
    <row r="334" spans="1:68" x14ac:dyDescent="0.2">
      <c r="A334" s="387"/>
      <c r="B334" s="387"/>
      <c r="C334" s="387"/>
      <c r="D334" s="387"/>
      <c r="E334" s="387"/>
      <c r="F334" s="387"/>
      <c r="G334" s="387"/>
      <c r="H334" s="387"/>
      <c r="I334" s="387"/>
      <c r="J334" s="387"/>
      <c r="K334" s="387"/>
      <c r="L334" s="387"/>
      <c r="M334" s="387"/>
      <c r="N334" s="387"/>
      <c r="O334" s="399"/>
      <c r="P334" s="396" t="s">
        <v>43</v>
      </c>
      <c r="Q334" s="397"/>
      <c r="R334" s="397"/>
      <c r="S334" s="397"/>
      <c r="T334" s="397"/>
      <c r="U334" s="397"/>
      <c r="V334" s="398"/>
      <c r="W334" s="43" t="s">
        <v>42</v>
      </c>
      <c r="X334" s="44">
        <f>IFERROR(X328/H328,"0")+IFERROR(X329/H329,"0")+IFERROR(X330/H330,"0")+IFERROR(X331/H331,"0")+IFERROR(X332/H332,"0")+IFERROR(X333/H333,"0")</f>
        <v>487.17948717948718</v>
      </c>
      <c r="Y334" s="44">
        <f>IFERROR(Y328/H328,"0")+IFERROR(Y329/H329,"0")+IFERROR(Y330/H330,"0")+IFERROR(Y331/H331,"0")+IFERROR(Y332/H332,"0")+IFERROR(Y333/H333,"0")</f>
        <v>488</v>
      </c>
      <c r="Z334" s="44">
        <f>IFERROR(IF(Z328="",0,Z328),"0")+IFERROR(IF(Z329="",0,Z329),"0")+IFERROR(IF(Z330="",0,Z330),"0")+IFERROR(IF(Z331="",0,Z331),"0")+IFERROR(IF(Z332="",0,Z332),"0")+IFERROR(IF(Z333="",0,Z333),"0")</f>
        <v>10.613999999999999</v>
      </c>
      <c r="AA334" s="68"/>
      <c r="AB334" s="68"/>
      <c r="AC334" s="68"/>
    </row>
    <row r="335" spans="1:68" x14ac:dyDescent="0.2">
      <c r="A335" s="387"/>
      <c r="B335" s="387"/>
      <c r="C335" s="387"/>
      <c r="D335" s="387"/>
      <c r="E335" s="387"/>
      <c r="F335" s="387"/>
      <c r="G335" s="387"/>
      <c r="H335" s="387"/>
      <c r="I335" s="387"/>
      <c r="J335" s="387"/>
      <c r="K335" s="387"/>
      <c r="L335" s="387"/>
      <c r="M335" s="387"/>
      <c r="N335" s="387"/>
      <c r="O335" s="399"/>
      <c r="P335" s="396" t="s">
        <v>43</v>
      </c>
      <c r="Q335" s="397"/>
      <c r="R335" s="397"/>
      <c r="S335" s="397"/>
      <c r="T335" s="397"/>
      <c r="U335" s="397"/>
      <c r="V335" s="398"/>
      <c r="W335" s="43" t="s">
        <v>0</v>
      </c>
      <c r="X335" s="44">
        <f>IFERROR(SUM(X328:X333),"0")</f>
        <v>3800</v>
      </c>
      <c r="Y335" s="44">
        <f>IFERROR(SUM(Y328:Y333),"0")</f>
        <v>3806.4</v>
      </c>
      <c r="Z335" s="43"/>
      <c r="AA335" s="68"/>
      <c r="AB335" s="68"/>
      <c r="AC335" s="68"/>
    </row>
    <row r="336" spans="1:68" ht="14.25" customHeight="1" x14ac:dyDescent="0.25">
      <c r="A336" s="400" t="s">
        <v>176</v>
      </c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  <c r="AA336" s="67"/>
      <c r="AB336" s="67"/>
      <c r="AC336" s="81"/>
    </row>
    <row r="337" spans="1:68" ht="16.5" customHeight="1" x14ac:dyDescent="0.25">
      <c r="A337" s="64" t="s">
        <v>448</v>
      </c>
      <c r="B337" s="64" t="s">
        <v>449</v>
      </c>
      <c r="C337" s="37">
        <v>4301060379</v>
      </c>
      <c r="D337" s="392">
        <v>4607091380880</v>
      </c>
      <c r="E337" s="392"/>
      <c r="F337" s="63">
        <v>1.4</v>
      </c>
      <c r="G337" s="38">
        <v>6</v>
      </c>
      <c r="H337" s="63">
        <v>8.4</v>
      </c>
      <c r="I337" s="63">
        <v>8.9640000000000004</v>
      </c>
      <c r="J337" s="38">
        <v>56</v>
      </c>
      <c r="K337" s="38" t="s">
        <v>126</v>
      </c>
      <c r="L337" s="38"/>
      <c r="M337" s="39" t="s">
        <v>82</v>
      </c>
      <c r="N337" s="39"/>
      <c r="O337" s="38">
        <v>30</v>
      </c>
      <c r="P337" s="53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94"/>
      <c r="R337" s="394"/>
      <c r="S337" s="394"/>
      <c r="T337" s="395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5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ht="27" customHeight="1" x14ac:dyDescent="0.25">
      <c r="A338" s="64" t="s">
        <v>450</v>
      </c>
      <c r="B338" s="64" t="s">
        <v>451</v>
      </c>
      <c r="C338" s="37">
        <v>4301060308</v>
      </c>
      <c r="D338" s="392">
        <v>4607091384482</v>
      </c>
      <c r="E338" s="392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126</v>
      </c>
      <c r="L338" s="38"/>
      <c r="M338" s="39" t="s">
        <v>82</v>
      </c>
      <c r="N338" s="39"/>
      <c r="O338" s="38">
        <v>30</v>
      </c>
      <c r="P338" s="53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94"/>
      <c r="R338" s="394"/>
      <c r="S338" s="394"/>
      <c r="T338" s="395"/>
      <c r="U338" s="40" t="s">
        <v>48</v>
      </c>
      <c r="V338" s="40" t="s">
        <v>48</v>
      </c>
      <c r="W338" s="41" t="s">
        <v>0</v>
      </c>
      <c r="X338" s="59">
        <v>300</v>
      </c>
      <c r="Y338" s="56">
        <f>IFERROR(IF(X338="",0,CEILING((X338/$H338),1)*$H338),"")</f>
        <v>304.2</v>
      </c>
      <c r="Z338" s="42">
        <f>IFERROR(IF(Y338=0,"",ROUNDUP(Y338/H338,0)*0.02175),"")</f>
        <v>0.84824999999999995</v>
      </c>
      <c r="AA338" s="69" t="s">
        <v>48</v>
      </c>
      <c r="AB338" s="70" t="s">
        <v>48</v>
      </c>
      <c r="AC338" s="82"/>
      <c r="AG338" s="79"/>
      <c r="AJ338" s="84"/>
      <c r="AK338" s="84"/>
      <c r="BB338" s="256" t="s">
        <v>69</v>
      </c>
      <c r="BM338" s="79">
        <f>IFERROR(X338*I338/H338,"0")</f>
        <v>321.69230769230774</v>
      </c>
      <c r="BN338" s="79">
        <f>IFERROR(Y338*I338/H338,"0")</f>
        <v>326.19600000000003</v>
      </c>
      <c r="BO338" s="79">
        <f>IFERROR(1/J338*(X338/H338),"0")</f>
        <v>0.6868131868131867</v>
      </c>
      <c r="BP338" s="79">
        <f>IFERROR(1/J338*(Y338/H338),"0")</f>
        <v>0.6964285714285714</v>
      </c>
    </row>
    <row r="339" spans="1:68" ht="16.5" customHeight="1" x14ac:dyDescent="0.25">
      <c r="A339" s="64" t="s">
        <v>452</v>
      </c>
      <c r="B339" s="64" t="s">
        <v>453</v>
      </c>
      <c r="C339" s="37">
        <v>4301060325</v>
      </c>
      <c r="D339" s="392">
        <v>4607091380897</v>
      </c>
      <c r="E339" s="392"/>
      <c r="F339" s="63">
        <v>1.4</v>
      </c>
      <c r="G339" s="38">
        <v>6</v>
      </c>
      <c r="H339" s="63">
        <v>8.4</v>
      </c>
      <c r="I339" s="63">
        <v>8.9640000000000004</v>
      </c>
      <c r="J339" s="38">
        <v>56</v>
      </c>
      <c r="K339" s="38" t="s">
        <v>126</v>
      </c>
      <c r="L339" s="38"/>
      <c r="M339" s="39" t="s">
        <v>82</v>
      </c>
      <c r="N339" s="39"/>
      <c r="O339" s="38">
        <v>30</v>
      </c>
      <c r="P339" s="5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94"/>
      <c r="R339" s="394"/>
      <c r="S339" s="394"/>
      <c r="T339" s="395"/>
      <c r="U339" s="40" t="s">
        <v>48</v>
      </c>
      <c r="V339" s="40" t="s">
        <v>48</v>
      </c>
      <c r="W339" s="41" t="s">
        <v>0</v>
      </c>
      <c r="X339" s="59">
        <v>160</v>
      </c>
      <c r="Y339" s="56">
        <f>IFERROR(IF(X339="",0,CEILING((X339/$H339),1)*$H339),"")</f>
        <v>168</v>
      </c>
      <c r="Z339" s="42">
        <f>IFERROR(IF(Y339=0,"",ROUNDUP(Y339/H339,0)*0.02175),"")</f>
        <v>0.43499999999999994</v>
      </c>
      <c r="AA339" s="69" t="s">
        <v>48</v>
      </c>
      <c r="AB339" s="70" t="s">
        <v>48</v>
      </c>
      <c r="AC339" s="82"/>
      <c r="AG339" s="79"/>
      <c r="AJ339" s="84"/>
      <c r="AK339" s="84"/>
      <c r="BB339" s="257" t="s">
        <v>69</v>
      </c>
      <c r="BM339" s="79">
        <f>IFERROR(X339*I339/H339,"0")</f>
        <v>170.74285714285713</v>
      </c>
      <c r="BN339" s="79">
        <f>IFERROR(Y339*I339/H339,"0")</f>
        <v>179.28</v>
      </c>
      <c r="BO339" s="79">
        <f>IFERROR(1/J339*(X339/H339),"0")</f>
        <v>0.3401360544217687</v>
      </c>
      <c r="BP339" s="79">
        <f>IFERROR(1/J339*(Y339/H339),"0")</f>
        <v>0.3571428571428571</v>
      </c>
    </row>
    <row r="340" spans="1:68" x14ac:dyDescent="0.2">
      <c r="A340" s="387"/>
      <c r="B340" s="387"/>
      <c r="C340" s="387"/>
      <c r="D340" s="387"/>
      <c r="E340" s="387"/>
      <c r="F340" s="387"/>
      <c r="G340" s="387"/>
      <c r="H340" s="387"/>
      <c r="I340" s="387"/>
      <c r="J340" s="387"/>
      <c r="K340" s="387"/>
      <c r="L340" s="387"/>
      <c r="M340" s="387"/>
      <c r="N340" s="387"/>
      <c r="O340" s="399"/>
      <c r="P340" s="396" t="s">
        <v>43</v>
      </c>
      <c r="Q340" s="397"/>
      <c r="R340" s="397"/>
      <c r="S340" s="397"/>
      <c r="T340" s="397"/>
      <c r="U340" s="397"/>
      <c r="V340" s="398"/>
      <c r="W340" s="43" t="s">
        <v>42</v>
      </c>
      <c r="X340" s="44">
        <f>IFERROR(X337/H337,"0")+IFERROR(X338/H338,"0")+IFERROR(X339/H339,"0")</f>
        <v>57.509157509157504</v>
      </c>
      <c r="Y340" s="44">
        <f>IFERROR(Y337/H337,"0")+IFERROR(Y338/H338,"0")+IFERROR(Y339/H339,"0")</f>
        <v>59</v>
      </c>
      <c r="Z340" s="44">
        <f>IFERROR(IF(Z337="",0,Z337),"0")+IFERROR(IF(Z338="",0,Z338),"0")+IFERROR(IF(Z339="",0,Z339),"0")</f>
        <v>1.2832499999999998</v>
      </c>
      <c r="AA340" s="68"/>
      <c r="AB340" s="68"/>
      <c r="AC340" s="68"/>
    </row>
    <row r="341" spans="1:68" x14ac:dyDescent="0.2">
      <c r="A341" s="387"/>
      <c r="B341" s="387"/>
      <c r="C341" s="387"/>
      <c r="D341" s="387"/>
      <c r="E341" s="387"/>
      <c r="F341" s="387"/>
      <c r="G341" s="387"/>
      <c r="H341" s="387"/>
      <c r="I341" s="387"/>
      <c r="J341" s="387"/>
      <c r="K341" s="387"/>
      <c r="L341" s="387"/>
      <c r="M341" s="387"/>
      <c r="N341" s="387"/>
      <c r="O341" s="399"/>
      <c r="P341" s="396" t="s">
        <v>43</v>
      </c>
      <c r="Q341" s="397"/>
      <c r="R341" s="397"/>
      <c r="S341" s="397"/>
      <c r="T341" s="397"/>
      <c r="U341" s="397"/>
      <c r="V341" s="398"/>
      <c r="W341" s="43" t="s">
        <v>0</v>
      </c>
      <c r="X341" s="44">
        <f>IFERROR(SUM(X337:X339),"0")</f>
        <v>460</v>
      </c>
      <c r="Y341" s="44">
        <f>IFERROR(SUM(Y337:Y339),"0")</f>
        <v>472.2</v>
      </c>
      <c r="Z341" s="43"/>
      <c r="AA341" s="68"/>
      <c r="AB341" s="68"/>
      <c r="AC341" s="68"/>
    </row>
    <row r="342" spans="1:68" ht="14.25" customHeight="1" x14ac:dyDescent="0.25">
      <c r="A342" s="400" t="s">
        <v>108</v>
      </c>
      <c r="B342" s="400"/>
      <c r="C342" s="400"/>
      <c r="D342" s="400"/>
      <c r="E342" s="400"/>
      <c r="F342" s="400"/>
      <c r="G342" s="400"/>
      <c r="H342" s="400"/>
      <c r="I342" s="400"/>
      <c r="J342" s="400"/>
      <c r="K342" s="400"/>
      <c r="L342" s="400"/>
      <c r="M342" s="400"/>
      <c r="N342" s="400"/>
      <c r="O342" s="400"/>
      <c r="P342" s="400"/>
      <c r="Q342" s="400"/>
      <c r="R342" s="400"/>
      <c r="S342" s="400"/>
      <c r="T342" s="400"/>
      <c r="U342" s="400"/>
      <c r="V342" s="400"/>
      <c r="W342" s="400"/>
      <c r="X342" s="400"/>
      <c r="Y342" s="400"/>
      <c r="Z342" s="400"/>
      <c r="AA342" s="67"/>
      <c r="AB342" s="67"/>
      <c r="AC342" s="81"/>
    </row>
    <row r="343" spans="1:68" ht="16.5" customHeight="1" x14ac:dyDescent="0.25">
      <c r="A343" s="64" t="s">
        <v>454</v>
      </c>
      <c r="B343" s="64" t="s">
        <v>455</v>
      </c>
      <c r="C343" s="37">
        <v>4301030232</v>
      </c>
      <c r="D343" s="392">
        <v>4607091388374</v>
      </c>
      <c r="E343" s="392"/>
      <c r="F343" s="63">
        <v>0.38</v>
      </c>
      <c r="G343" s="38">
        <v>8</v>
      </c>
      <c r="H343" s="63">
        <v>3.04</v>
      </c>
      <c r="I343" s="63">
        <v>3.28</v>
      </c>
      <c r="J343" s="38">
        <v>156</v>
      </c>
      <c r="K343" s="38" t="s">
        <v>88</v>
      </c>
      <c r="L343" s="38"/>
      <c r="M343" s="39" t="s">
        <v>112</v>
      </c>
      <c r="N343" s="39"/>
      <c r="O343" s="38">
        <v>180</v>
      </c>
      <c r="P343" s="522" t="s">
        <v>456</v>
      </c>
      <c r="Q343" s="394"/>
      <c r="R343" s="394"/>
      <c r="S343" s="394"/>
      <c r="T343" s="395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t="27" customHeight="1" x14ac:dyDescent="0.25">
      <c r="A344" s="64" t="s">
        <v>457</v>
      </c>
      <c r="B344" s="64" t="s">
        <v>458</v>
      </c>
      <c r="C344" s="37">
        <v>4301030235</v>
      </c>
      <c r="D344" s="392">
        <v>4607091388381</v>
      </c>
      <c r="E344" s="392"/>
      <c r="F344" s="63">
        <v>0.38</v>
      </c>
      <c r="G344" s="38">
        <v>8</v>
      </c>
      <c r="H344" s="63">
        <v>3.04</v>
      </c>
      <c r="I344" s="63">
        <v>3.32</v>
      </c>
      <c r="J344" s="38">
        <v>156</v>
      </c>
      <c r="K344" s="38" t="s">
        <v>88</v>
      </c>
      <c r="L344" s="38"/>
      <c r="M344" s="39" t="s">
        <v>112</v>
      </c>
      <c r="N344" s="39"/>
      <c r="O344" s="38">
        <v>180</v>
      </c>
      <c r="P344" s="523" t="s">
        <v>459</v>
      </c>
      <c r="Q344" s="394"/>
      <c r="R344" s="394"/>
      <c r="S344" s="394"/>
      <c r="T344" s="395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IFERROR(IF(Y344=0,"",ROUNDUP(Y344/H344,0)*0.00753),"")</f>
        <v/>
      </c>
      <c r="AA344" s="69" t="s">
        <v>48</v>
      </c>
      <c r="AB344" s="70" t="s">
        <v>48</v>
      </c>
      <c r="AC344" s="82"/>
      <c r="AG344" s="79"/>
      <c r="AJ344" s="84"/>
      <c r="AK344" s="84"/>
      <c r="BB344" s="259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ht="27" customHeight="1" x14ac:dyDescent="0.25">
      <c r="A345" s="64" t="s">
        <v>460</v>
      </c>
      <c r="B345" s="64" t="s">
        <v>461</v>
      </c>
      <c r="C345" s="37">
        <v>4301032015</v>
      </c>
      <c r="D345" s="392">
        <v>4607091383102</v>
      </c>
      <c r="E345" s="392"/>
      <c r="F345" s="63">
        <v>0.17</v>
      </c>
      <c r="G345" s="38">
        <v>15</v>
      </c>
      <c r="H345" s="63">
        <v>2.5499999999999998</v>
      </c>
      <c r="I345" s="63">
        <v>2.9750000000000001</v>
      </c>
      <c r="J345" s="38">
        <v>156</v>
      </c>
      <c r="K345" s="38" t="s">
        <v>88</v>
      </c>
      <c r="L345" s="38"/>
      <c r="M345" s="39" t="s">
        <v>112</v>
      </c>
      <c r="N345" s="39"/>
      <c r="O345" s="38">
        <v>180</v>
      </c>
      <c r="P345" s="5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94"/>
      <c r="R345" s="394"/>
      <c r="S345" s="394"/>
      <c r="T345" s="395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IFERROR(IF(Y345=0,"",ROUNDUP(Y345/H345,0)*0.00753),"")</f>
        <v/>
      </c>
      <c r="AA345" s="69" t="s">
        <v>48</v>
      </c>
      <c r="AB345" s="70" t="s">
        <v>48</v>
      </c>
      <c r="AC345" s="82"/>
      <c r="AG345" s="79"/>
      <c r="AJ345" s="84"/>
      <c r="AK345" s="84"/>
      <c r="BB345" s="260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ht="27" customHeight="1" x14ac:dyDescent="0.25">
      <c r="A346" s="64" t="s">
        <v>462</v>
      </c>
      <c r="B346" s="64" t="s">
        <v>463</v>
      </c>
      <c r="C346" s="37">
        <v>4301030233</v>
      </c>
      <c r="D346" s="392">
        <v>4607091388404</v>
      </c>
      <c r="E346" s="392"/>
      <c r="F346" s="63">
        <v>0.17</v>
      </c>
      <c r="G346" s="38">
        <v>15</v>
      </c>
      <c r="H346" s="63">
        <v>2.5499999999999998</v>
      </c>
      <c r="I346" s="63">
        <v>2.9</v>
      </c>
      <c r="J346" s="38">
        <v>156</v>
      </c>
      <c r="K346" s="38" t="s">
        <v>88</v>
      </c>
      <c r="L346" s="38"/>
      <c r="M346" s="39" t="s">
        <v>112</v>
      </c>
      <c r="N346" s="39"/>
      <c r="O346" s="38">
        <v>180</v>
      </c>
      <c r="P346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94"/>
      <c r="R346" s="394"/>
      <c r="S346" s="394"/>
      <c r="T346" s="395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IFERROR(IF(Y346=0,"",ROUNDUP(Y346/H346,0)*0.00753),"")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1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x14ac:dyDescent="0.2">
      <c r="A347" s="387"/>
      <c r="B347" s="387"/>
      <c r="C347" s="387"/>
      <c r="D347" s="387"/>
      <c r="E347" s="387"/>
      <c r="F347" s="387"/>
      <c r="G347" s="387"/>
      <c r="H347" s="387"/>
      <c r="I347" s="387"/>
      <c r="J347" s="387"/>
      <c r="K347" s="387"/>
      <c r="L347" s="387"/>
      <c r="M347" s="387"/>
      <c r="N347" s="387"/>
      <c r="O347" s="399"/>
      <c r="P347" s="396" t="s">
        <v>43</v>
      </c>
      <c r="Q347" s="397"/>
      <c r="R347" s="397"/>
      <c r="S347" s="397"/>
      <c r="T347" s="397"/>
      <c r="U347" s="397"/>
      <c r="V347" s="398"/>
      <c r="W347" s="43" t="s">
        <v>42</v>
      </c>
      <c r="X347" s="44">
        <f>IFERROR(X343/H343,"0")+IFERROR(X344/H344,"0")+IFERROR(X345/H345,"0")+IFERROR(X346/H346,"0")</f>
        <v>0</v>
      </c>
      <c r="Y347" s="44">
        <f>IFERROR(Y343/H343,"0")+IFERROR(Y344/H344,"0")+IFERROR(Y345/H345,"0")+IFERROR(Y346/H346,"0")</f>
        <v>0</v>
      </c>
      <c r="Z347" s="44">
        <f>IFERROR(IF(Z343="",0,Z343),"0")+IFERROR(IF(Z344="",0,Z344),"0")+IFERROR(IF(Z345="",0,Z345),"0")+IFERROR(IF(Z346="",0,Z346),"0")</f>
        <v>0</v>
      </c>
      <c r="AA347" s="68"/>
      <c r="AB347" s="68"/>
      <c r="AC347" s="68"/>
    </row>
    <row r="348" spans="1:68" x14ac:dyDescent="0.2">
      <c r="A348" s="387"/>
      <c r="B348" s="387"/>
      <c r="C348" s="387"/>
      <c r="D348" s="387"/>
      <c r="E348" s="387"/>
      <c r="F348" s="387"/>
      <c r="G348" s="387"/>
      <c r="H348" s="387"/>
      <c r="I348" s="387"/>
      <c r="J348" s="387"/>
      <c r="K348" s="387"/>
      <c r="L348" s="387"/>
      <c r="M348" s="387"/>
      <c r="N348" s="387"/>
      <c r="O348" s="399"/>
      <c r="P348" s="396" t="s">
        <v>43</v>
      </c>
      <c r="Q348" s="397"/>
      <c r="R348" s="397"/>
      <c r="S348" s="397"/>
      <c r="T348" s="397"/>
      <c r="U348" s="397"/>
      <c r="V348" s="398"/>
      <c r="W348" s="43" t="s">
        <v>0</v>
      </c>
      <c r="X348" s="44">
        <f>IFERROR(SUM(X343:X346),"0")</f>
        <v>0</v>
      </c>
      <c r="Y348" s="44">
        <f>IFERROR(SUM(Y343:Y346),"0")</f>
        <v>0</v>
      </c>
      <c r="Z348" s="43"/>
      <c r="AA348" s="68"/>
      <c r="AB348" s="68"/>
      <c r="AC348" s="68"/>
    </row>
    <row r="349" spans="1:68" ht="14.25" customHeight="1" x14ac:dyDescent="0.25">
      <c r="A349" s="400" t="s">
        <v>464</v>
      </c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00"/>
      <c r="P349" s="400"/>
      <c r="Q349" s="400"/>
      <c r="R349" s="400"/>
      <c r="S349" s="400"/>
      <c r="T349" s="400"/>
      <c r="U349" s="400"/>
      <c r="V349" s="400"/>
      <c r="W349" s="400"/>
      <c r="X349" s="400"/>
      <c r="Y349" s="400"/>
      <c r="Z349" s="400"/>
      <c r="AA349" s="67"/>
      <c r="AB349" s="67"/>
      <c r="AC349" s="81"/>
    </row>
    <row r="350" spans="1:68" ht="16.5" customHeight="1" x14ac:dyDescent="0.25">
      <c r="A350" s="64" t="s">
        <v>465</v>
      </c>
      <c r="B350" s="64" t="s">
        <v>466</v>
      </c>
      <c r="C350" s="37">
        <v>4301180007</v>
      </c>
      <c r="D350" s="392">
        <v>4680115881808</v>
      </c>
      <c r="E350" s="392"/>
      <c r="F350" s="63">
        <v>0.1</v>
      </c>
      <c r="G350" s="38">
        <v>20</v>
      </c>
      <c r="H350" s="63">
        <v>2</v>
      </c>
      <c r="I350" s="63">
        <v>2.2400000000000002</v>
      </c>
      <c r="J350" s="38">
        <v>238</v>
      </c>
      <c r="K350" s="38" t="s">
        <v>468</v>
      </c>
      <c r="L350" s="38"/>
      <c r="M350" s="39" t="s">
        <v>467</v>
      </c>
      <c r="N350" s="39"/>
      <c r="O350" s="38">
        <v>730</v>
      </c>
      <c r="P350" s="5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94"/>
      <c r="R350" s="394"/>
      <c r="S350" s="394"/>
      <c r="T350" s="395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IFERROR(IF(Y350=0,"",ROUNDUP(Y350/H350,0)*0.00474),"")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2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ht="27" customHeight="1" x14ac:dyDescent="0.25">
      <c r="A351" s="64" t="s">
        <v>469</v>
      </c>
      <c r="B351" s="64" t="s">
        <v>470</v>
      </c>
      <c r="C351" s="37">
        <v>4301180006</v>
      </c>
      <c r="D351" s="392">
        <v>4680115881822</v>
      </c>
      <c r="E351" s="392"/>
      <c r="F351" s="63">
        <v>0.1</v>
      </c>
      <c r="G351" s="38">
        <v>20</v>
      </c>
      <c r="H351" s="63">
        <v>2</v>
      </c>
      <c r="I351" s="63">
        <v>2.2400000000000002</v>
      </c>
      <c r="J351" s="38">
        <v>238</v>
      </c>
      <c r="K351" s="38" t="s">
        <v>468</v>
      </c>
      <c r="L351" s="38"/>
      <c r="M351" s="39" t="s">
        <v>467</v>
      </c>
      <c r="N351" s="39"/>
      <c r="O351" s="38">
        <v>730</v>
      </c>
      <c r="P351" s="51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94"/>
      <c r="R351" s="394"/>
      <c r="S351" s="394"/>
      <c r="T351" s="395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IFERROR(IF(Y351=0,"",ROUNDUP(Y351/H351,0)*0.00474),"")</f>
        <v/>
      </c>
      <c r="AA351" s="69" t="s">
        <v>48</v>
      </c>
      <c r="AB351" s="70" t="s">
        <v>48</v>
      </c>
      <c r="AC351" s="82"/>
      <c r="AG351" s="79"/>
      <c r="AJ351" s="84"/>
      <c r="AK351" s="84"/>
      <c r="BB351" s="263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ht="27" customHeight="1" x14ac:dyDescent="0.25">
      <c r="A352" s="64" t="s">
        <v>471</v>
      </c>
      <c r="B352" s="64" t="s">
        <v>472</v>
      </c>
      <c r="C352" s="37">
        <v>4301180001</v>
      </c>
      <c r="D352" s="392">
        <v>4680115880016</v>
      </c>
      <c r="E352" s="392"/>
      <c r="F352" s="63">
        <v>0.1</v>
      </c>
      <c r="G352" s="38">
        <v>20</v>
      </c>
      <c r="H352" s="63">
        <v>2</v>
      </c>
      <c r="I352" s="63">
        <v>2.2400000000000002</v>
      </c>
      <c r="J352" s="38">
        <v>238</v>
      </c>
      <c r="K352" s="38" t="s">
        <v>468</v>
      </c>
      <c r="L352" s="38"/>
      <c r="M352" s="39" t="s">
        <v>467</v>
      </c>
      <c r="N352" s="39"/>
      <c r="O352" s="38">
        <v>730</v>
      </c>
      <c r="P352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94"/>
      <c r="R352" s="394"/>
      <c r="S352" s="394"/>
      <c r="T352" s="395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IFERROR(IF(Y352=0,"",ROUNDUP(Y352/H352,0)*0.00474),"")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4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x14ac:dyDescent="0.2">
      <c r="A353" s="387"/>
      <c r="B353" s="387"/>
      <c r="C353" s="387"/>
      <c r="D353" s="387"/>
      <c r="E353" s="387"/>
      <c r="F353" s="387"/>
      <c r="G353" s="387"/>
      <c r="H353" s="387"/>
      <c r="I353" s="387"/>
      <c r="J353" s="387"/>
      <c r="K353" s="387"/>
      <c r="L353" s="387"/>
      <c r="M353" s="387"/>
      <c r="N353" s="387"/>
      <c r="O353" s="399"/>
      <c r="P353" s="396" t="s">
        <v>43</v>
      </c>
      <c r="Q353" s="397"/>
      <c r="R353" s="397"/>
      <c r="S353" s="397"/>
      <c r="T353" s="397"/>
      <c r="U353" s="397"/>
      <c r="V353" s="398"/>
      <c r="W353" s="43" t="s">
        <v>42</v>
      </c>
      <c r="X353" s="44">
        <f>IFERROR(X350/H350,"0")+IFERROR(X351/H351,"0")+IFERROR(X352/H352,"0")</f>
        <v>0</v>
      </c>
      <c r="Y353" s="44">
        <f>IFERROR(Y350/H350,"0")+IFERROR(Y351/H351,"0")+IFERROR(Y352/H352,"0")</f>
        <v>0</v>
      </c>
      <c r="Z353" s="44">
        <f>IFERROR(IF(Z350="",0,Z350),"0")+IFERROR(IF(Z351="",0,Z351),"0")+IFERROR(IF(Z352="",0,Z352),"0")</f>
        <v>0</v>
      </c>
      <c r="AA353" s="68"/>
      <c r="AB353" s="68"/>
      <c r="AC353" s="68"/>
    </row>
    <row r="354" spans="1:68" x14ac:dyDescent="0.2">
      <c r="A354" s="387"/>
      <c r="B354" s="387"/>
      <c r="C354" s="387"/>
      <c r="D354" s="387"/>
      <c r="E354" s="387"/>
      <c r="F354" s="387"/>
      <c r="G354" s="387"/>
      <c r="H354" s="387"/>
      <c r="I354" s="387"/>
      <c r="J354" s="387"/>
      <c r="K354" s="387"/>
      <c r="L354" s="387"/>
      <c r="M354" s="387"/>
      <c r="N354" s="387"/>
      <c r="O354" s="399"/>
      <c r="P354" s="396" t="s">
        <v>43</v>
      </c>
      <c r="Q354" s="397"/>
      <c r="R354" s="397"/>
      <c r="S354" s="397"/>
      <c r="T354" s="397"/>
      <c r="U354" s="397"/>
      <c r="V354" s="398"/>
      <c r="W354" s="43" t="s">
        <v>0</v>
      </c>
      <c r="X354" s="44">
        <f>IFERROR(SUM(X350:X352),"0")</f>
        <v>0</v>
      </c>
      <c r="Y354" s="44">
        <f>IFERROR(SUM(Y350:Y352),"0")</f>
        <v>0</v>
      </c>
      <c r="Z354" s="43"/>
      <c r="AA354" s="68"/>
      <c r="AB354" s="68"/>
      <c r="AC354" s="68"/>
    </row>
    <row r="355" spans="1:68" ht="16.5" customHeight="1" x14ac:dyDescent="0.25">
      <c r="A355" s="405" t="s">
        <v>473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405"/>
      <c r="AA355" s="66"/>
      <c r="AB355" s="66"/>
      <c r="AC355" s="80"/>
    </row>
    <row r="356" spans="1:68" ht="14.25" customHeight="1" x14ac:dyDescent="0.25">
      <c r="A356" s="400" t="s">
        <v>79</v>
      </c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0"/>
      <c r="P356" s="400"/>
      <c r="Q356" s="400"/>
      <c r="R356" s="400"/>
      <c r="S356" s="400"/>
      <c r="T356" s="400"/>
      <c r="U356" s="400"/>
      <c r="V356" s="400"/>
      <c r="W356" s="400"/>
      <c r="X356" s="400"/>
      <c r="Y356" s="400"/>
      <c r="Z356" s="400"/>
      <c r="AA356" s="67"/>
      <c r="AB356" s="67"/>
      <c r="AC356" s="81"/>
    </row>
    <row r="357" spans="1:68" ht="27" customHeight="1" x14ac:dyDescent="0.25">
      <c r="A357" s="64" t="s">
        <v>474</v>
      </c>
      <c r="B357" s="64" t="s">
        <v>475</v>
      </c>
      <c r="C357" s="37">
        <v>4301031066</v>
      </c>
      <c r="D357" s="392">
        <v>4607091383836</v>
      </c>
      <c r="E357" s="392"/>
      <c r="F357" s="63">
        <v>0.3</v>
      </c>
      <c r="G357" s="38">
        <v>6</v>
      </c>
      <c r="H357" s="63">
        <v>1.8</v>
      </c>
      <c r="I357" s="63">
        <v>2.048</v>
      </c>
      <c r="J357" s="38">
        <v>156</v>
      </c>
      <c r="K357" s="38" t="s">
        <v>88</v>
      </c>
      <c r="L357" s="38"/>
      <c r="M357" s="39" t="s">
        <v>82</v>
      </c>
      <c r="N357" s="39"/>
      <c r="O357" s="38">
        <v>40</v>
      </c>
      <c r="P357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94"/>
      <c r="R357" s="394"/>
      <c r="S357" s="394"/>
      <c r="T357" s="395"/>
      <c r="U357" s="40" t="s">
        <v>48</v>
      </c>
      <c r="V357" s="40" t="s">
        <v>48</v>
      </c>
      <c r="W357" s="41" t="s">
        <v>0</v>
      </c>
      <c r="X357" s="59">
        <v>0</v>
      </c>
      <c r="Y357" s="56">
        <f>IFERROR(IF(X357="",0,CEILING((X357/$H357),1)*$H357),"")</f>
        <v>0</v>
      </c>
      <c r="Z357" s="42" t="str">
        <f>IFERROR(IF(Y357=0,"",ROUNDUP(Y357/H357,0)*0.00753),"")</f>
        <v/>
      </c>
      <c r="AA357" s="69" t="s">
        <v>48</v>
      </c>
      <c r="AB357" s="70" t="s">
        <v>48</v>
      </c>
      <c r="AC357" s="82"/>
      <c r="AG357" s="79"/>
      <c r="AJ357" s="84"/>
      <c r="AK357" s="84"/>
      <c r="BB357" s="265" t="s">
        <v>69</v>
      </c>
      <c r="BM357" s="79">
        <f>IFERROR(X357*I357/H357,"0")</f>
        <v>0</v>
      </c>
      <c r="BN357" s="79">
        <f>IFERROR(Y357*I357/H357,"0")</f>
        <v>0</v>
      </c>
      <c r="BO357" s="79">
        <f>IFERROR(1/J357*(X357/H357),"0")</f>
        <v>0</v>
      </c>
      <c r="BP357" s="79">
        <f>IFERROR(1/J357*(Y357/H357),"0")</f>
        <v>0</v>
      </c>
    </row>
    <row r="358" spans="1:68" x14ac:dyDescent="0.2">
      <c r="A358" s="387"/>
      <c r="B358" s="387"/>
      <c r="C358" s="387"/>
      <c r="D358" s="387"/>
      <c r="E358" s="387"/>
      <c r="F358" s="387"/>
      <c r="G358" s="387"/>
      <c r="H358" s="387"/>
      <c r="I358" s="387"/>
      <c r="J358" s="387"/>
      <c r="K358" s="387"/>
      <c r="L358" s="387"/>
      <c r="M358" s="387"/>
      <c r="N358" s="387"/>
      <c r="O358" s="399"/>
      <c r="P358" s="396" t="s">
        <v>43</v>
      </c>
      <c r="Q358" s="397"/>
      <c r="R358" s="397"/>
      <c r="S358" s="397"/>
      <c r="T358" s="397"/>
      <c r="U358" s="397"/>
      <c r="V358" s="398"/>
      <c r="W358" s="43" t="s">
        <v>42</v>
      </c>
      <c r="X358" s="44">
        <f>IFERROR(X357/H357,"0")</f>
        <v>0</v>
      </c>
      <c r="Y358" s="44">
        <f>IFERROR(Y357/H357,"0")</f>
        <v>0</v>
      </c>
      <c r="Z358" s="44">
        <f>IFERROR(IF(Z357="",0,Z357),"0")</f>
        <v>0</v>
      </c>
      <c r="AA358" s="68"/>
      <c r="AB358" s="68"/>
      <c r="AC358" s="68"/>
    </row>
    <row r="359" spans="1:68" x14ac:dyDescent="0.2">
      <c r="A359" s="387"/>
      <c r="B359" s="387"/>
      <c r="C359" s="387"/>
      <c r="D359" s="387"/>
      <c r="E359" s="387"/>
      <c r="F359" s="387"/>
      <c r="G359" s="387"/>
      <c r="H359" s="387"/>
      <c r="I359" s="387"/>
      <c r="J359" s="387"/>
      <c r="K359" s="387"/>
      <c r="L359" s="387"/>
      <c r="M359" s="387"/>
      <c r="N359" s="387"/>
      <c r="O359" s="399"/>
      <c r="P359" s="396" t="s">
        <v>43</v>
      </c>
      <c r="Q359" s="397"/>
      <c r="R359" s="397"/>
      <c r="S359" s="397"/>
      <c r="T359" s="397"/>
      <c r="U359" s="397"/>
      <c r="V359" s="398"/>
      <c r="W359" s="43" t="s">
        <v>0</v>
      </c>
      <c r="X359" s="44">
        <f>IFERROR(SUM(X357:X357),"0")</f>
        <v>0</v>
      </c>
      <c r="Y359" s="44">
        <f>IFERROR(SUM(Y357:Y357),"0")</f>
        <v>0</v>
      </c>
      <c r="Z359" s="43"/>
      <c r="AA359" s="68"/>
      <c r="AB359" s="68"/>
      <c r="AC359" s="68"/>
    </row>
    <row r="360" spans="1:68" ht="14.25" customHeight="1" x14ac:dyDescent="0.25">
      <c r="A360" s="400" t="s">
        <v>84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67"/>
      <c r="AB360" s="67"/>
      <c r="AC360" s="81"/>
    </row>
    <row r="361" spans="1:68" ht="27" customHeight="1" x14ac:dyDescent="0.25">
      <c r="A361" s="64" t="s">
        <v>476</v>
      </c>
      <c r="B361" s="64" t="s">
        <v>477</v>
      </c>
      <c r="C361" s="37">
        <v>4301051142</v>
      </c>
      <c r="D361" s="392">
        <v>4607091387919</v>
      </c>
      <c r="E361" s="392"/>
      <c r="F361" s="63">
        <v>1.35</v>
      </c>
      <c r="G361" s="38">
        <v>6</v>
      </c>
      <c r="H361" s="63">
        <v>8.1</v>
      </c>
      <c r="I361" s="63">
        <v>8.6639999999999997</v>
      </c>
      <c r="J361" s="38">
        <v>56</v>
      </c>
      <c r="K361" s="38" t="s">
        <v>126</v>
      </c>
      <c r="L361" s="38"/>
      <c r="M361" s="39" t="s">
        <v>82</v>
      </c>
      <c r="N361" s="39"/>
      <c r="O361" s="38">
        <v>45</v>
      </c>
      <c r="P361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94"/>
      <c r="R361" s="394"/>
      <c r="S361" s="394"/>
      <c r="T361" s="395"/>
      <c r="U361" s="40" t="s">
        <v>48</v>
      </c>
      <c r="V361" s="40" t="s">
        <v>48</v>
      </c>
      <c r="W361" s="41" t="s">
        <v>0</v>
      </c>
      <c r="X361" s="59">
        <v>300</v>
      </c>
      <c r="Y361" s="56">
        <f>IFERROR(IF(X361="",0,CEILING((X361/$H361),1)*$H361),"")</f>
        <v>307.8</v>
      </c>
      <c r="Z361" s="42">
        <f>IFERROR(IF(Y361=0,"",ROUNDUP(Y361/H361,0)*0.02175),"")</f>
        <v>0.8264999999999999</v>
      </c>
      <c r="AA361" s="69" t="s">
        <v>48</v>
      </c>
      <c r="AB361" s="70" t="s">
        <v>48</v>
      </c>
      <c r="AC361" s="82"/>
      <c r="AG361" s="79"/>
      <c r="AJ361" s="84"/>
      <c r="AK361" s="84"/>
      <c r="BB361" s="266" t="s">
        <v>69</v>
      </c>
      <c r="BM361" s="79">
        <f>IFERROR(X361*I361/H361,"0")</f>
        <v>320.88888888888886</v>
      </c>
      <c r="BN361" s="79">
        <f>IFERROR(Y361*I361/H361,"0")</f>
        <v>329.23200000000003</v>
      </c>
      <c r="BO361" s="79">
        <f>IFERROR(1/J361*(X361/H361),"0")</f>
        <v>0.66137566137566139</v>
      </c>
      <c r="BP361" s="79">
        <f>IFERROR(1/J361*(Y361/H361),"0")</f>
        <v>0.67857142857142849</v>
      </c>
    </row>
    <row r="362" spans="1:68" ht="27" customHeight="1" x14ac:dyDescent="0.25">
      <c r="A362" s="64" t="s">
        <v>478</v>
      </c>
      <c r="B362" s="64" t="s">
        <v>479</v>
      </c>
      <c r="C362" s="37">
        <v>4301051461</v>
      </c>
      <c r="D362" s="392">
        <v>4680115883604</v>
      </c>
      <c r="E362" s="392"/>
      <c r="F362" s="63">
        <v>0.35</v>
      </c>
      <c r="G362" s="38">
        <v>6</v>
      </c>
      <c r="H362" s="63">
        <v>2.1</v>
      </c>
      <c r="I362" s="63">
        <v>2.3719999999999999</v>
      </c>
      <c r="J362" s="38">
        <v>156</v>
      </c>
      <c r="K362" s="38" t="s">
        <v>88</v>
      </c>
      <c r="L362" s="38"/>
      <c r="M362" s="39" t="s">
        <v>128</v>
      </c>
      <c r="N362" s="39"/>
      <c r="O362" s="38">
        <v>45</v>
      </c>
      <c r="P362" s="51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94"/>
      <c r="R362" s="394"/>
      <c r="S362" s="394"/>
      <c r="T362" s="395"/>
      <c r="U362" s="40" t="s">
        <v>48</v>
      </c>
      <c r="V362" s="40" t="s">
        <v>48</v>
      </c>
      <c r="W362" s="41" t="s">
        <v>0</v>
      </c>
      <c r="X362" s="59">
        <v>0</v>
      </c>
      <c r="Y362" s="56">
        <f>IFERROR(IF(X362="",0,CEILING((X362/$H362),1)*$H362),"")</f>
        <v>0</v>
      </c>
      <c r="Z362" s="42" t="str">
        <f>IFERROR(IF(Y362=0,"",ROUNDUP(Y362/H362,0)*0.00753),"")</f>
        <v/>
      </c>
      <c r="AA362" s="69" t="s">
        <v>48</v>
      </c>
      <c r="AB362" s="70" t="s">
        <v>48</v>
      </c>
      <c r="AC362" s="82"/>
      <c r="AG362" s="79"/>
      <c r="AJ362" s="84"/>
      <c r="AK362" s="84"/>
      <c r="BB362" s="267" t="s">
        <v>69</v>
      </c>
      <c r="BM362" s="79">
        <f>IFERROR(X362*I362/H362,"0")</f>
        <v>0</v>
      </c>
      <c r="BN362" s="79">
        <f>IFERROR(Y362*I362/H362,"0")</f>
        <v>0</v>
      </c>
      <c r="BO362" s="79">
        <f>IFERROR(1/J362*(X362/H362),"0")</f>
        <v>0</v>
      </c>
      <c r="BP362" s="79">
        <f>IFERROR(1/J362*(Y362/H362),"0")</f>
        <v>0</v>
      </c>
    </row>
    <row r="363" spans="1:68" ht="27" customHeight="1" x14ac:dyDescent="0.25">
      <c r="A363" s="64" t="s">
        <v>480</v>
      </c>
      <c r="B363" s="64" t="s">
        <v>481</v>
      </c>
      <c r="C363" s="37">
        <v>4301051485</v>
      </c>
      <c r="D363" s="392">
        <v>4680115883567</v>
      </c>
      <c r="E363" s="392"/>
      <c r="F363" s="63">
        <v>0.35</v>
      </c>
      <c r="G363" s="38">
        <v>6</v>
      </c>
      <c r="H363" s="63">
        <v>2.1</v>
      </c>
      <c r="I363" s="63">
        <v>2.36</v>
      </c>
      <c r="J363" s="38">
        <v>156</v>
      </c>
      <c r="K363" s="38" t="s">
        <v>88</v>
      </c>
      <c r="L363" s="38"/>
      <c r="M363" s="39" t="s">
        <v>82</v>
      </c>
      <c r="N363" s="39"/>
      <c r="O363" s="38">
        <v>40</v>
      </c>
      <c r="P363" s="51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94"/>
      <c r="R363" s="394"/>
      <c r="S363" s="394"/>
      <c r="T363" s="395"/>
      <c r="U363" s="40" t="s">
        <v>48</v>
      </c>
      <c r="V363" s="40" t="s">
        <v>48</v>
      </c>
      <c r="W363" s="41" t="s">
        <v>0</v>
      </c>
      <c r="X363" s="59">
        <v>0</v>
      </c>
      <c r="Y363" s="56">
        <f>IFERROR(IF(X363="",0,CEILING((X363/$H363),1)*$H363),"")</f>
        <v>0</v>
      </c>
      <c r="Z363" s="42" t="str">
        <f>IFERROR(IF(Y363=0,"",ROUNDUP(Y363/H363,0)*0.00753),"")</f>
        <v/>
      </c>
      <c r="AA363" s="69" t="s">
        <v>48</v>
      </c>
      <c r="AB363" s="70" t="s">
        <v>48</v>
      </c>
      <c r="AC363" s="82"/>
      <c r="AG363" s="79"/>
      <c r="AJ363" s="84"/>
      <c r="AK363" s="84"/>
      <c r="BB363" s="268" t="s">
        <v>69</v>
      </c>
      <c r="BM363" s="79">
        <f>IFERROR(X363*I363/H363,"0")</f>
        <v>0</v>
      </c>
      <c r="BN363" s="79">
        <f>IFERROR(Y363*I363/H363,"0")</f>
        <v>0</v>
      </c>
      <c r="BO363" s="79">
        <f>IFERROR(1/J363*(X363/H363),"0")</f>
        <v>0</v>
      </c>
      <c r="BP363" s="79">
        <f>IFERROR(1/J363*(Y363/H363),"0")</f>
        <v>0</v>
      </c>
    </row>
    <row r="364" spans="1:68" x14ac:dyDescent="0.2">
      <c r="A364" s="387"/>
      <c r="B364" s="387"/>
      <c r="C364" s="387"/>
      <c r="D364" s="387"/>
      <c r="E364" s="387"/>
      <c r="F364" s="387"/>
      <c r="G364" s="387"/>
      <c r="H364" s="387"/>
      <c r="I364" s="387"/>
      <c r="J364" s="387"/>
      <c r="K364" s="387"/>
      <c r="L364" s="387"/>
      <c r="M364" s="387"/>
      <c r="N364" s="387"/>
      <c r="O364" s="399"/>
      <c r="P364" s="396" t="s">
        <v>43</v>
      </c>
      <c r="Q364" s="397"/>
      <c r="R364" s="397"/>
      <c r="S364" s="397"/>
      <c r="T364" s="397"/>
      <c r="U364" s="397"/>
      <c r="V364" s="398"/>
      <c r="W364" s="43" t="s">
        <v>42</v>
      </c>
      <c r="X364" s="44">
        <f>IFERROR(X361/H361,"0")+IFERROR(X362/H362,"0")+IFERROR(X363/H363,"0")</f>
        <v>37.037037037037038</v>
      </c>
      <c r="Y364" s="44">
        <f>IFERROR(Y361/H361,"0")+IFERROR(Y362/H362,"0")+IFERROR(Y363/H363,"0")</f>
        <v>38</v>
      </c>
      <c r="Z364" s="44">
        <f>IFERROR(IF(Z361="",0,Z361),"0")+IFERROR(IF(Z362="",0,Z362),"0")+IFERROR(IF(Z363="",0,Z363),"0")</f>
        <v>0.8264999999999999</v>
      </c>
      <c r="AA364" s="68"/>
      <c r="AB364" s="68"/>
      <c r="AC364" s="68"/>
    </row>
    <row r="365" spans="1:68" x14ac:dyDescent="0.2">
      <c r="A365" s="387"/>
      <c r="B365" s="387"/>
      <c r="C365" s="387"/>
      <c r="D365" s="387"/>
      <c r="E365" s="387"/>
      <c r="F365" s="387"/>
      <c r="G365" s="387"/>
      <c r="H365" s="387"/>
      <c r="I365" s="387"/>
      <c r="J365" s="387"/>
      <c r="K365" s="387"/>
      <c r="L365" s="387"/>
      <c r="M365" s="387"/>
      <c r="N365" s="387"/>
      <c r="O365" s="399"/>
      <c r="P365" s="396" t="s">
        <v>43</v>
      </c>
      <c r="Q365" s="397"/>
      <c r="R365" s="397"/>
      <c r="S365" s="397"/>
      <c r="T365" s="397"/>
      <c r="U365" s="397"/>
      <c r="V365" s="398"/>
      <c r="W365" s="43" t="s">
        <v>0</v>
      </c>
      <c r="X365" s="44">
        <f>IFERROR(SUM(X361:X363),"0")</f>
        <v>300</v>
      </c>
      <c r="Y365" s="44">
        <f>IFERROR(SUM(Y361:Y363),"0")</f>
        <v>307.8</v>
      </c>
      <c r="Z365" s="43"/>
      <c r="AA365" s="68"/>
      <c r="AB365" s="68"/>
      <c r="AC365" s="68"/>
    </row>
    <row r="366" spans="1:68" ht="27.75" customHeight="1" x14ac:dyDescent="0.2">
      <c r="A366" s="429" t="s">
        <v>482</v>
      </c>
      <c r="B366" s="429"/>
      <c r="C366" s="429"/>
      <c r="D366" s="429"/>
      <c r="E366" s="429"/>
      <c r="F366" s="429"/>
      <c r="G366" s="429"/>
      <c r="H366" s="429"/>
      <c r="I366" s="429"/>
      <c r="J366" s="429"/>
      <c r="K366" s="429"/>
      <c r="L366" s="429"/>
      <c r="M366" s="429"/>
      <c r="N366" s="429"/>
      <c r="O366" s="429"/>
      <c r="P366" s="429"/>
      <c r="Q366" s="429"/>
      <c r="R366" s="429"/>
      <c r="S366" s="429"/>
      <c r="T366" s="429"/>
      <c r="U366" s="429"/>
      <c r="V366" s="429"/>
      <c r="W366" s="429"/>
      <c r="X366" s="429"/>
      <c r="Y366" s="429"/>
      <c r="Z366" s="429"/>
      <c r="AA366" s="55"/>
      <c r="AB366" s="55"/>
      <c r="AC366" s="55"/>
    </row>
    <row r="367" spans="1:68" ht="16.5" customHeight="1" x14ac:dyDescent="0.25">
      <c r="A367" s="405" t="s">
        <v>483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405"/>
      <c r="AA367" s="66"/>
      <c r="AB367" s="66"/>
      <c r="AC367" s="80"/>
    </row>
    <row r="368" spans="1:68" ht="14.25" customHeight="1" x14ac:dyDescent="0.25">
      <c r="A368" s="400" t="s">
        <v>122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400"/>
      <c r="AA368" s="67"/>
      <c r="AB368" s="67"/>
      <c r="AC368" s="81"/>
    </row>
    <row r="369" spans="1:68" ht="27" customHeight="1" x14ac:dyDescent="0.25">
      <c r="A369" s="64" t="s">
        <v>484</v>
      </c>
      <c r="B369" s="64" t="s">
        <v>485</v>
      </c>
      <c r="C369" s="37">
        <v>4301011946</v>
      </c>
      <c r="D369" s="392">
        <v>4680115884847</v>
      </c>
      <c r="E369" s="392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126</v>
      </c>
      <c r="L369" s="38"/>
      <c r="M369" s="39" t="s">
        <v>144</v>
      </c>
      <c r="N369" s="39"/>
      <c r="O369" s="38">
        <v>60</v>
      </c>
      <c r="P369" s="51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4"/>
      <c r="R369" s="394"/>
      <c r="S369" s="394"/>
      <c r="T369" s="395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ref="Y369:Y377" si="62">IFERROR(IF(X369="",0,CEILING((X369/$H369),1)*$H369),"")</f>
        <v>0</v>
      </c>
      <c r="Z369" s="42" t="str">
        <f>IFERROR(IF(Y369=0,"",ROUNDUP(Y369/H369,0)*0.02039),"")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ref="BM369:BM377" si="63">IFERROR(X369*I369/H369,"0")</f>
        <v>0</v>
      </c>
      <c r="BN369" s="79">
        <f t="shared" ref="BN369:BN377" si="64">IFERROR(Y369*I369/H369,"0")</f>
        <v>0</v>
      </c>
      <c r="BO369" s="79">
        <f t="shared" ref="BO369:BO377" si="65">IFERROR(1/J369*(X369/H369),"0")</f>
        <v>0</v>
      </c>
      <c r="BP369" s="79">
        <f t="shared" ref="BP369:BP377" si="66">IFERROR(1/J369*(Y369/H369),"0")</f>
        <v>0</v>
      </c>
    </row>
    <row r="370" spans="1:68" ht="27" customHeight="1" x14ac:dyDescent="0.25">
      <c r="A370" s="64" t="s">
        <v>484</v>
      </c>
      <c r="B370" s="64" t="s">
        <v>486</v>
      </c>
      <c r="C370" s="37">
        <v>4301011869</v>
      </c>
      <c r="D370" s="392">
        <v>4680115884847</v>
      </c>
      <c r="E370" s="392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126</v>
      </c>
      <c r="L370" s="38"/>
      <c r="M370" s="39" t="s">
        <v>82</v>
      </c>
      <c r="N370" s="39"/>
      <c r="O370" s="38">
        <v>60</v>
      </c>
      <c r="P370" s="5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94"/>
      <c r="R370" s="394"/>
      <c r="S370" s="394"/>
      <c r="T370" s="395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IFERROR(IF(Y370=0,"",ROUNDUP(Y370/H370,0)*0.02175),"")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customHeight="1" x14ac:dyDescent="0.25">
      <c r="A371" s="64" t="s">
        <v>487</v>
      </c>
      <c r="B371" s="64" t="s">
        <v>488</v>
      </c>
      <c r="C371" s="37">
        <v>4301011947</v>
      </c>
      <c r="D371" s="392">
        <v>4680115884854</v>
      </c>
      <c r="E371" s="392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126</v>
      </c>
      <c r="L371" s="38"/>
      <c r="M371" s="39" t="s">
        <v>144</v>
      </c>
      <c r="N371" s="39"/>
      <c r="O371" s="38">
        <v>60</v>
      </c>
      <c r="P371" s="51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4"/>
      <c r="R371" s="394"/>
      <c r="S371" s="394"/>
      <c r="T371" s="395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IFERROR(IF(Y371=0,"",ROUNDUP(Y371/H371,0)*0.02039),"")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customHeight="1" x14ac:dyDescent="0.25">
      <c r="A372" s="64" t="s">
        <v>487</v>
      </c>
      <c r="B372" s="64" t="s">
        <v>489</v>
      </c>
      <c r="C372" s="37">
        <v>4301011870</v>
      </c>
      <c r="D372" s="392">
        <v>4680115884854</v>
      </c>
      <c r="E372" s="392"/>
      <c r="F372" s="63">
        <v>2.5</v>
      </c>
      <c r="G372" s="38">
        <v>6</v>
      </c>
      <c r="H372" s="63">
        <v>15</v>
      </c>
      <c r="I372" s="63">
        <v>15.48</v>
      </c>
      <c r="J372" s="38">
        <v>48</v>
      </c>
      <c r="K372" s="38" t="s">
        <v>126</v>
      </c>
      <c r="L372" s="38"/>
      <c r="M372" s="39" t="s">
        <v>82</v>
      </c>
      <c r="N372" s="39"/>
      <c r="O372" s="38">
        <v>60</v>
      </c>
      <c r="P372" s="51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94"/>
      <c r="R372" s="394"/>
      <c r="S372" s="394"/>
      <c r="T372" s="395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IFERROR(IF(Y372=0,"",ROUNDUP(Y372/H372,0)*0.02175),"")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customHeight="1" x14ac:dyDescent="0.25">
      <c r="A373" s="64" t="s">
        <v>490</v>
      </c>
      <c r="B373" s="64" t="s">
        <v>491</v>
      </c>
      <c r="C373" s="37">
        <v>4301011867</v>
      </c>
      <c r="D373" s="392">
        <v>4680115884830</v>
      </c>
      <c r="E373" s="392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126</v>
      </c>
      <c r="L373" s="38"/>
      <c r="M373" s="39" t="s">
        <v>82</v>
      </c>
      <c r="N373" s="39"/>
      <c r="O373" s="38">
        <v>60</v>
      </c>
      <c r="P373" s="5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4"/>
      <c r="R373" s="394"/>
      <c r="S373" s="394"/>
      <c r="T373" s="395"/>
      <c r="U373" s="40" t="s">
        <v>48</v>
      </c>
      <c r="V373" s="40" t="s">
        <v>48</v>
      </c>
      <c r="W373" s="41" t="s">
        <v>0</v>
      </c>
      <c r="X373" s="59">
        <v>6900</v>
      </c>
      <c r="Y373" s="56">
        <f t="shared" si="62"/>
        <v>6900</v>
      </c>
      <c r="Z373" s="42">
        <f>IFERROR(IF(Y373=0,"",ROUNDUP(Y373/H373,0)*0.02175),"")</f>
        <v>10.004999999999999</v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7120.8</v>
      </c>
      <c r="BN373" s="79">
        <f t="shared" si="64"/>
        <v>7120.8</v>
      </c>
      <c r="BO373" s="79">
        <f t="shared" si="65"/>
        <v>9.5833333333333321</v>
      </c>
      <c r="BP373" s="79">
        <f t="shared" si="66"/>
        <v>9.5833333333333321</v>
      </c>
    </row>
    <row r="374" spans="1:68" ht="27" customHeight="1" x14ac:dyDescent="0.25">
      <c r="A374" s="64" t="s">
        <v>490</v>
      </c>
      <c r="B374" s="64" t="s">
        <v>492</v>
      </c>
      <c r="C374" s="37">
        <v>4301011943</v>
      </c>
      <c r="D374" s="392">
        <v>4680115884830</v>
      </c>
      <c r="E374" s="392"/>
      <c r="F374" s="63">
        <v>2.5</v>
      </c>
      <c r="G374" s="38">
        <v>6</v>
      </c>
      <c r="H374" s="63">
        <v>15</v>
      </c>
      <c r="I374" s="63">
        <v>15.48</v>
      </c>
      <c r="J374" s="38">
        <v>48</v>
      </c>
      <c r="K374" s="38" t="s">
        <v>126</v>
      </c>
      <c r="L374" s="38"/>
      <c r="M374" s="39" t="s">
        <v>144</v>
      </c>
      <c r="N374" s="39"/>
      <c r="O374" s="38">
        <v>60</v>
      </c>
      <c r="P374" s="5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94"/>
      <c r="R374" s="394"/>
      <c r="S374" s="394"/>
      <c r="T374" s="395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IFERROR(IF(Y374=0,"",ROUNDUP(Y374/H374,0)*0.02039),"")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ht="27" customHeight="1" x14ac:dyDescent="0.25">
      <c r="A375" s="64" t="s">
        <v>493</v>
      </c>
      <c r="B375" s="64" t="s">
        <v>494</v>
      </c>
      <c r="C375" s="37">
        <v>4301011433</v>
      </c>
      <c r="D375" s="392">
        <v>4680115882638</v>
      </c>
      <c r="E375" s="392"/>
      <c r="F375" s="63">
        <v>0.4</v>
      </c>
      <c r="G375" s="38">
        <v>10</v>
      </c>
      <c r="H375" s="63">
        <v>4</v>
      </c>
      <c r="I375" s="63">
        <v>4.24</v>
      </c>
      <c r="J375" s="38">
        <v>120</v>
      </c>
      <c r="K375" s="38" t="s">
        <v>88</v>
      </c>
      <c r="L375" s="38"/>
      <c r="M375" s="39" t="s">
        <v>125</v>
      </c>
      <c r="N375" s="39"/>
      <c r="O375" s="38">
        <v>90</v>
      </c>
      <c r="P375" s="5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94"/>
      <c r="R375" s="394"/>
      <c r="S375" s="394"/>
      <c r="T375" s="395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2"/>
        <v>0</v>
      </c>
      <c r="Z375" s="42" t="str">
        <f>IFERROR(IF(Y375=0,"",ROUNDUP(Y375/H375,0)*0.00937),"")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3"/>
        <v>0</v>
      </c>
      <c r="BN375" s="79">
        <f t="shared" si="64"/>
        <v>0</v>
      </c>
      <c r="BO375" s="79">
        <f t="shared" si="65"/>
        <v>0</v>
      </c>
      <c r="BP375" s="79">
        <f t="shared" si="66"/>
        <v>0</v>
      </c>
    </row>
    <row r="376" spans="1:68" ht="27" customHeight="1" x14ac:dyDescent="0.25">
      <c r="A376" s="64" t="s">
        <v>495</v>
      </c>
      <c r="B376" s="64" t="s">
        <v>496</v>
      </c>
      <c r="C376" s="37">
        <v>4301011952</v>
      </c>
      <c r="D376" s="392">
        <v>4680115884922</v>
      </c>
      <c r="E376" s="392"/>
      <c r="F376" s="63">
        <v>0.5</v>
      </c>
      <c r="G376" s="38">
        <v>10</v>
      </c>
      <c r="H376" s="63">
        <v>5</v>
      </c>
      <c r="I376" s="63">
        <v>5.21</v>
      </c>
      <c r="J376" s="38">
        <v>120</v>
      </c>
      <c r="K376" s="38" t="s">
        <v>88</v>
      </c>
      <c r="L376" s="38"/>
      <c r="M376" s="39" t="s">
        <v>82</v>
      </c>
      <c r="N376" s="39"/>
      <c r="O376" s="38">
        <v>60</v>
      </c>
      <c r="P376" s="50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94"/>
      <c r="R376" s="394"/>
      <c r="S376" s="394"/>
      <c r="T376" s="395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2"/>
        <v>0</v>
      </c>
      <c r="Z376" s="42" t="str">
        <f>IFERROR(IF(Y376=0,"",ROUNDUP(Y376/H376,0)*0.00937),"")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3"/>
        <v>0</v>
      </c>
      <c r="BN376" s="79">
        <f t="shared" si="64"/>
        <v>0</v>
      </c>
      <c r="BO376" s="79">
        <f t="shared" si="65"/>
        <v>0</v>
      </c>
      <c r="BP376" s="79">
        <f t="shared" si="66"/>
        <v>0</v>
      </c>
    </row>
    <row r="377" spans="1:68" ht="27" customHeight="1" x14ac:dyDescent="0.25">
      <c r="A377" s="64" t="s">
        <v>497</v>
      </c>
      <c r="B377" s="64" t="s">
        <v>498</v>
      </c>
      <c r="C377" s="37">
        <v>4301011868</v>
      </c>
      <c r="D377" s="392">
        <v>4680115884861</v>
      </c>
      <c r="E377" s="392"/>
      <c r="F377" s="63">
        <v>0.5</v>
      </c>
      <c r="G377" s="38">
        <v>10</v>
      </c>
      <c r="H377" s="63">
        <v>5</v>
      </c>
      <c r="I377" s="63">
        <v>5.21</v>
      </c>
      <c r="J377" s="38">
        <v>120</v>
      </c>
      <c r="K377" s="38" t="s">
        <v>88</v>
      </c>
      <c r="L377" s="38"/>
      <c r="M377" s="39" t="s">
        <v>82</v>
      </c>
      <c r="N377" s="39"/>
      <c r="O377" s="38">
        <v>60</v>
      </c>
      <c r="P377" s="5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94"/>
      <c r="R377" s="394"/>
      <c r="S377" s="394"/>
      <c r="T377" s="395"/>
      <c r="U377" s="40" t="s">
        <v>48</v>
      </c>
      <c r="V377" s="40" t="s">
        <v>48</v>
      </c>
      <c r="W377" s="41" t="s">
        <v>0</v>
      </c>
      <c r="X377" s="59">
        <v>75</v>
      </c>
      <c r="Y377" s="56">
        <f t="shared" si="62"/>
        <v>75</v>
      </c>
      <c r="Z377" s="42">
        <f>IFERROR(IF(Y377=0,"",ROUNDUP(Y377/H377,0)*0.00937),"")</f>
        <v>0.14055000000000001</v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3"/>
        <v>78.150000000000006</v>
      </c>
      <c r="BN377" s="79">
        <f t="shared" si="64"/>
        <v>78.150000000000006</v>
      </c>
      <c r="BO377" s="79">
        <f t="shared" si="65"/>
        <v>0.125</v>
      </c>
      <c r="BP377" s="79">
        <f t="shared" si="66"/>
        <v>0.125</v>
      </c>
    </row>
    <row r="378" spans="1:68" x14ac:dyDescent="0.2">
      <c r="A378" s="387"/>
      <c r="B378" s="387"/>
      <c r="C378" s="387"/>
      <c r="D378" s="387"/>
      <c r="E378" s="387"/>
      <c r="F378" s="387"/>
      <c r="G378" s="387"/>
      <c r="H378" s="387"/>
      <c r="I378" s="387"/>
      <c r="J378" s="387"/>
      <c r="K378" s="387"/>
      <c r="L378" s="387"/>
      <c r="M378" s="387"/>
      <c r="N378" s="387"/>
      <c r="O378" s="399"/>
      <c r="P378" s="396" t="s">
        <v>43</v>
      </c>
      <c r="Q378" s="397"/>
      <c r="R378" s="397"/>
      <c r="S378" s="397"/>
      <c r="T378" s="397"/>
      <c r="U378" s="397"/>
      <c r="V378" s="398"/>
      <c r="W378" s="43" t="s">
        <v>42</v>
      </c>
      <c r="X378" s="44">
        <f>IFERROR(X369/H369,"0")+IFERROR(X370/H370,"0")+IFERROR(X371/H371,"0")+IFERROR(X372/H372,"0")+IFERROR(X373/H373,"0")+IFERROR(X374/H374,"0")+IFERROR(X375/H375,"0")+IFERROR(X376/H376,"0")+IFERROR(X377/H377,"0")</f>
        <v>475</v>
      </c>
      <c r="Y378" s="44">
        <f>IFERROR(Y369/H369,"0")+IFERROR(Y370/H370,"0")+IFERROR(Y371/H371,"0")+IFERROR(Y372/H372,"0")+IFERROR(Y373/H373,"0")+IFERROR(Y374/H374,"0")+IFERROR(Y375/H375,"0")+IFERROR(Y376/H376,"0")+IFERROR(Y377/H377,"0")</f>
        <v>475</v>
      </c>
      <c r="Z378" s="4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10.145549999999998</v>
      </c>
      <c r="AA378" s="68"/>
      <c r="AB378" s="68"/>
      <c r="AC378" s="68"/>
    </row>
    <row r="379" spans="1:68" x14ac:dyDescent="0.2">
      <c r="A379" s="387"/>
      <c r="B379" s="387"/>
      <c r="C379" s="387"/>
      <c r="D379" s="387"/>
      <c r="E379" s="387"/>
      <c r="F379" s="387"/>
      <c r="G379" s="387"/>
      <c r="H379" s="387"/>
      <c r="I379" s="387"/>
      <c r="J379" s="387"/>
      <c r="K379" s="387"/>
      <c r="L379" s="387"/>
      <c r="M379" s="387"/>
      <c r="N379" s="387"/>
      <c r="O379" s="399"/>
      <c r="P379" s="396" t="s">
        <v>43</v>
      </c>
      <c r="Q379" s="397"/>
      <c r="R379" s="397"/>
      <c r="S379" s="397"/>
      <c r="T379" s="397"/>
      <c r="U379" s="397"/>
      <c r="V379" s="398"/>
      <c r="W379" s="43" t="s">
        <v>0</v>
      </c>
      <c r="X379" s="44">
        <f>IFERROR(SUM(X369:X377),"0")</f>
        <v>6975</v>
      </c>
      <c r="Y379" s="44">
        <f>IFERROR(SUM(Y369:Y377),"0")</f>
        <v>6975</v>
      </c>
      <c r="Z379" s="43"/>
      <c r="AA379" s="68"/>
      <c r="AB379" s="68"/>
      <c r="AC379" s="68"/>
    </row>
    <row r="380" spans="1:68" ht="14.25" customHeight="1" x14ac:dyDescent="0.25">
      <c r="A380" s="400" t="s">
        <v>155</v>
      </c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0"/>
      <c r="P380" s="400"/>
      <c r="Q380" s="400"/>
      <c r="R380" s="400"/>
      <c r="S380" s="400"/>
      <c r="T380" s="400"/>
      <c r="U380" s="400"/>
      <c r="V380" s="400"/>
      <c r="W380" s="400"/>
      <c r="X380" s="400"/>
      <c r="Y380" s="400"/>
      <c r="Z380" s="400"/>
      <c r="AA380" s="67"/>
      <c r="AB380" s="67"/>
      <c r="AC380" s="81"/>
    </row>
    <row r="381" spans="1:68" ht="27" customHeight="1" x14ac:dyDescent="0.25">
      <c r="A381" s="64" t="s">
        <v>499</v>
      </c>
      <c r="B381" s="64" t="s">
        <v>500</v>
      </c>
      <c r="C381" s="37">
        <v>4301020178</v>
      </c>
      <c r="D381" s="392">
        <v>4607091383980</v>
      </c>
      <c r="E381" s="392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126</v>
      </c>
      <c r="L381" s="38"/>
      <c r="M381" s="39" t="s">
        <v>125</v>
      </c>
      <c r="N381" s="39"/>
      <c r="O381" s="38">
        <v>50</v>
      </c>
      <c r="P381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94"/>
      <c r="R381" s="394"/>
      <c r="S381" s="394"/>
      <c r="T381" s="395"/>
      <c r="U381" s="40" t="s">
        <v>48</v>
      </c>
      <c r="V381" s="40" t="s">
        <v>48</v>
      </c>
      <c r="W381" s="41" t="s">
        <v>0</v>
      </c>
      <c r="X381" s="59">
        <v>0</v>
      </c>
      <c r="Y381" s="56">
        <f>IFERROR(IF(X381="",0,CEILING((X381/$H381),1)*$H381),"")</f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78" t="s">
        <v>69</v>
      </c>
      <c r="BM381" s="79">
        <f>IFERROR(X381*I381/H381,"0")</f>
        <v>0</v>
      </c>
      <c r="BN381" s="79">
        <f>IFERROR(Y381*I381/H381,"0")</f>
        <v>0</v>
      </c>
      <c r="BO381" s="79">
        <f>IFERROR(1/J381*(X381/H381),"0")</f>
        <v>0</v>
      </c>
      <c r="BP381" s="79">
        <f>IFERROR(1/J381*(Y381/H381),"0")</f>
        <v>0</v>
      </c>
    </row>
    <row r="382" spans="1:68" ht="27" customHeight="1" x14ac:dyDescent="0.25">
      <c r="A382" s="64" t="s">
        <v>501</v>
      </c>
      <c r="B382" s="64" t="s">
        <v>502</v>
      </c>
      <c r="C382" s="37">
        <v>4301020179</v>
      </c>
      <c r="D382" s="392">
        <v>4607091384178</v>
      </c>
      <c r="E382" s="392"/>
      <c r="F382" s="63">
        <v>0.4</v>
      </c>
      <c r="G382" s="38">
        <v>10</v>
      </c>
      <c r="H382" s="63">
        <v>4</v>
      </c>
      <c r="I382" s="63">
        <v>4.24</v>
      </c>
      <c r="J382" s="38">
        <v>120</v>
      </c>
      <c r="K382" s="38" t="s">
        <v>88</v>
      </c>
      <c r="L382" s="38"/>
      <c r="M382" s="39" t="s">
        <v>125</v>
      </c>
      <c r="N382" s="39"/>
      <c r="O382" s="38">
        <v>50</v>
      </c>
      <c r="P382" s="5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94"/>
      <c r="R382" s="394"/>
      <c r="S382" s="394"/>
      <c r="T382" s="395"/>
      <c r="U382" s="40" t="s">
        <v>48</v>
      </c>
      <c r="V382" s="40" t="s">
        <v>48</v>
      </c>
      <c r="W382" s="41" t="s">
        <v>0</v>
      </c>
      <c r="X382" s="59">
        <v>60</v>
      </c>
      <c r="Y382" s="56">
        <f>IFERROR(IF(X382="",0,CEILING((X382/$H382),1)*$H382),"")</f>
        <v>60</v>
      </c>
      <c r="Z382" s="42">
        <f>IFERROR(IF(Y382=0,"",ROUNDUP(Y382/H382,0)*0.00937),"")</f>
        <v>0.14055000000000001</v>
      </c>
      <c r="AA382" s="69" t="s">
        <v>48</v>
      </c>
      <c r="AB382" s="70" t="s">
        <v>48</v>
      </c>
      <c r="AC382" s="82"/>
      <c r="AG382" s="79"/>
      <c r="AJ382" s="84"/>
      <c r="AK382" s="84"/>
      <c r="BB382" s="279" t="s">
        <v>69</v>
      </c>
      <c r="BM382" s="79">
        <f>IFERROR(X382*I382/H382,"0")</f>
        <v>63.6</v>
      </c>
      <c r="BN382" s="79">
        <f>IFERROR(Y382*I382/H382,"0")</f>
        <v>63.6</v>
      </c>
      <c r="BO382" s="79">
        <f>IFERROR(1/J382*(X382/H382),"0")</f>
        <v>0.125</v>
      </c>
      <c r="BP382" s="79">
        <f>IFERROR(1/J382*(Y382/H382),"0")</f>
        <v>0.125</v>
      </c>
    </row>
    <row r="383" spans="1:68" x14ac:dyDescent="0.2">
      <c r="A383" s="387"/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99"/>
      <c r="P383" s="396" t="s">
        <v>43</v>
      </c>
      <c r="Q383" s="397"/>
      <c r="R383" s="397"/>
      <c r="S383" s="397"/>
      <c r="T383" s="397"/>
      <c r="U383" s="397"/>
      <c r="V383" s="398"/>
      <c r="W383" s="43" t="s">
        <v>42</v>
      </c>
      <c r="X383" s="44">
        <f>IFERROR(X381/H381,"0")+IFERROR(X382/H382,"0")</f>
        <v>15</v>
      </c>
      <c r="Y383" s="44">
        <f>IFERROR(Y381/H381,"0")+IFERROR(Y382/H382,"0")</f>
        <v>15</v>
      </c>
      <c r="Z383" s="44">
        <f>IFERROR(IF(Z381="",0,Z381),"0")+IFERROR(IF(Z382="",0,Z382),"0")</f>
        <v>0.14055000000000001</v>
      </c>
      <c r="AA383" s="68"/>
      <c r="AB383" s="68"/>
      <c r="AC383" s="68"/>
    </row>
    <row r="384" spans="1:68" x14ac:dyDescent="0.2">
      <c r="A384" s="387"/>
      <c r="B384" s="387"/>
      <c r="C384" s="387"/>
      <c r="D384" s="387"/>
      <c r="E384" s="387"/>
      <c r="F384" s="387"/>
      <c r="G384" s="387"/>
      <c r="H384" s="387"/>
      <c r="I384" s="387"/>
      <c r="J384" s="387"/>
      <c r="K384" s="387"/>
      <c r="L384" s="387"/>
      <c r="M384" s="387"/>
      <c r="N384" s="387"/>
      <c r="O384" s="399"/>
      <c r="P384" s="396" t="s">
        <v>43</v>
      </c>
      <c r="Q384" s="397"/>
      <c r="R384" s="397"/>
      <c r="S384" s="397"/>
      <c r="T384" s="397"/>
      <c r="U384" s="397"/>
      <c r="V384" s="398"/>
      <c r="W384" s="43" t="s">
        <v>0</v>
      </c>
      <c r="X384" s="44">
        <f>IFERROR(SUM(X381:X382),"0")</f>
        <v>60</v>
      </c>
      <c r="Y384" s="44">
        <f>IFERROR(SUM(Y381:Y382),"0")</f>
        <v>60</v>
      </c>
      <c r="Z384" s="43"/>
      <c r="AA384" s="68"/>
      <c r="AB384" s="68"/>
      <c r="AC384" s="68"/>
    </row>
    <row r="385" spans="1:68" ht="14.25" customHeight="1" x14ac:dyDescent="0.25">
      <c r="A385" s="400" t="s">
        <v>84</v>
      </c>
      <c r="B385" s="400"/>
      <c r="C385" s="400"/>
      <c r="D385" s="400"/>
      <c r="E385" s="400"/>
      <c r="F385" s="400"/>
      <c r="G385" s="400"/>
      <c r="H385" s="400"/>
      <c r="I385" s="400"/>
      <c r="J385" s="400"/>
      <c r="K385" s="400"/>
      <c r="L385" s="400"/>
      <c r="M385" s="400"/>
      <c r="N385" s="400"/>
      <c r="O385" s="400"/>
      <c r="P385" s="400"/>
      <c r="Q385" s="400"/>
      <c r="R385" s="400"/>
      <c r="S385" s="400"/>
      <c r="T385" s="400"/>
      <c r="U385" s="400"/>
      <c r="V385" s="400"/>
      <c r="W385" s="400"/>
      <c r="X385" s="400"/>
      <c r="Y385" s="400"/>
      <c r="Z385" s="400"/>
      <c r="AA385" s="67"/>
      <c r="AB385" s="67"/>
      <c r="AC385" s="81"/>
    </row>
    <row r="386" spans="1:68" ht="27" customHeight="1" x14ac:dyDescent="0.25">
      <c r="A386" s="64" t="s">
        <v>503</v>
      </c>
      <c r="B386" s="64" t="s">
        <v>504</v>
      </c>
      <c r="C386" s="37">
        <v>4301051639</v>
      </c>
      <c r="D386" s="392">
        <v>4607091383928</v>
      </c>
      <c r="E386" s="392"/>
      <c r="F386" s="63">
        <v>1.3</v>
      </c>
      <c r="G386" s="38">
        <v>6</v>
      </c>
      <c r="H386" s="63">
        <v>7.8</v>
      </c>
      <c r="I386" s="63">
        <v>8.3699999999999992</v>
      </c>
      <c r="J386" s="38">
        <v>56</v>
      </c>
      <c r="K386" s="38" t="s">
        <v>126</v>
      </c>
      <c r="L386" s="38"/>
      <c r="M386" s="39" t="s">
        <v>82</v>
      </c>
      <c r="N386" s="39"/>
      <c r="O386" s="38">
        <v>40</v>
      </c>
      <c r="P386" s="50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4"/>
      <c r="R386" s="394"/>
      <c r="S386" s="394"/>
      <c r="T386" s="395"/>
      <c r="U386" s="40" t="s">
        <v>48</v>
      </c>
      <c r="V386" s="40" t="s">
        <v>48</v>
      </c>
      <c r="W386" s="41" t="s">
        <v>0</v>
      </c>
      <c r="X386" s="59">
        <v>390</v>
      </c>
      <c r="Y386" s="56">
        <f>IFERROR(IF(X386="",0,CEILING((X386/$H386),1)*$H386),"")</f>
        <v>390</v>
      </c>
      <c r="Z386" s="42">
        <f>IFERROR(IF(Y386=0,"",ROUNDUP(Y386/H386,0)*0.02175),"")</f>
        <v>1.0874999999999999</v>
      </c>
      <c r="AA386" s="69" t="s">
        <v>48</v>
      </c>
      <c r="AB386" s="70" t="s">
        <v>48</v>
      </c>
      <c r="AC386" s="82"/>
      <c r="AG386" s="79"/>
      <c r="AJ386" s="84"/>
      <c r="AK386" s="84"/>
      <c r="BB386" s="280" t="s">
        <v>69</v>
      </c>
      <c r="BM386" s="79">
        <f>IFERROR(X386*I386/H386,"0")</f>
        <v>418.5</v>
      </c>
      <c r="BN386" s="79">
        <f>IFERROR(Y386*I386/H386,"0")</f>
        <v>418.5</v>
      </c>
      <c r="BO386" s="79">
        <f>IFERROR(1/J386*(X386/H386),"0")</f>
        <v>0.89285714285714279</v>
      </c>
      <c r="BP386" s="79">
        <f>IFERROR(1/J386*(Y386/H386),"0")</f>
        <v>0.89285714285714279</v>
      </c>
    </row>
    <row r="387" spans="1:68" ht="27" customHeight="1" x14ac:dyDescent="0.25">
      <c r="A387" s="64" t="s">
        <v>503</v>
      </c>
      <c r="B387" s="64" t="s">
        <v>505</v>
      </c>
      <c r="C387" s="37">
        <v>4301051560</v>
      </c>
      <c r="D387" s="392">
        <v>4607091383928</v>
      </c>
      <c r="E387" s="392"/>
      <c r="F387" s="63">
        <v>1.3</v>
      </c>
      <c r="G387" s="38">
        <v>6</v>
      </c>
      <c r="H387" s="63">
        <v>7.8</v>
      </c>
      <c r="I387" s="63">
        <v>8.3699999999999992</v>
      </c>
      <c r="J387" s="38">
        <v>56</v>
      </c>
      <c r="K387" s="38" t="s">
        <v>126</v>
      </c>
      <c r="L387" s="38"/>
      <c r="M387" s="39" t="s">
        <v>128</v>
      </c>
      <c r="N387" s="39"/>
      <c r="O387" s="38">
        <v>40</v>
      </c>
      <c r="P387" s="50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94"/>
      <c r="R387" s="394"/>
      <c r="S387" s="394"/>
      <c r="T387" s="395"/>
      <c r="U387" s="40" t="s">
        <v>48</v>
      </c>
      <c r="V387" s="40" t="s">
        <v>48</v>
      </c>
      <c r="W387" s="41" t="s">
        <v>0</v>
      </c>
      <c r="X387" s="59">
        <v>0</v>
      </c>
      <c r="Y387" s="56">
        <f>IFERROR(IF(X387="",0,CEILING((X387/$H387),1)*$H387),"")</f>
        <v>0</v>
      </c>
      <c r="Z387" s="42" t="str">
        <f>IFERROR(IF(Y387=0,"",ROUNDUP(Y387/H387,0)*0.02175),"")</f>
        <v/>
      </c>
      <c r="AA387" s="69" t="s">
        <v>48</v>
      </c>
      <c r="AB387" s="70" t="s">
        <v>48</v>
      </c>
      <c r="AC387" s="82"/>
      <c r="AG387" s="79"/>
      <c r="AJ387" s="84"/>
      <c r="AK387" s="84"/>
      <c r="BB387" s="281" t="s">
        <v>69</v>
      </c>
      <c r="BM387" s="79">
        <f>IFERROR(X387*I387/H387,"0")</f>
        <v>0</v>
      </c>
      <c r="BN387" s="79">
        <f>IFERROR(Y387*I387/H387,"0")</f>
        <v>0</v>
      </c>
      <c r="BO387" s="79">
        <f>IFERROR(1/J387*(X387/H387),"0")</f>
        <v>0</v>
      </c>
      <c r="BP387" s="79">
        <f>IFERROR(1/J387*(Y387/H387),"0")</f>
        <v>0</v>
      </c>
    </row>
    <row r="388" spans="1:68" ht="27" customHeight="1" x14ac:dyDescent="0.25">
      <c r="A388" s="64" t="s">
        <v>506</v>
      </c>
      <c r="B388" s="64" t="s">
        <v>507</v>
      </c>
      <c r="C388" s="37">
        <v>4301051636</v>
      </c>
      <c r="D388" s="392">
        <v>4607091384260</v>
      </c>
      <c r="E388" s="392"/>
      <c r="F388" s="63">
        <v>1.3</v>
      </c>
      <c r="G388" s="38">
        <v>6</v>
      </c>
      <c r="H388" s="63">
        <v>7.8</v>
      </c>
      <c r="I388" s="63">
        <v>8.3640000000000008</v>
      </c>
      <c r="J388" s="38">
        <v>56</v>
      </c>
      <c r="K388" s="38" t="s">
        <v>126</v>
      </c>
      <c r="L388" s="38"/>
      <c r="M388" s="39" t="s">
        <v>82</v>
      </c>
      <c r="N388" s="39"/>
      <c r="O388" s="38">
        <v>40</v>
      </c>
      <c r="P388" s="50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94"/>
      <c r="R388" s="394"/>
      <c r="S388" s="394"/>
      <c r="T388" s="395"/>
      <c r="U388" s="40" t="s">
        <v>48</v>
      </c>
      <c r="V388" s="40" t="s">
        <v>48</v>
      </c>
      <c r="W388" s="41" t="s">
        <v>0</v>
      </c>
      <c r="X388" s="59">
        <v>78</v>
      </c>
      <c r="Y388" s="56">
        <f>IFERROR(IF(X388="",0,CEILING((X388/$H388),1)*$H388),"")</f>
        <v>78</v>
      </c>
      <c r="Z388" s="42">
        <f>IFERROR(IF(Y388=0,"",ROUNDUP(Y388/H388,0)*0.02175),"")</f>
        <v>0.21749999999999997</v>
      </c>
      <c r="AA388" s="69" t="s">
        <v>48</v>
      </c>
      <c r="AB388" s="70" t="s">
        <v>48</v>
      </c>
      <c r="AC388" s="82"/>
      <c r="AG388" s="79"/>
      <c r="AJ388" s="84"/>
      <c r="AK388" s="84"/>
      <c r="BB388" s="282" t="s">
        <v>69</v>
      </c>
      <c r="BM388" s="79">
        <f>IFERROR(X388*I388/H388,"0")</f>
        <v>83.640000000000015</v>
      </c>
      <c r="BN388" s="79">
        <f>IFERROR(Y388*I388/H388,"0")</f>
        <v>83.640000000000015</v>
      </c>
      <c r="BO388" s="79">
        <f>IFERROR(1/J388*(X388/H388),"0")</f>
        <v>0.17857142857142855</v>
      </c>
      <c r="BP388" s="79">
        <f>IFERROR(1/J388*(Y388/H388),"0")</f>
        <v>0.17857142857142855</v>
      </c>
    </row>
    <row r="389" spans="1:68" x14ac:dyDescent="0.2">
      <c r="A389" s="387"/>
      <c r="B389" s="387"/>
      <c r="C389" s="387"/>
      <c r="D389" s="387"/>
      <c r="E389" s="387"/>
      <c r="F389" s="387"/>
      <c r="G389" s="387"/>
      <c r="H389" s="387"/>
      <c r="I389" s="387"/>
      <c r="J389" s="387"/>
      <c r="K389" s="387"/>
      <c r="L389" s="387"/>
      <c r="M389" s="387"/>
      <c r="N389" s="387"/>
      <c r="O389" s="399"/>
      <c r="P389" s="396" t="s">
        <v>43</v>
      </c>
      <c r="Q389" s="397"/>
      <c r="R389" s="397"/>
      <c r="S389" s="397"/>
      <c r="T389" s="397"/>
      <c r="U389" s="397"/>
      <c r="V389" s="398"/>
      <c r="W389" s="43" t="s">
        <v>42</v>
      </c>
      <c r="X389" s="44">
        <f>IFERROR(X386/H386,"0")+IFERROR(X387/H387,"0")+IFERROR(X388/H388,"0")</f>
        <v>60</v>
      </c>
      <c r="Y389" s="44">
        <f>IFERROR(Y386/H386,"0")+IFERROR(Y387/H387,"0")+IFERROR(Y388/H388,"0")</f>
        <v>60</v>
      </c>
      <c r="Z389" s="44">
        <f>IFERROR(IF(Z386="",0,Z386),"0")+IFERROR(IF(Z387="",0,Z387),"0")+IFERROR(IF(Z388="",0,Z388),"0")</f>
        <v>1.3049999999999999</v>
      </c>
      <c r="AA389" s="68"/>
      <c r="AB389" s="68"/>
      <c r="AC389" s="68"/>
    </row>
    <row r="390" spans="1:68" x14ac:dyDescent="0.2">
      <c r="A390" s="387"/>
      <c r="B390" s="387"/>
      <c r="C390" s="387"/>
      <c r="D390" s="387"/>
      <c r="E390" s="387"/>
      <c r="F390" s="387"/>
      <c r="G390" s="387"/>
      <c r="H390" s="387"/>
      <c r="I390" s="387"/>
      <c r="J390" s="387"/>
      <c r="K390" s="387"/>
      <c r="L390" s="387"/>
      <c r="M390" s="387"/>
      <c r="N390" s="387"/>
      <c r="O390" s="399"/>
      <c r="P390" s="396" t="s">
        <v>43</v>
      </c>
      <c r="Q390" s="397"/>
      <c r="R390" s="397"/>
      <c r="S390" s="397"/>
      <c r="T390" s="397"/>
      <c r="U390" s="397"/>
      <c r="V390" s="398"/>
      <c r="W390" s="43" t="s">
        <v>0</v>
      </c>
      <c r="X390" s="44">
        <f>IFERROR(SUM(X386:X388),"0")</f>
        <v>468</v>
      </c>
      <c r="Y390" s="44">
        <f>IFERROR(SUM(Y386:Y388),"0")</f>
        <v>468</v>
      </c>
      <c r="Z390" s="43"/>
      <c r="AA390" s="68"/>
      <c r="AB390" s="68"/>
      <c r="AC390" s="68"/>
    </row>
    <row r="391" spans="1:68" ht="14.25" customHeight="1" x14ac:dyDescent="0.25">
      <c r="A391" s="400" t="s">
        <v>176</v>
      </c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0"/>
      <c r="P391" s="400"/>
      <c r="Q391" s="400"/>
      <c r="R391" s="400"/>
      <c r="S391" s="400"/>
      <c r="T391" s="400"/>
      <c r="U391" s="400"/>
      <c r="V391" s="400"/>
      <c r="W391" s="400"/>
      <c r="X391" s="400"/>
      <c r="Y391" s="400"/>
      <c r="Z391" s="400"/>
      <c r="AA391" s="67"/>
      <c r="AB391" s="67"/>
      <c r="AC391" s="81"/>
    </row>
    <row r="392" spans="1:68" ht="16.5" customHeight="1" x14ac:dyDescent="0.25">
      <c r="A392" s="64" t="s">
        <v>508</v>
      </c>
      <c r="B392" s="64" t="s">
        <v>509</v>
      </c>
      <c r="C392" s="37">
        <v>4301060314</v>
      </c>
      <c r="D392" s="392">
        <v>4607091384673</v>
      </c>
      <c r="E392" s="392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126</v>
      </c>
      <c r="L392" s="38"/>
      <c r="M392" s="39" t="s">
        <v>82</v>
      </c>
      <c r="N392" s="39"/>
      <c r="O392" s="38">
        <v>30</v>
      </c>
      <c r="P392" s="5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94"/>
      <c r="R392" s="394"/>
      <c r="S392" s="394"/>
      <c r="T392" s="395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3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ht="16.5" customHeight="1" x14ac:dyDescent="0.25">
      <c r="A393" s="64" t="s">
        <v>508</v>
      </c>
      <c r="B393" s="64" t="s">
        <v>510</v>
      </c>
      <c r="C393" s="37">
        <v>4301060345</v>
      </c>
      <c r="D393" s="392">
        <v>4607091384673</v>
      </c>
      <c r="E393" s="392"/>
      <c r="F393" s="63">
        <v>1.3</v>
      </c>
      <c r="G393" s="38">
        <v>6</v>
      </c>
      <c r="H393" s="63">
        <v>7.8</v>
      </c>
      <c r="I393" s="63">
        <v>8.3640000000000008</v>
      </c>
      <c r="J393" s="38">
        <v>56</v>
      </c>
      <c r="K393" s="38" t="s">
        <v>126</v>
      </c>
      <c r="L393" s="38"/>
      <c r="M393" s="39" t="s">
        <v>82</v>
      </c>
      <c r="N393" s="39"/>
      <c r="O393" s="38">
        <v>30</v>
      </c>
      <c r="P393" s="50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94"/>
      <c r="R393" s="394"/>
      <c r="S393" s="394"/>
      <c r="T393" s="395"/>
      <c r="U393" s="40" t="s">
        <v>48</v>
      </c>
      <c r="V393" s="40" t="s">
        <v>48</v>
      </c>
      <c r="W393" s="41" t="s">
        <v>0</v>
      </c>
      <c r="X393" s="59">
        <v>0</v>
      </c>
      <c r="Y393" s="56">
        <f>IFERROR(IF(X393="",0,CEILING((X393/$H393),1)*$H393),"")</f>
        <v>0</v>
      </c>
      <c r="Z393" s="42" t="str">
        <f>IFERROR(IF(Y393=0,"",ROUNDUP(Y393/H393,0)*0.02175),"")</f>
        <v/>
      </c>
      <c r="AA393" s="69" t="s">
        <v>48</v>
      </c>
      <c r="AB393" s="70" t="s">
        <v>48</v>
      </c>
      <c r="AC393" s="82"/>
      <c r="AG393" s="79"/>
      <c r="AJ393" s="84"/>
      <c r="AK393" s="84"/>
      <c r="BB393" s="284" t="s">
        <v>69</v>
      </c>
      <c r="BM393" s="79">
        <f>IFERROR(X393*I393/H393,"0")</f>
        <v>0</v>
      </c>
      <c r="BN393" s="79">
        <f>IFERROR(Y393*I393/H393,"0")</f>
        <v>0</v>
      </c>
      <c r="BO393" s="79">
        <f>IFERROR(1/J393*(X393/H393),"0")</f>
        <v>0</v>
      </c>
      <c r="BP393" s="79">
        <f>IFERROR(1/J393*(Y393/H393),"0")</f>
        <v>0</v>
      </c>
    </row>
    <row r="394" spans="1:68" x14ac:dyDescent="0.2">
      <c r="A394" s="387"/>
      <c r="B394" s="387"/>
      <c r="C394" s="387"/>
      <c r="D394" s="387"/>
      <c r="E394" s="387"/>
      <c r="F394" s="387"/>
      <c r="G394" s="387"/>
      <c r="H394" s="387"/>
      <c r="I394" s="387"/>
      <c r="J394" s="387"/>
      <c r="K394" s="387"/>
      <c r="L394" s="387"/>
      <c r="M394" s="387"/>
      <c r="N394" s="387"/>
      <c r="O394" s="399"/>
      <c r="P394" s="396" t="s">
        <v>43</v>
      </c>
      <c r="Q394" s="397"/>
      <c r="R394" s="397"/>
      <c r="S394" s="397"/>
      <c r="T394" s="397"/>
      <c r="U394" s="397"/>
      <c r="V394" s="398"/>
      <c r="W394" s="43" t="s">
        <v>42</v>
      </c>
      <c r="X394" s="44">
        <f>IFERROR(X392/H392,"0")+IFERROR(X393/H393,"0")</f>
        <v>0</v>
      </c>
      <c r="Y394" s="44">
        <f>IFERROR(Y392/H392,"0")+IFERROR(Y393/H393,"0")</f>
        <v>0</v>
      </c>
      <c r="Z394" s="44">
        <f>IFERROR(IF(Z392="",0,Z392),"0")+IFERROR(IF(Z393="",0,Z393),"0")</f>
        <v>0</v>
      </c>
      <c r="AA394" s="68"/>
      <c r="AB394" s="68"/>
      <c r="AC394" s="68"/>
    </row>
    <row r="395" spans="1:68" x14ac:dyDescent="0.2">
      <c r="A395" s="387"/>
      <c r="B395" s="387"/>
      <c r="C395" s="387"/>
      <c r="D395" s="387"/>
      <c r="E395" s="387"/>
      <c r="F395" s="387"/>
      <c r="G395" s="387"/>
      <c r="H395" s="387"/>
      <c r="I395" s="387"/>
      <c r="J395" s="387"/>
      <c r="K395" s="387"/>
      <c r="L395" s="387"/>
      <c r="M395" s="387"/>
      <c r="N395" s="387"/>
      <c r="O395" s="399"/>
      <c r="P395" s="396" t="s">
        <v>43</v>
      </c>
      <c r="Q395" s="397"/>
      <c r="R395" s="397"/>
      <c r="S395" s="397"/>
      <c r="T395" s="397"/>
      <c r="U395" s="397"/>
      <c r="V395" s="398"/>
      <c r="W395" s="43" t="s">
        <v>0</v>
      </c>
      <c r="X395" s="44">
        <f>IFERROR(SUM(X392:X393),"0")</f>
        <v>0</v>
      </c>
      <c r="Y395" s="44">
        <f>IFERROR(SUM(Y392:Y393),"0")</f>
        <v>0</v>
      </c>
      <c r="Z395" s="43"/>
      <c r="AA395" s="68"/>
      <c r="AB395" s="68"/>
      <c r="AC395" s="68"/>
    </row>
    <row r="396" spans="1:68" ht="16.5" customHeight="1" x14ac:dyDescent="0.25">
      <c r="A396" s="405" t="s">
        <v>511</v>
      </c>
      <c r="B396" s="405"/>
      <c r="C396" s="405"/>
      <c r="D396" s="405"/>
      <c r="E396" s="405"/>
      <c r="F396" s="405"/>
      <c r="G396" s="405"/>
      <c r="H396" s="405"/>
      <c r="I396" s="405"/>
      <c r="J396" s="405"/>
      <c r="K396" s="405"/>
      <c r="L396" s="405"/>
      <c r="M396" s="405"/>
      <c r="N396" s="405"/>
      <c r="O396" s="405"/>
      <c r="P396" s="405"/>
      <c r="Q396" s="405"/>
      <c r="R396" s="405"/>
      <c r="S396" s="405"/>
      <c r="T396" s="405"/>
      <c r="U396" s="405"/>
      <c r="V396" s="405"/>
      <c r="W396" s="405"/>
      <c r="X396" s="405"/>
      <c r="Y396" s="405"/>
      <c r="Z396" s="405"/>
      <c r="AA396" s="66"/>
      <c r="AB396" s="66"/>
      <c r="AC396" s="80"/>
    </row>
    <row r="397" spans="1:68" ht="14.25" customHeight="1" x14ac:dyDescent="0.25">
      <c r="A397" s="400" t="s">
        <v>122</v>
      </c>
      <c r="B397" s="400"/>
      <c r="C397" s="400"/>
      <c r="D397" s="400"/>
      <c r="E397" s="400"/>
      <c r="F397" s="400"/>
      <c r="G397" s="400"/>
      <c r="H397" s="400"/>
      <c r="I397" s="400"/>
      <c r="J397" s="400"/>
      <c r="K397" s="400"/>
      <c r="L397" s="400"/>
      <c r="M397" s="400"/>
      <c r="N397" s="400"/>
      <c r="O397" s="400"/>
      <c r="P397" s="400"/>
      <c r="Q397" s="400"/>
      <c r="R397" s="400"/>
      <c r="S397" s="400"/>
      <c r="T397" s="400"/>
      <c r="U397" s="400"/>
      <c r="V397" s="400"/>
      <c r="W397" s="400"/>
      <c r="X397" s="400"/>
      <c r="Y397" s="400"/>
      <c r="Z397" s="400"/>
      <c r="AA397" s="67"/>
      <c r="AB397" s="67"/>
      <c r="AC397" s="81"/>
    </row>
    <row r="398" spans="1:68" ht="27" customHeight="1" x14ac:dyDescent="0.25">
      <c r="A398" s="64" t="s">
        <v>512</v>
      </c>
      <c r="B398" s="64" t="s">
        <v>513</v>
      </c>
      <c r="C398" s="37">
        <v>4301011873</v>
      </c>
      <c r="D398" s="392">
        <v>4680115881907</v>
      </c>
      <c r="E398" s="392"/>
      <c r="F398" s="63">
        <v>1.8</v>
      </c>
      <c r="G398" s="38">
        <v>6</v>
      </c>
      <c r="H398" s="63">
        <v>10.8</v>
      </c>
      <c r="I398" s="63">
        <v>11.28</v>
      </c>
      <c r="J398" s="38">
        <v>56</v>
      </c>
      <c r="K398" s="38" t="s">
        <v>126</v>
      </c>
      <c r="L398" s="38"/>
      <c r="M398" s="39" t="s">
        <v>82</v>
      </c>
      <c r="N398" s="39"/>
      <c r="O398" s="38">
        <v>60</v>
      </c>
      <c r="P398" s="496" t="s">
        <v>514</v>
      </c>
      <c r="Q398" s="394"/>
      <c r="R398" s="394"/>
      <c r="S398" s="394"/>
      <c r="T398" s="395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IFERROR(IF(Y398=0,"",ROUNDUP(Y398/H398,0)*0.02175),"")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ht="37.5" customHeight="1" x14ac:dyDescent="0.25">
      <c r="A399" s="64" t="s">
        <v>515</v>
      </c>
      <c r="B399" s="64" t="s">
        <v>516</v>
      </c>
      <c r="C399" s="37">
        <v>4301011874</v>
      </c>
      <c r="D399" s="392">
        <v>4680115884892</v>
      </c>
      <c r="E399" s="392"/>
      <c r="F399" s="63">
        <v>1.8</v>
      </c>
      <c r="G399" s="38">
        <v>6</v>
      </c>
      <c r="H399" s="63">
        <v>10.8</v>
      </c>
      <c r="I399" s="63">
        <v>11.28</v>
      </c>
      <c r="J399" s="38">
        <v>56</v>
      </c>
      <c r="K399" s="38" t="s">
        <v>126</v>
      </c>
      <c r="L399" s="38"/>
      <c r="M399" s="39" t="s">
        <v>82</v>
      </c>
      <c r="N399" s="39"/>
      <c r="O399" s="38">
        <v>60</v>
      </c>
      <c r="P399" s="49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94"/>
      <c r="R399" s="394"/>
      <c r="S399" s="394"/>
      <c r="T399" s="395"/>
      <c r="U399" s="40" t="s">
        <v>48</v>
      </c>
      <c r="V399" s="40" t="s">
        <v>48</v>
      </c>
      <c r="W399" s="41" t="s">
        <v>0</v>
      </c>
      <c r="X399" s="59">
        <v>0</v>
      </c>
      <c r="Y399" s="56">
        <f>IFERROR(IF(X399="",0,CEILING((X399/$H399),1)*$H399),"")</f>
        <v>0</v>
      </c>
      <c r="Z399" s="42" t="str">
        <f>IFERROR(IF(Y399=0,"",ROUNDUP(Y399/H399,0)*0.02175),"")</f>
        <v/>
      </c>
      <c r="AA399" s="69" t="s">
        <v>48</v>
      </c>
      <c r="AB399" s="70" t="s">
        <v>48</v>
      </c>
      <c r="AC399" s="82"/>
      <c r="AG399" s="79"/>
      <c r="AJ399" s="84"/>
      <c r="AK399" s="84"/>
      <c r="BB399" s="286" t="s">
        <v>69</v>
      </c>
      <c r="BM399" s="79">
        <f>IFERROR(X399*I399/H399,"0")</f>
        <v>0</v>
      </c>
      <c r="BN399" s="79">
        <f>IFERROR(Y399*I399/H399,"0")</f>
        <v>0</v>
      </c>
      <c r="BO399" s="79">
        <f>IFERROR(1/J399*(X399/H399),"0")</f>
        <v>0</v>
      </c>
      <c r="BP399" s="79">
        <f>IFERROR(1/J399*(Y399/H399),"0")</f>
        <v>0</v>
      </c>
    </row>
    <row r="400" spans="1:68" ht="27" customHeight="1" x14ac:dyDescent="0.25">
      <c r="A400" s="64" t="s">
        <v>517</v>
      </c>
      <c r="B400" s="64" t="s">
        <v>518</v>
      </c>
      <c r="C400" s="37">
        <v>4301011875</v>
      </c>
      <c r="D400" s="392">
        <v>4680115884885</v>
      </c>
      <c r="E400" s="392"/>
      <c r="F400" s="63">
        <v>0.8</v>
      </c>
      <c r="G400" s="38">
        <v>15</v>
      </c>
      <c r="H400" s="63">
        <v>12</v>
      </c>
      <c r="I400" s="63">
        <v>12.48</v>
      </c>
      <c r="J400" s="38">
        <v>56</v>
      </c>
      <c r="K400" s="38" t="s">
        <v>126</v>
      </c>
      <c r="L400" s="38"/>
      <c r="M400" s="39" t="s">
        <v>82</v>
      </c>
      <c r="N400" s="39"/>
      <c r="O400" s="38">
        <v>60</v>
      </c>
      <c r="P400" s="49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94"/>
      <c r="R400" s="394"/>
      <c r="S400" s="394"/>
      <c r="T400" s="395"/>
      <c r="U400" s="40" t="s">
        <v>48</v>
      </c>
      <c r="V400" s="40" t="s">
        <v>48</v>
      </c>
      <c r="W400" s="41" t="s">
        <v>0</v>
      </c>
      <c r="X400" s="59">
        <v>0</v>
      </c>
      <c r="Y400" s="56">
        <f>IFERROR(IF(X400="",0,CEILING((X400/$H400),1)*$H400),"")</f>
        <v>0</v>
      </c>
      <c r="Z400" s="42" t="str">
        <f>IFERROR(IF(Y400=0,"",ROUNDUP(Y400/H400,0)*0.02175),"")</f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287" t="s">
        <v>69</v>
      </c>
      <c r="BM400" s="79">
        <f>IFERROR(X400*I400/H400,"0")</f>
        <v>0</v>
      </c>
      <c r="BN400" s="79">
        <f>IFERROR(Y400*I400/H400,"0")</f>
        <v>0</v>
      </c>
      <c r="BO400" s="79">
        <f>IFERROR(1/J400*(X400/H400),"0")</f>
        <v>0</v>
      </c>
      <c r="BP400" s="79">
        <f>IFERROR(1/J400*(Y400/H400),"0")</f>
        <v>0</v>
      </c>
    </row>
    <row r="401" spans="1:68" ht="37.5" customHeight="1" x14ac:dyDescent="0.25">
      <c r="A401" s="64" t="s">
        <v>519</v>
      </c>
      <c r="B401" s="64" t="s">
        <v>520</v>
      </c>
      <c r="C401" s="37">
        <v>4301011871</v>
      </c>
      <c r="D401" s="392">
        <v>4680115884908</v>
      </c>
      <c r="E401" s="392"/>
      <c r="F401" s="63">
        <v>0.4</v>
      </c>
      <c r="G401" s="38">
        <v>10</v>
      </c>
      <c r="H401" s="63">
        <v>4</v>
      </c>
      <c r="I401" s="63">
        <v>4.21</v>
      </c>
      <c r="J401" s="38">
        <v>120</v>
      </c>
      <c r="K401" s="38" t="s">
        <v>88</v>
      </c>
      <c r="L401" s="38"/>
      <c r="M401" s="39" t="s">
        <v>82</v>
      </c>
      <c r="N401" s="39"/>
      <c r="O401" s="38">
        <v>60</v>
      </c>
      <c r="P401" s="49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94"/>
      <c r="R401" s="394"/>
      <c r="S401" s="394"/>
      <c r="T401" s="395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IFERROR(IF(Y401=0,"",ROUNDUP(Y401/H401,0)*0.00937),"")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88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x14ac:dyDescent="0.2">
      <c r="A402" s="387"/>
      <c r="B402" s="387"/>
      <c r="C402" s="387"/>
      <c r="D402" s="387"/>
      <c r="E402" s="387"/>
      <c r="F402" s="387"/>
      <c r="G402" s="387"/>
      <c r="H402" s="387"/>
      <c r="I402" s="387"/>
      <c r="J402" s="387"/>
      <c r="K402" s="387"/>
      <c r="L402" s="387"/>
      <c r="M402" s="387"/>
      <c r="N402" s="387"/>
      <c r="O402" s="399"/>
      <c r="P402" s="396" t="s">
        <v>43</v>
      </c>
      <c r="Q402" s="397"/>
      <c r="R402" s="397"/>
      <c r="S402" s="397"/>
      <c r="T402" s="397"/>
      <c r="U402" s="397"/>
      <c r="V402" s="398"/>
      <c r="W402" s="43" t="s">
        <v>42</v>
      </c>
      <c r="X402" s="44">
        <f>IFERROR(X398/H398,"0")+IFERROR(X399/H399,"0")+IFERROR(X400/H400,"0")+IFERROR(X401/H401,"0")</f>
        <v>0</v>
      </c>
      <c r="Y402" s="44">
        <f>IFERROR(Y398/H398,"0")+IFERROR(Y399/H399,"0")+IFERROR(Y400/H400,"0")+IFERROR(Y401/H401,"0")</f>
        <v>0</v>
      </c>
      <c r="Z402" s="44">
        <f>IFERROR(IF(Z398="",0,Z398),"0")+IFERROR(IF(Z399="",0,Z399),"0")+IFERROR(IF(Z400="",0,Z400),"0")+IFERROR(IF(Z401="",0,Z401),"0")</f>
        <v>0</v>
      </c>
      <c r="AA402" s="68"/>
      <c r="AB402" s="68"/>
      <c r="AC402" s="68"/>
    </row>
    <row r="403" spans="1:68" x14ac:dyDescent="0.2">
      <c r="A403" s="387"/>
      <c r="B403" s="387"/>
      <c r="C403" s="387"/>
      <c r="D403" s="387"/>
      <c r="E403" s="387"/>
      <c r="F403" s="387"/>
      <c r="G403" s="387"/>
      <c r="H403" s="387"/>
      <c r="I403" s="387"/>
      <c r="J403" s="387"/>
      <c r="K403" s="387"/>
      <c r="L403" s="387"/>
      <c r="M403" s="387"/>
      <c r="N403" s="387"/>
      <c r="O403" s="399"/>
      <c r="P403" s="396" t="s">
        <v>43</v>
      </c>
      <c r="Q403" s="397"/>
      <c r="R403" s="397"/>
      <c r="S403" s="397"/>
      <c r="T403" s="397"/>
      <c r="U403" s="397"/>
      <c r="V403" s="398"/>
      <c r="W403" s="43" t="s">
        <v>0</v>
      </c>
      <c r="X403" s="44">
        <f>IFERROR(SUM(X398:X401),"0")</f>
        <v>0</v>
      </c>
      <c r="Y403" s="44">
        <f>IFERROR(SUM(Y398:Y401),"0")</f>
        <v>0</v>
      </c>
      <c r="Z403" s="43"/>
      <c r="AA403" s="68"/>
      <c r="AB403" s="68"/>
      <c r="AC403" s="68"/>
    </row>
    <row r="404" spans="1:68" ht="14.25" customHeight="1" x14ac:dyDescent="0.25">
      <c r="A404" s="400" t="s">
        <v>79</v>
      </c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00"/>
      <c r="P404" s="400"/>
      <c r="Q404" s="400"/>
      <c r="R404" s="400"/>
      <c r="S404" s="400"/>
      <c r="T404" s="400"/>
      <c r="U404" s="400"/>
      <c r="V404" s="400"/>
      <c r="W404" s="400"/>
      <c r="X404" s="400"/>
      <c r="Y404" s="400"/>
      <c r="Z404" s="400"/>
      <c r="AA404" s="67"/>
      <c r="AB404" s="67"/>
      <c r="AC404" s="81"/>
    </row>
    <row r="405" spans="1:68" ht="27" customHeight="1" x14ac:dyDescent="0.25">
      <c r="A405" s="64" t="s">
        <v>521</v>
      </c>
      <c r="B405" s="64" t="s">
        <v>522</v>
      </c>
      <c r="C405" s="37">
        <v>4301031303</v>
      </c>
      <c r="D405" s="392">
        <v>4607091384802</v>
      </c>
      <c r="E405" s="392"/>
      <c r="F405" s="63">
        <v>0.73</v>
      </c>
      <c r="G405" s="38">
        <v>6</v>
      </c>
      <c r="H405" s="63">
        <v>4.38</v>
      </c>
      <c r="I405" s="63">
        <v>4.6399999999999997</v>
      </c>
      <c r="J405" s="38">
        <v>156</v>
      </c>
      <c r="K405" s="38" t="s">
        <v>88</v>
      </c>
      <c r="L405" s="38"/>
      <c r="M405" s="39" t="s">
        <v>82</v>
      </c>
      <c r="N405" s="39"/>
      <c r="O405" s="38">
        <v>35</v>
      </c>
      <c r="P405" s="4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4"/>
      <c r="R405" s="394"/>
      <c r="S405" s="394"/>
      <c r="T405" s="395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IFERROR(IF(Y405=0,"",ROUNDUP(Y405/H405,0)*0.00753),"")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89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t="27" customHeight="1" x14ac:dyDescent="0.25">
      <c r="A406" s="64" t="s">
        <v>523</v>
      </c>
      <c r="B406" s="64" t="s">
        <v>524</v>
      </c>
      <c r="C406" s="37">
        <v>4301031304</v>
      </c>
      <c r="D406" s="392">
        <v>4607091384826</v>
      </c>
      <c r="E406" s="392"/>
      <c r="F406" s="63">
        <v>0.35</v>
      </c>
      <c r="G406" s="38">
        <v>8</v>
      </c>
      <c r="H406" s="63">
        <v>2.8</v>
      </c>
      <c r="I406" s="63">
        <v>2.98</v>
      </c>
      <c r="J406" s="38">
        <v>234</v>
      </c>
      <c r="K406" s="38" t="s">
        <v>83</v>
      </c>
      <c r="L406" s="38"/>
      <c r="M406" s="39" t="s">
        <v>82</v>
      </c>
      <c r="N406" s="39"/>
      <c r="O406" s="38">
        <v>35</v>
      </c>
      <c r="P406" s="49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4"/>
      <c r="R406" s="394"/>
      <c r="S406" s="394"/>
      <c r="T406" s="395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IFERROR(IF(Y406=0,"",ROUNDUP(Y406/H406,0)*0.00502),"")</f>
        <v/>
      </c>
      <c r="AA406" s="69" t="s">
        <v>48</v>
      </c>
      <c r="AB406" s="70" t="s">
        <v>48</v>
      </c>
      <c r="AC406" s="82"/>
      <c r="AG406" s="79"/>
      <c r="AJ406" s="84"/>
      <c r="AK406" s="84"/>
      <c r="BB406" s="290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x14ac:dyDescent="0.2">
      <c r="A407" s="387"/>
      <c r="B407" s="387"/>
      <c r="C407" s="387"/>
      <c r="D407" s="387"/>
      <c r="E407" s="387"/>
      <c r="F407" s="387"/>
      <c r="G407" s="387"/>
      <c r="H407" s="387"/>
      <c r="I407" s="387"/>
      <c r="J407" s="387"/>
      <c r="K407" s="387"/>
      <c r="L407" s="387"/>
      <c r="M407" s="387"/>
      <c r="N407" s="387"/>
      <c r="O407" s="399"/>
      <c r="P407" s="396" t="s">
        <v>43</v>
      </c>
      <c r="Q407" s="397"/>
      <c r="R407" s="397"/>
      <c r="S407" s="397"/>
      <c r="T407" s="397"/>
      <c r="U407" s="397"/>
      <c r="V407" s="398"/>
      <c r="W407" s="43" t="s">
        <v>42</v>
      </c>
      <c r="X407" s="44">
        <f>IFERROR(X405/H405,"0")+IFERROR(X406/H406,"0")</f>
        <v>0</v>
      </c>
      <c r="Y407" s="44">
        <f>IFERROR(Y405/H405,"0")+IFERROR(Y406/H406,"0")</f>
        <v>0</v>
      </c>
      <c r="Z407" s="44">
        <f>IFERROR(IF(Z405="",0,Z405),"0")+IFERROR(IF(Z406="",0,Z406),"0")</f>
        <v>0</v>
      </c>
      <c r="AA407" s="68"/>
      <c r="AB407" s="68"/>
      <c r="AC407" s="68"/>
    </row>
    <row r="408" spans="1:68" x14ac:dyDescent="0.2">
      <c r="A408" s="387"/>
      <c r="B408" s="387"/>
      <c r="C408" s="387"/>
      <c r="D408" s="387"/>
      <c r="E408" s="387"/>
      <c r="F408" s="387"/>
      <c r="G408" s="387"/>
      <c r="H408" s="387"/>
      <c r="I408" s="387"/>
      <c r="J408" s="387"/>
      <c r="K408" s="387"/>
      <c r="L408" s="387"/>
      <c r="M408" s="387"/>
      <c r="N408" s="387"/>
      <c r="O408" s="399"/>
      <c r="P408" s="396" t="s">
        <v>43</v>
      </c>
      <c r="Q408" s="397"/>
      <c r="R408" s="397"/>
      <c r="S408" s="397"/>
      <c r="T408" s="397"/>
      <c r="U408" s="397"/>
      <c r="V408" s="398"/>
      <c r="W408" s="43" t="s">
        <v>0</v>
      </c>
      <c r="X408" s="44">
        <f>IFERROR(SUM(X405:X406),"0")</f>
        <v>0</v>
      </c>
      <c r="Y408" s="44">
        <f>IFERROR(SUM(Y405:Y406),"0")</f>
        <v>0</v>
      </c>
      <c r="Z408" s="43"/>
      <c r="AA408" s="68"/>
      <c r="AB408" s="68"/>
      <c r="AC408" s="68"/>
    </row>
    <row r="409" spans="1:68" ht="14.25" customHeight="1" x14ac:dyDescent="0.25">
      <c r="A409" s="400" t="s">
        <v>84</v>
      </c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0"/>
      <c r="O409" s="400"/>
      <c r="P409" s="400"/>
      <c r="Q409" s="400"/>
      <c r="R409" s="400"/>
      <c r="S409" s="400"/>
      <c r="T409" s="400"/>
      <c r="U409" s="400"/>
      <c r="V409" s="400"/>
      <c r="W409" s="400"/>
      <c r="X409" s="400"/>
      <c r="Y409" s="400"/>
      <c r="Z409" s="400"/>
      <c r="AA409" s="67"/>
      <c r="AB409" s="67"/>
      <c r="AC409" s="81"/>
    </row>
    <row r="410" spans="1:68" ht="27" customHeight="1" x14ac:dyDescent="0.25">
      <c r="A410" s="64" t="s">
        <v>525</v>
      </c>
      <c r="B410" s="64" t="s">
        <v>526</v>
      </c>
      <c r="C410" s="37">
        <v>4301051635</v>
      </c>
      <c r="D410" s="392">
        <v>4607091384246</v>
      </c>
      <c r="E410" s="392"/>
      <c r="F410" s="63">
        <v>1.3</v>
      </c>
      <c r="G410" s="38">
        <v>6</v>
      </c>
      <c r="H410" s="63">
        <v>7.8</v>
      </c>
      <c r="I410" s="63">
        <v>8.3640000000000008</v>
      </c>
      <c r="J410" s="38">
        <v>56</v>
      </c>
      <c r="K410" s="38" t="s">
        <v>126</v>
      </c>
      <c r="L410" s="38"/>
      <c r="M410" s="39" t="s">
        <v>82</v>
      </c>
      <c r="N410" s="39"/>
      <c r="O410" s="38">
        <v>40</v>
      </c>
      <c r="P410" s="49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4"/>
      <c r="R410" s="394"/>
      <c r="S410" s="394"/>
      <c r="T410" s="395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IFERROR(IF(Y410=0,"",ROUNDUP(Y410/H410,0)*0.02175),"")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t="27" customHeight="1" x14ac:dyDescent="0.25">
      <c r="A411" s="64" t="s">
        <v>527</v>
      </c>
      <c r="B411" s="64" t="s">
        <v>528</v>
      </c>
      <c r="C411" s="37">
        <v>4301051445</v>
      </c>
      <c r="D411" s="392">
        <v>4680115881976</v>
      </c>
      <c r="E411" s="392"/>
      <c r="F411" s="63">
        <v>1.3</v>
      </c>
      <c r="G411" s="38">
        <v>6</v>
      </c>
      <c r="H411" s="63">
        <v>7.8</v>
      </c>
      <c r="I411" s="63">
        <v>8.2799999999999994</v>
      </c>
      <c r="J411" s="38">
        <v>56</v>
      </c>
      <c r="K411" s="38" t="s">
        <v>126</v>
      </c>
      <c r="L411" s="38"/>
      <c r="M411" s="39" t="s">
        <v>82</v>
      </c>
      <c r="N411" s="39"/>
      <c r="O411" s="38">
        <v>40</v>
      </c>
      <c r="P411" s="4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4"/>
      <c r="R411" s="394"/>
      <c r="S411" s="394"/>
      <c r="T411" s="395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IFERROR(IF(Y411=0,"",ROUNDUP(Y411/H411,0)*0.02175),"")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customHeight="1" x14ac:dyDescent="0.25">
      <c r="A412" s="64" t="s">
        <v>529</v>
      </c>
      <c r="B412" s="64" t="s">
        <v>530</v>
      </c>
      <c r="C412" s="37">
        <v>4301051297</v>
      </c>
      <c r="D412" s="392">
        <v>4607091384253</v>
      </c>
      <c r="E412" s="392"/>
      <c r="F412" s="63">
        <v>0.4</v>
      </c>
      <c r="G412" s="38">
        <v>6</v>
      </c>
      <c r="H412" s="63">
        <v>2.4</v>
      </c>
      <c r="I412" s="63">
        <v>2.6840000000000002</v>
      </c>
      <c r="J412" s="38">
        <v>156</v>
      </c>
      <c r="K412" s="38" t="s">
        <v>88</v>
      </c>
      <c r="L412" s="38"/>
      <c r="M412" s="39" t="s">
        <v>82</v>
      </c>
      <c r="N412" s="39"/>
      <c r="O412" s="38">
        <v>40</v>
      </c>
      <c r="P412" s="4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4"/>
      <c r="R412" s="394"/>
      <c r="S412" s="394"/>
      <c r="T412" s="395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ht="27" customHeight="1" x14ac:dyDescent="0.25">
      <c r="A413" s="64" t="s">
        <v>529</v>
      </c>
      <c r="B413" s="64" t="s">
        <v>531</v>
      </c>
      <c r="C413" s="37">
        <v>4301051634</v>
      </c>
      <c r="D413" s="392">
        <v>4607091384253</v>
      </c>
      <c r="E413" s="392"/>
      <c r="F413" s="63">
        <v>0.4</v>
      </c>
      <c r="G413" s="38">
        <v>6</v>
      </c>
      <c r="H413" s="63">
        <v>2.4</v>
      </c>
      <c r="I413" s="63">
        <v>2.6840000000000002</v>
      </c>
      <c r="J413" s="38">
        <v>156</v>
      </c>
      <c r="K413" s="38" t="s">
        <v>88</v>
      </c>
      <c r="L413" s="38"/>
      <c r="M413" s="39" t="s">
        <v>82</v>
      </c>
      <c r="N413" s="39"/>
      <c r="O413" s="38">
        <v>40</v>
      </c>
      <c r="P413" s="4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4"/>
      <c r="R413" s="394"/>
      <c r="S413" s="394"/>
      <c r="T413" s="395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IFERROR(IF(Y413=0,"",ROUNDUP(Y413/H413,0)*0.00753),"")</f>
        <v/>
      </c>
      <c r="AA413" s="69" t="s">
        <v>48</v>
      </c>
      <c r="AB413" s="70" t="s">
        <v>48</v>
      </c>
      <c r="AC413" s="82"/>
      <c r="AG413" s="79"/>
      <c r="AJ413" s="84"/>
      <c r="AK413" s="84"/>
      <c r="BB413" s="294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t="27" customHeight="1" x14ac:dyDescent="0.25">
      <c r="A414" s="64" t="s">
        <v>532</v>
      </c>
      <c r="B414" s="64" t="s">
        <v>533</v>
      </c>
      <c r="C414" s="37">
        <v>4301051444</v>
      </c>
      <c r="D414" s="392">
        <v>4680115881969</v>
      </c>
      <c r="E414" s="392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8" t="s">
        <v>88</v>
      </c>
      <c r="L414" s="38"/>
      <c r="M414" s="39" t="s">
        <v>82</v>
      </c>
      <c r="N414" s="39"/>
      <c r="O414" s="38">
        <v>40</v>
      </c>
      <c r="P414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4"/>
      <c r="R414" s="394"/>
      <c r="S414" s="394"/>
      <c r="T414" s="395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x14ac:dyDescent="0.2">
      <c r="A415" s="387"/>
      <c r="B415" s="387"/>
      <c r="C415" s="387"/>
      <c r="D415" s="387"/>
      <c r="E415" s="387"/>
      <c r="F415" s="387"/>
      <c r="G415" s="387"/>
      <c r="H415" s="387"/>
      <c r="I415" s="387"/>
      <c r="J415" s="387"/>
      <c r="K415" s="387"/>
      <c r="L415" s="387"/>
      <c r="M415" s="387"/>
      <c r="N415" s="387"/>
      <c r="O415" s="399"/>
      <c r="P415" s="396" t="s">
        <v>43</v>
      </c>
      <c r="Q415" s="397"/>
      <c r="R415" s="397"/>
      <c r="S415" s="397"/>
      <c r="T415" s="397"/>
      <c r="U415" s="397"/>
      <c r="V415" s="398"/>
      <c r="W415" s="43" t="s">
        <v>42</v>
      </c>
      <c r="X415" s="44">
        <f>IFERROR(X410/H410,"0")+IFERROR(X411/H411,"0")+IFERROR(X412/H412,"0")+IFERROR(X413/H413,"0")+IFERROR(X414/H414,"0")</f>
        <v>0</v>
      </c>
      <c r="Y415" s="44">
        <f>IFERROR(Y410/H410,"0")+IFERROR(Y411/H411,"0")+IFERROR(Y412/H412,"0")+IFERROR(Y413/H413,"0")+IFERROR(Y414/H414,"0")</f>
        <v>0</v>
      </c>
      <c r="Z415" s="44">
        <f>IFERROR(IF(Z410="",0,Z410),"0")+IFERROR(IF(Z411="",0,Z411),"0")+IFERROR(IF(Z412="",0,Z412),"0")+IFERROR(IF(Z413="",0,Z413),"0")+IFERROR(IF(Z414="",0,Z414),"0")</f>
        <v>0</v>
      </c>
      <c r="AA415" s="68"/>
      <c r="AB415" s="68"/>
      <c r="AC415" s="68"/>
    </row>
    <row r="416" spans="1:68" x14ac:dyDescent="0.2">
      <c r="A416" s="387"/>
      <c r="B416" s="387"/>
      <c r="C416" s="387"/>
      <c r="D416" s="387"/>
      <c r="E416" s="387"/>
      <c r="F416" s="387"/>
      <c r="G416" s="387"/>
      <c r="H416" s="387"/>
      <c r="I416" s="387"/>
      <c r="J416" s="387"/>
      <c r="K416" s="387"/>
      <c r="L416" s="387"/>
      <c r="M416" s="387"/>
      <c r="N416" s="387"/>
      <c r="O416" s="399"/>
      <c r="P416" s="396" t="s">
        <v>43</v>
      </c>
      <c r="Q416" s="397"/>
      <c r="R416" s="397"/>
      <c r="S416" s="397"/>
      <c r="T416" s="397"/>
      <c r="U416" s="397"/>
      <c r="V416" s="398"/>
      <c r="W416" s="43" t="s">
        <v>0</v>
      </c>
      <c r="X416" s="44">
        <f>IFERROR(SUM(X410:X414),"0")</f>
        <v>0</v>
      </c>
      <c r="Y416" s="44">
        <f>IFERROR(SUM(Y410:Y414),"0")</f>
        <v>0</v>
      </c>
      <c r="Z416" s="43"/>
      <c r="AA416" s="68"/>
      <c r="AB416" s="68"/>
      <c r="AC416" s="68"/>
    </row>
    <row r="417" spans="1:68" ht="14.25" customHeight="1" x14ac:dyDescent="0.25">
      <c r="A417" s="400" t="s">
        <v>176</v>
      </c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0"/>
      <c r="P417" s="400"/>
      <c r="Q417" s="400"/>
      <c r="R417" s="400"/>
      <c r="S417" s="400"/>
      <c r="T417" s="400"/>
      <c r="U417" s="400"/>
      <c r="V417" s="400"/>
      <c r="W417" s="400"/>
      <c r="X417" s="400"/>
      <c r="Y417" s="400"/>
      <c r="Z417" s="400"/>
      <c r="AA417" s="67"/>
      <c r="AB417" s="67"/>
      <c r="AC417" s="81"/>
    </row>
    <row r="418" spans="1:68" ht="27" customHeight="1" x14ac:dyDescent="0.25">
      <c r="A418" s="64" t="s">
        <v>534</v>
      </c>
      <c r="B418" s="64" t="s">
        <v>535</v>
      </c>
      <c r="C418" s="37">
        <v>4301060377</v>
      </c>
      <c r="D418" s="392">
        <v>4607091389357</v>
      </c>
      <c r="E418" s="392"/>
      <c r="F418" s="63">
        <v>1.3</v>
      </c>
      <c r="G418" s="38">
        <v>6</v>
      </c>
      <c r="H418" s="63">
        <v>7.8</v>
      </c>
      <c r="I418" s="63">
        <v>8.2799999999999994</v>
      </c>
      <c r="J418" s="38">
        <v>56</v>
      </c>
      <c r="K418" s="38" t="s">
        <v>126</v>
      </c>
      <c r="L418" s="38"/>
      <c r="M418" s="39" t="s">
        <v>82</v>
      </c>
      <c r="N418" s="39"/>
      <c r="O418" s="38">
        <v>40</v>
      </c>
      <c r="P418" s="4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4"/>
      <c r="R418" s="394"/>
      <c r="S418" s="394"/>
      <c r="T418" s="395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IFERROR(IF(Y418=0,"",ROUNDUP(Y418/H418,0)*0.02175),"")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6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x14ac:dyDescent="0.2">
      <c r="A419" s="387"/>
      <c r="B419" s="387"/>
      <c r="C419" s="387"/>
      <c r="D419" s="387"/>
      <c r="E419" s="387"/>
      <c r="F419" s="387"/>
      <c r="G419" s="387"/>
      <c r="H419" s="387"/>
      <c r="I419" s="387"/>
      <c r="J419" s="387"/>
      <c r="K419" s="387"/>
      <c r="L419" s="387"/>
      <c r="M419" s="387"/>
      <c r="N419" s="387"/>
      <c r="O419" s="399"/>
      <c r="P419" s="396" t="s">
        <v>43</v>
      </c>
      <c r="Q419" s="397"/>
      <c r="R419" s="397"/>
      <c r="S419" s="397"/>
      <c r="T419" s="397"/>
      <c r="U419" s="397"/>
      <c r="V419" s="398"/>
      <c r="W419" s="43" t="s">
        <v>42</v>
      </c>
      <c r="X419" s="44">
        <f>IFERROR(X418/H418,"0")</f>
        <v>0</v>
      </c>
      <c r="Y419" s="44">
        <f>IFERROR(Y418/H418,"0")</f>
        <v>0</v>
      </c>
      <c r="Z419" s="44">
        <f>IFERROR(IF(Z418="",0,Z418),"0")</f>
        <v>0</v>
      </c>
      <c r="AA419" s="68"/>
      <c r="AB419" s="68"/>
      <c r="AC419" s="68"/>
    </row>
    <row r="420" spans="1:68" x14ac:dyDescent="0.2">
      <c r="A420" s="387"/>
      <c r="B420" s="387"/>
      <c r="C420" s="387"/>
      <c r="D420" s="387"/>
      <c r="E420" s="387"/>
      <c r="F420" s="387"/>
      <c r="G420" s="387"/>
      <c r="H420" s="387"/>
      <c r="I420" s="387"/>
      <c r="J420" s="387"/>
      <c r="K420" s="387"/>
      <c r="L420" s="387"/>
      <c r="M420" s="387"/>
      <c r="N420" s="387"/>
      <c r="O420" s="399"/>
      <c r="P420" s="396" t="s">
        <v>43</v>
      </c>
      <c r="Q420" s="397"/>
      <c r="R420" s="397"/>
      <c r="S420" s="397"/>
      <c r="T420" s="397"/>
      <c r="U420" s="397"/>
      <c r="V420" s="398"/>
      <c r="W420" s="43" t="s">
        <v>0</v>
      </c>
      <c r="X420" s="44">
        <f>IFERROR(SUM(X418:X418),"0")</f>
        <v>0</v>
      </c>
      <c r="Y420" s="44">
        <f>IFERROR(SUM(Y418:Y418),"0")</f>
        <v>0</v>
      </c>
      <c r="Z420" s="43"/>
      <c r="AA420" s="68"/>
      <c r="AB420" s="68"/>
      <c r="AC420" s="68"/>
    </row>
    <row r="421" spans="1:68" ht="27.75" customHeight="1" x14ac:dyDescent="0.2">
      <c r="A421" s="429" t="s">
        <v>536</v>
      </c>
      <c r="B421" s="429"/>
      <c r="C421" s="429"/>
      <c r="D421" s="429"/>
      <c r="E421" s="429"/>
      <c r="F421" s="429"/>
      <c r="G421" s="429"/>
      <c r="H421" s="429"/>
      <c r="I421" s="429"/>
      <c r="J421" s="429"/>
      <c r="K421" s="429"/>
      <c r="L421" s="429"/>
      <c r="M421" s="429"/>
      <c r="N421" s="429"/>
      <c r="O421" s="429"/>
      <c r="P421" s="429"/>
      <c r="Q421" s="429"/>
      <c r="R421" s="429"/>
      <c r="S421" s="429"/>
      <c r="T421" s="429"/>
      <c r="U421" s="429"/>
      <c r="V421" s="429"/>
      <c r="W421" s="429"/>
      <c r="X421" s="429"/>
      <c r="Y421" s="429"/>
      <c r="Z421" s="429"/>
      <c r="AA421" s="55"/>
      <c r="AB421" s="55"/>
      <c r="AC421" s="55"/>
    </row>
    <row r="422" spans="1:68" ht="16.5" customHeight="1" x14ac:dyDescent="0.25">
      <c r="A422" s="405" t="s">
        <v>537</v>
      </c>
      <c r="B422" s="405"/>
      <c r="C422" s="405"/>
      <c r="D422" s="405"/>
      <c r="E422" s="405"/>
      <c r="F422" s="405"/>
      <c r="G422" s="405"/>
      <c r="H422" s="405"/>
      <c r="I422" s="405"/>
      <c r="J422" s="405"/>
      <c r="K422" s="405"/>
      <c r="L422" s="405"/>
      <c r="M422" s="405"/>
      <c r="N422" s="405"/>
      <c r="O422" s="405"/>
      <c r="P422" s="405"/>
      <c r="Q422" s="405"/>
      <c r="R422" s="405"/>
      <c r="S422" s="405"/>
      <c r="T422" s="405"/>
      <c r="U422" s="405"/>
      <c r="V422" s="405"/>
      <c r="W422" s="405"/>
      <c r="X422" s="405"/>
      <c r="Y422" s="405"/>
      <c r="Z422" s="405"/>
      <c r="AA422" s="66"/>
      <c r="AB422" s="66"/>
      <c r="AC422" s="80"/>
    </row>
    <row r="423" spans="1:68" ht="14.25" customHeight="1" x14ac:dyDescent="0.25">
      <c r="A423" s="400" t="s">
        <v>122</v>
      </c>
      <c r="B423" s="400"/>
      <c r="C423" s="400"/>
      <c r="D423" s="400"/>
      <c r="E423" s="400"/>
      <c r="F423" s="400"/>
      <c r="G423" s="400"/>
      <c r="H423" s="400"/>
      <c r="I423" s="400"/>
      <c r="J423" s="400"/>
      <c r="K423" s="400"/>
      <c r="L423" s="400"/>
      <c r="M423" s="400"/>
      <c r="N423" s="400"/>
      <c r="O423" s="400"/>
      <c r="P423" s="400"/>
      <c r="Q423" s="400"/>
      <c r="R423" s="400"/>
      <c r="S423" s="400"/>
      <c r="T423" s="400"/>
      <c r="U423" s="400"/>
      <c r="V423" s="400"/>
      <c r="W423" s="400"/>
      <c r="X423" s="400"/>
      <c r="Y423" s="400"/>
      <c r="Z423" s="400"/>
      <c r="AA423" s="67"/>
      <c r="AB423" s="67"/>
      <c r="AC423" s="81"/>
    </row>
    <row r="424" spans="1:68" ht="27" customHeight="1" x14ac:dyDescent="0.25">
      <c r="A424" s="64" t="s">
        <v>538</v>
      </c>
      <c r="B424" s="64" t="s">
        <v>539</v>
      </c>
      <c r="C424" s="37">
        <v>4301011428</v>
      </c>
      <c r="D424" s="392">
        <v>4607091389708</v>
      </c>
      <c r="E424" s="392"/>
      <c r="F424" s="63">
        <v>0.45</v>
      </c>
      <c r="G424" s="38">
        <v>6</v>
      </c>
      <c r="H424" s="63">
        <v>2.7</v>
      </c>
      <c r="I424" s="63">
        <v>2.9</v>
      </c>
      <c r="J424" s="38">
        <v>156</v>
      </c>
      <c r="K424" s="38" t="s">
        <v>88</v>
      </c>
      <c r="L424" s="38"/>
      <c r="M424" s="39" t="s">
        <v>125</v>
      </c>
      <c r="N424" s="39"/>
      <c r="O424" s="38">
        <v>50</v>
      </c>
      <c r="P424" s="4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4"/>
      <c r="R424" s="394"/>
      <c r="S424" s="394"/>
      <c r="T424" s="395"/>
      <c r="U424" s="40" t="s">
        <v>48</v>
      </c>
      <c r="V424" s="40" t="s">
        <v>48</v>
      </c>
      <c r="W424" s="41" t="s">
        <v>0</v>
      </c>
      <c r="X424" s="59">
        <v>0</v>
      </c>
      <c r="Y424" s="56">
        <f>IFERROR(IF(X424="",0,CEILING((X424/$H424),1)*$H424),"")</f>
        <v>0</v>
      </c>
      <c r="Z424" s="42" t="str">
        <f>IFERROR(IF(Y424=0,"",ROUNDUP(Y424/H424,0)*0.00753),"")</f>
        <v/>
      </c>
      <c r="AA424" s="69" t="s">
        <v>48</v>
      </c>
      <c r="AB424" s="70" t="s">
        <v>48</v>
      </c>
      <c r="AC424" s="82"/>
      <c r="AG424" s="79"/>
      <c r="AJ424" s="84"/>
      <c r="AK424" s="84"/>
      <c r="BB424" s="297" t="s">
        <v>69</v>
      </c>
      <c r="BM424" s="79">
        <f>IFERROR(X424*I424/H424,"0")</f>
        <v>0</v>
      </c>
      <c r="BN424" s="79">
        <f>IFERROR(Y424*I424/H424,"0")</f>
        <v>0</v>
      </c>
      <c r="BO424" s="79">
        <f>IFERROR(1/J424*(X424/H424),"0")</f>
        <v>0</v>
      </c>
      <c r="BP424" s="79">
        <f>IFERROR(1/J424*(Y424/H424),"0")</f>
        <v>0</v>
      </c>
    </row>
    <row r="425" spans="1:68" x14ac:dyDescent="0.2">
      <c r="A425" s="387"/>
      <c r="B425" s="387"/>
      <c r="C425" s="387"/>
      <c r="D425" s="387"/>
      <c r="E425" s="387"/>
      <c r="F425" s="387"/>
      <c r="G425" s="387"/>
      <c r="H425" s="387"/>
      <c r="I425" s="387"/>
      <c r="J425" s="387"/>
      <c r="K425" s="387"/>
      <c r="L425" s="387"/>
      <c r="M425" s="387"/>
      <c r="N425" s="387"/>
      <c r="O425" s="399"/>
      <c r="P425" s="396" t="s">
        <v>43</v>
      </c>
      <c r="Q425" s="397"/>
      <c r="R425" s="397"/>
      <c r="S425" s="397"/>
      <c r="T425" s="397"/>
      <c r="U425" s="397"/>
      <c r="V425" s="398"/>
      <c r="W425" s="43" t="s">
        <v>42</v>
      </c>
      <c r="X425" s="44">
        <f>IFERROR(X424/H424,"0")</f>
        <v>0</v>
      </c>
      <c r="Y425" s="44">
        <f>IFERROR(Y424/H424,"0")</f>
        <v>0</v>
      </c>
      <c r="Z425" s="44">
        <f>IFERROR(IF(Z424="",0,Z424),"0")</f>
        <v>0</v>
      </c>
      <c r="AA425" s="68"/>
      <c r="AB425" s="68"/>
      <c r="AC425" s="68"/>
    </row>
    <row r="426" spans="1:68" x14ac:dyDescent="0.2">
      <c r="A426" s="387"/>
      <c r="B426" s="387"/>
      <c r="C426" s="387"/>
      <c r="D426" s="387"/>
      <c r="E426" s="387"/>
      <c r="F426" s="387"/>
      <c r="G426" s="387"/>
      <c r="H426" s="387"/>
      <c r="I426" s="387"/>
      <c r="J426" s="387"/>
      <c r="K426" s="387"/>
      <c r="L426" s="387"/>
      <c r="M426" s="387"/>
      <c r="N426" s="387"/>
      <c r="O426" s="399"/>
      <c r="P426" s="396" t="s">
        <v>43</v>
      </c>
      <c r="Q426" s="397"/>
      <c r="R426" s="397"/>
      <c r="S426" s="397"/>
      <c r="T426" s="397"/>
      <c r="U426" s="397"/>
      <c r="V426" s="398"/>
      <c r="W426" s="43" t="s">
        <v>0</v>
      </c>
      <c r="X426" s="44">
        <f>IFERROR(SUM(X424:X424),"0")</f>
        <v>0</v>
      </c>
      <c r="Y426" s="44">
        <f>IFERROR(SUM(Y424:Y424),"0")</f>
        <v>0</v>
      </c>
      <c r="Z426" s="43"/>
      <c r="AA426" s="68"/>
      <c r="AB426" s="68"/>
      <c r="AC426" s="68"/>
    </row>
    <row r="427" spans="1:68" ht="14.25" customHeight="1" x14ac:dyDescent="0.25">
      <c r="A427" s="400" t="s">
        <v>79</v>
      </c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0"/>
      <c r="P427" s="400"/>
      <c r="Q427" s="400"/>
      <c r="R427" s="400"/>
      <c r="S427" s="400"/>
      <c r="T427" s="400"/>
      <c r="U427" s="400"/>
      <c r="V427" s="400"/>
      <c r="W427" s="400"/>
      <c r="X427" s="400"/>
      <c r="Y427" s="400"/>
      <c r="Z427" s="400"/>
      <c r="AA427" s="67"/>
      <c r="AB427" s="67"/>
      <c r="AC427" s="81"/>
    </row>
    <row r="428" spans="1:68" ht="27" customHeight="1" x14ac:dyDescent="0.25">
      <c r="A428" s="64" t="s">
        <v>540</v>
      </c>
      <c r="B428" s="64" t="s">
        <v>541</v>
      </c>
      <c r="C428" s="37">
        <v>4301031322</v>
      </c>
      <c r="D428" s="392">
        <v>4607091389753</v>
      </c>
      <c r="E428" s="392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88</v>
      </c>
      <c r="L428" s="38"/>
      <c r="M428" s="39" t="s">
        <v>82</v>
      </c>
      <c r="N428" s="39"/>
      <c r="O428" s="38">
        <v>50</v>
      </c>
      <c r="P428" s="47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4"/>
      <c r="R428" s="394"/>
      <c r="S428" s="394"/>
      <c r="T428" s="395"/>
      <c r="U428" s="40" t="s">
        <v>48</v>
      </c>
      <c r="V428" s="40" t="s">
        <v>48</v>
      </c>
      <c r="W428" s="41" t="s">
        <v>0</v>
      </c>
      <c r="X428" s="59">
        <v>100</v>
      </c>
      <c r="Y428" s="56">
        <f t="shared" ref="Y428:Y448" si="67">IFERROR(IF(X428="",0,CEILING((X428/$H428),1)*$H428),"")</f>
        <v>100.80000000000001</v>
      </c>
      <c r="Z428" s="42">
        <f>IFERROR(IF(Y428=0,"",ROUNDUP(Y428/H428,0)*0.00753),"")</f>
        <v>0.18071999999999999</v>
      </c>
      <c r="AA428" s="69" t="s">
        <v>48</v>
      </c>
      <c r="AB428" s="70" t="s">
        <v>48</v>
      </c>
      <c r="AC428" s="82"/>
      <c r="AG428" s="79"/>
      <c r="AJ428" s="84"/>
      <c r="AK428" s="84"/>
      <c r="BB428" s="298" t="s">
        <v>69</v>
      </c>
      <c r="BM428" s="79">
        <f t="shared" ref="BM428:BM448" si="68">IFERROR(X428*I428/H428,"0")</f>
        <v>105.47619047619047</v>
      </c>
      <c r="BN428" s="79">
        <f t="shared" ref="BN428:BN448" si="69">IFERROR(Y428*I428/H428,"0")</f>
        <v>106.32000000000001</v>
      </c>
      <c r="BO428" s="79">
        <f t="shared" ref="BO428:BO448" si="70">IFERROR(1/J428*(X428/H428),"0")</f>
        <v>0.15262515262515264</v>
      </c>
      <c r="BP428" s="79">
        <f t="shared" ref="BP428:BP448" si="71">IFERROR(1/J428*(Y428/H428),"0")</f>
        <v>0.15384615384615385</v>
      </c>
    </row>
    <row r="429" spans="1:68" ht="27" customHeight="1" x14ac:dyDescent="0.25">
      <c r="A429" s="64" t="s">
        <v>540</v>
      </c>
      <c r="B429" s="64" t="s">
        <v>542</v>
      </c>
      <c r="C429" s="37">
        <v>4301031355</v>
      </c>
      <c r="D429" s="392">
        <v>4607091389753</v>
      </c>
      <c r="E429" s="392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88</v>
      </c>
      <c r="L429" s="38"/>
      <c r="M429" s="39" t="s">
        <v>82</v>
      </c>
      <c r="N429" s="39"/>
      <c r="O429" s="38">
        <v>50</v>
      </c>
      <c r="P429" s="48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4"/>
      <c r="R429" s="394"/>
      <c r="S429" s="394"/>
      <c r="T429" s="395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67"/>
        <v>0</v>
      </c>
      <c r="Z429" s="42" t="str">
        <f>IFERROR(IF(Y429=0,"",ROUNDUP(Y429/H429,0)*0.00753),"")</f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si="68"/>
        <v>0</v>
      </c>
      <c r="BN429" s="79">
        <f t="shared" si="69"/>
        <v>0</v>
      </c>
      <c r="BO429" s="79">
        <f t="shared" si="70"/>
        <v>0</v>
      </c>
      <c r="BP429" s="79">
        <f t="shared" si="71"/>
        <v>0</v>
      </c>
    </row>
    <row r="430" spans="1:68" ht="27" customHeight="1" x14ac:dyDescent="0.25">
      <c r="A430" s="64" t="s">
        <v>543</v>
      </c>
      <c r="B430" s="64" t="s">
        <v>544</v>
      </c>
      <c r="C430" s="37">
        <v>4301031323</v>
      </c>
      <c r="D430" s="392">
        <v>4607091389760</v>
      </c>
      <c r="E430" s="392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88</v>
      </c>
      <c r="L430" s="38"/>
      <c r="M430" s="39" t="s">
        <v>82</v>
      </c>
      <c r="N430" s="39"/>
      <c r="O430" s="38">
        <v>50</v>
      </c>
      <c r="P430" s="48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4"/>
      <c r="R430" s="394"/>
      <c r="S430" s="394"/>
      <c r="T430" s="395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>IFERROR(IF(Y430=0,"",ROUNDUP(Y430/H430,0)*0.00753),"")</f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8"/>
        <v>0</v>
      </c>
      <c r="BN430" s="79">
        <f t="shared" si="69"/>
        <v>0</v>
      </c>
      <c r="BO430" s="79">
        <f t="shared" si="70"/>
        <v>0</v>
      </c>
      <c r="BP430" s="79">
        <f t="shared" si="71"/>
        <v>0</v>
      </c>
    </row>
    <row r="431" spans="1:68" ht="27" customHeight="1" x14ac:dyDescent="0.25">
      <c r="A431" s="64" t="s">
        <v>545</v>
      </c>
      <c r="B431" s="64" t="s">
        <v>546</v>
      </c>
      <c r="C431" s="37">
        <v>4301031325</v>
      </c>
      <c r="D431" s="392">
        <v>4607091389746</v>
      </c>
      <c r="E431" s="392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88</v>
      </c>
      <c r="L431" s="38"/>
      <c r="M431" s="39" t="s">
        <v>82</v>
      </c>
      <c r="N431" s="39"/>
      <c r="O431" s="38">
        <v>50</v>
      </c>
      <c r="P431" s="4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4"/>
      <c r="R431" s="394"/>
      <c r="S431" s="394"/>
      <c r="T431" s="395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>IFERROR(IF(Y431=0,"",ROUNDUP(Y431/H431,0)*0.00753),"")</f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8"/>
        <v>0</v>
      </c>
      <c r="BN431" s="79">
        <f t="shared" si="69"/>
        <v>0</v>
      </c>
      <c r="BO431" s="79">
        <f t="shared" si="70"/>
        <v>0</v>
      </c>
      <c r="BP431" s="79">
        <f t="shared" si="71"/>
        <v>0</v>
      </c>
    </row>
    <row r="432" spans="1:68" ht="27" customHeight="1" x14ac:dyDescent="0.25">
      <c r="A432" s="64" t="s">
        <v>545</v>
      </c>
      <c r="B432" s="64" t="s">
        <v>547</v>
      </c>
      <c r="C432" s="37">
        <v>4301031356</v>
      </c>
      <c r="D432" s="392">
        <v>4607091389746</v>
      </c>
      <c r="E432" s="392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88</v>
      </c>
      <c r="L432" s="38"/>
      <c r="M432" s="39" t="s">
        <v>82</v>
      </c>
      <c r="N432" s="39"/>
      <c r="O432" s="38">
        <v>50</v>
      </c>
      <c r="P432" s="48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4"/>
      <c r="R432" s="394"/>
      <c r="S432" s="394"/>
      <c r="T432" s="395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8"/>
        <v>0</v>
      </c>
      <c r="BN432" s="79">
        <f t="shared" si="69"/>
        <v>0</v>
      </c>
      <c r="BO432" s="79">
        <f t="shared" si="70"/>
        <v>0</v>
      </c>
      <c r="BP432" s="79">
        <f t="shared" si="71"/>
        <v>0</v>
      </c>
    </row>
    <row r="433" spans="1:68" ht="27" customHeight="1" x14ac:dyDescent="0.25">
      <c r="A433" s="64" t="s">
        <v>548</v>
      </c>
      <c r="B433" s="64" t="s">
        <v>549</v>
      </c>
      <c r="C433" s="37">
        <v>4301031335</v>
      </c>
      <c r="D433" s="392">
        <v>4680115883147</v>
      </c>
      <c r="E433" s="392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83</v>
      </c>
      <c r="L433" s="38"/>
      <c r="M433" s="39" t="s">
        <v>82</v>
      </c>
      <c r="N433" s="39"/>
      <c r="O433" s="38">
        <v>50</v>
      </c>
      <c r="P433" s="48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4"/>
      <c r="R433" s="394"/>
      <c r="S433" s="394"/>
      <c r="T433" s="395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 t="shared" ref="Z433:Z447" si="72">IFERROR(IF(Y433=0,"",ROUNDUP(Y433/H433,0)*0.00502),"")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8"/>
        <v>0</v>
      </c>
      <c r="BN433" s="79">
        <f t="shared" si="69"/>
        <v>0</v>
      </c>
      <c r="BO433" s="79">
        <f t="shared" si="70"/>
        <v>0</v>
      </c>
      <c r="BP433" s="79">
        <f t="shared" si="71"/>
        <v>0</v>
      </c>
    </row>
    <row r="434" spans="1:68" ht="27" customHeight="1" x14ac:dyDescent="0.25">
      <c r="A434" s="64" t="s">
        <v>548</v>
      </c>
      <c r="B434" s="64" t="s">
        <v>550</v>
      </c>
      <c r="C434" s="37">
        <v>4301031257</v>
      </c>
      <c r="D434" s="392">
        <v>4680115883147</v>
      </c>
      <c r="E434" s="392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83</v>
      </c>
      <c r="L434" s="38"/>
      <c r="M434" s="39" t="s">
        <v>82</v>
      </c>
      <c r="N434" s="39"/>
      <c r="O434" s="38">
        <v>45</v>
      </c>
      <c r="P434" s="4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4"/>
      <c r="R434" s="394"/>
      <c r="S434" s="394"/>
      <c r="T434" s="395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si="72"/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8"/>
        <v>0</v>
      </c>
      <c r="BN434" s="79">
        <f t="shared" si="69"/>
        <v>0</v>
      </c>
      <c r="BO434" s="79">
        <f t="shared" si="70"/>
        <v>0</v>
      </c>
      <c r="BP434" s="79">
        <f t="shared" si="71"/>
        <v>0</v>
      </c>
    </row>
    <row r="435" spans="1:68" ht="27" customHeight="1" x14ac:dyDescent="0.25">
      <c r="A435" s="64" t="s">
        <v>551</v>
      </c>
      <c r="B435" s="64" t="s">
        <v>552</v>
      </c>
      <c r="C435" s="37">
        <v>4301031178</v>
      </c>
      <c r="D435" s="392">
        <v>4607091384338</v>
      </c>
      <c r="E435" s="392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45</v>
      </c>
      <c r="P435" s="4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94"/>
      <c r="R435" s="394"/>
      <c r="S435" s="394"/>
      <c r="T435" s="395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si="72"/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8"/>
        <v>0</v>
      </c>
      <c r="BN435" s="79">
        <f t="shared" si="69"/>
        <v>0</v>
      </c>
      <c r="BO435" s="79">
        <f t="shared" si="70"/>
        <v>0</v>
      </c>
      <c r="BP435" s="79">
        <f t="shared" si="71"/>
        <v>0</v>
      </c>
    </row>
    <row r="436" spans="1:68" ht="27" customHeight="1" x14ac:dyDescent="0.25">
      <c r="A436" s="64" t="s">
        <v>551</v>
      </c>
      <c r="B436" s="64" t="s">
        <v>553</v>
      </c>
      <c r="C436" s="37">
        <v>4301031330</v>
      </c>
      <c r="D436" s="392">
        <v>4607091384338</v>
      </c>
      <c r="E436" s="392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50</v>
      </c>
      <c r="P436" s="47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94"/>
      <c r="R436" s="394"/>
      <c r="S436" s="394"/>
      <c r="T436" s="395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2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8"/>
        <v>0</v>
      </c>
      <c r="BN436" s="79">
        <f t="shared" si="69"/>
        <v>0</v>
      </c>
      <c r="BO436" s="79">
        <f t="shared" si="70"/>
        <v>0</v>
      </c>
      <c r="BP436" s="79">
        <f t="shared" si="71"/>
        <v>0</v>
      </c>
    </row>
    <row r="437" spans="1:68" ht="37.5" customHeight="1" x14ac:dyDescent="0.25">
      <c r="A437" s="64" t="s">
        <v>554</v>
      </c>
      <c r="B437" s="64" t="s">
        <v>555</v>
      </c>
      <c r="C437" s="37">
        <v>4301031336</v>
      </c>
      <c r="D437" s="392">
        <v>4680115883154</v>
      </c>
      <c r="E437" s="392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47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4"/>
      <c r="R437" s="394"/>
      <c r="S437" s="394"/>
      <c r="T437" s="395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2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8"/>
        <v>0</v>
      </c>
      <c r="BN437" s="79">
        <f t="shared" si="69"/>
        <v>0</v>
      </c>
      <c r="BO437" s="79">
        <f t="shared" si="70"/>
        <v>0</v>
      </c>
      <c r="BP437" s="79">
        <f t="shared" si="71"/>
        <v>0</v>
      </c>
    </row>
    <row r="438" spans="1:68" ht="37.5" customHeight="1" x14ac:dyDescent="0.25">
      <c r="A438" s="64" t="s">
        <v>554</v>
      </c>
      <c r="B438" s="64" t="s">
        <v>556</v>
      </c>
      <c r="C438" s="37">
        <v>4301031254</v>
      </c>
      <c r="D438" s="392">
        <v>4680115883154</v>
      </c>
      <c r="E438" s="392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4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4"/>
      <c r="R438" s="394"/>
      <c r="S438" s="394"/>
      <c r="T438" s="395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2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8"/>
        <v>0</v>
      </c>
      <c r="BN438" s="79">
        <f t="shared" si="69"/>
        <v>0</v>
      </c>
      <c r="BO438" s="79">
        <f t="shared" si="70"/>
        <v>0</v>
      </c>
      <c r="BP438" s="79">
        <f t="shared" si="71"/>
        <v>0</v>
      </c>
    </row>
    <row r="439" spans="1:68" ht="37.5" customHeight="1" x14ac:dyDescent="0.25">
      <c r="A439" s="64" t="s">
        <v>557</v>
      </c>
      <c r="B439" s="64" t="s">
        <v>558</v>
      </c>
      <c r="C439" s="37">
        <v>4301031331</v>
      </c>
      <c r="D439" s="392">
        <v>4607091389524</v>
      </c>
      <c r="E439" s="392"/>
      <c r="F439" s="63">
        <v>0.35</v>
      </c>
      <c r="G439" s="38">
        <v>6</v>
      </c>
      <c r="H439" s="63">
        <v>2.1</v>
      </c>
      <c r="I439" s="63">
        <v>2.23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50</v>
      </c>
      <c r="P439" s="47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4"/>
      <c r="R439" s="394"/>
      <c r="S439" s="394"/>
      <c r="T439" s="395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2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8"/>
        <v>0</v>
      </c>
      <c r="BN439" s="79">
        <f t="shared" si="69"/>
        <v>0</v>
      </c>
      <c r="BO439" s="79">
        <f t="shared" si="70"/>
        <v>0</v>
      </c>
      <c r="BP439" s="79">
        <f t="shared" si="71"/>
        <v>0</v>
      </c>
    </row>
    <row r="440" spans="1:68" ht="37.5" customHeight="1" x14ac:dyDescent="0.25">
      <c r="A440" s="64" t="s">
        <v>557</v>
      </c>
      <c r="B440" s="64" t="s">
        <v>559</v>
      </c>
      <c r="C440" s="37">
        <v>4301031361</v>
      </c>
      <c r="D440" s="392">
        <v>4607091389524</v>
      </c>
      <c r="E440" s="392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474" t="s">
        <v>560</v>
      </c>
      <c r="Q440" s="394"/>
      <c r="R440" s="394"/>
      <c r="S440" s="394"/>
      <c r="T440" s="395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2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8"/>
        <v>0</v>
      </c>
      <c r="BN440" s="79">
        <f t="shared" si="69"/>
        <v>0</v>
      </c>
      <c r="BO440" s="79">
        <f t="shared" si="70"/>
        <v>0</v>
      </c>
      <c r="BP440" s="79">
        <f t="shared" si="71"/>
        <v>0</v>
      </c>
    </row>
    <row r="441" spans="1:68" ht="27" customHeight="1" x14ac:dyDescent="0.25">
      <c r="A441" s="64" t="s">
        <v>561</v>
      </c>
      <c r="B441" s="64" t="s">
        <v>562</v>
      </c>
      <c r="C441" s="37">
        <v>4301031337</v>
      </c>
      <c r="D441" s="392">
        <v>4680115883161</v>
      </c>
      <c r="E441" s="392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50</v>
      </c>
      <c r="P441" s="47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4"/>
      <c r="R441" s="394"/>
      <c r="S441" s="394"/>
      <c r="T441" s="395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2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8"/>
        <v>0</v>
      </c>
      <c r="BN441" s="79">
        <f t="shared" si="69"/>
        <v>0</v>
      </c>
      <c r="BO441" s="79">
        <f t="shared" si="70"/>
        <v>0</v>
      </c>
      <c r="BP441" s="79">
        <f t="shared" si="71"/>
        <v>0</v>
      </c>
    </row>
    <row r="442" spans="1:68" ht="27" customHeight="1" x14ac:dyDescent="0.25">
      <c r="A442" s="64" t="s">
        <v>561</v>
      </c>
      <c r="B442" s="64" t="s">
        <v>563</v>
      </c>
      <c r="C442" s="37">
        <v>4301031258</v>
      </c>
      <c r="D442" s="392">
        <v>4680115883161</v>
      </c>
      <c r="E442" s="392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4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4"/>
      <c r="R442" s="394"/>
      <c r="S442" s="394"/>
      <c r="T442" s="395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2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8"/>
        <v>0</v>
      </c>
      <c r="BN442" s="79">
        <f t="shared" si="69"/>
        <v>0</v>
      </c>
      <c r="BO442" s="79">
        <f t="shared" si="70"/>
        <v>0</v>
      </c>
      <c r="BP442" s="79">
        <f t="shared" si="71"/>
        <v>0</v>
      </c>
    </row>
    <row r="443" spans="1:68" ht="27" customHeight="1" x14ac:dyDescent="0.25">
      <c r="A443" s="64" t="s">
        <v>564</v>
      </c>
      <c r="B443" s="64" t="s">
        <v>565</v>
      </c>
      <c r="C443" s="37">
        <v>4301031333</v>
      </c>
      <c r="D443" s="392">
        <v>4607091389531</v>
      </c>
      <c r="E443" s="392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50</v>
      </c>
      <c r="P443" s="47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4"/>
      <c r="R443" s="394"/>
      <c r="S443" s="394"/>
      <c r="T443" s="395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2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8"/>
        <v>0</v>
      </c>
      <c r="BN443" s="79">
        <f t="shared" si="69"/>
        <v>0</v>
      </c>
      <c r="BO443" s="79">
        <f t="shared" si="70"/>
        <v>0</v>
      </c>
      <c r="BP443" s="79">
        <f t="shared" si="71"/>
        <v>0</v>
      </c>
    </row>
    <row r="444" spans="1:68" ht="27" customHeight="1" x14ac:dyDescent="0.25">
      <c r="A444" s="64" t="s">
        <v>564</v>
      </c>
      <c r="B444" s="64" t="s">
        <v>566</v>
      </c>
      <c r="C444" s="37">
        <v>4301031358</v>
      </c>
      <c r="D444" s="392">
        <v>4607091389531</v>
      </c>
      <c r="E444" s="392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4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4"/>
      <c r="R444" s="394"/>
      <c r="S444" s="394"/>
      <c r="T444" s="395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2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8"/>
        <v>0</v>
      </c>
      <c r="BN444" s="79">
        <f t="shared" si="69"/>
        <v>0</v>
      </c>
      <c r="BO444" s="79">
        <f t="shared" si="70"/>
        <v>0</v>
      </c>
      <c r="BP444" s="79">
        <f t="shared" si="71"/>
        <v>0</v>
      </c>
    </row>
    <row r="445" spans="1:68" ht="37.5" customHeight="1" x14ac:dyDescent="0.25">
      <c r="A445" s="64" t="s">
        <v>567</v>
      </c>
      <c r="B445" s="64" t="s">
        <v>568</v>
      </c>
      <c r="C445" s="37">
        <v>4301031360</v>
      </c>
      <c r="D445" s="392">
        <v>4607091384345</v>
      </c>
      <c r="E445" s="392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46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4"/>
      <c r="R445" s="394"/>
      <c r="S445" s="394"/>
      <c r="T445" s="395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2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8"/>
        <v>0</v>
      </c>
      <c r="BN445" s="79">
        <f t="shared" si="69"/>
        <v>0</v>
      </c>
      <c r="BO445" s="79">
        <f t="shared" si="70"/>
        <v>0</v>
      </c>
      <c r="BP445" s="79">
        <f t="shared" si="71"/>
        <v>0</v>
      </c>
    </row>
    <row r="446" spans="1:68" ht="27" customHeight="1" x14ac:dyDescent="0.25">
      <c r="A446" s="64" t="s">
        <v>569</v>
      </c>
      <c r="B446" s="64" t="s">
        <v>570</v>
      </c>
      <c r="C446" s="37">
        <v>4301031338</v>
      </c>
      <c r="D446" s="392">
        <v>4680115883185</v>
      </c>
      <c r="E446" s="392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46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4"/>
      <c r="R446" s="394"/>
      <c r="S446" s="394"/>
      <c r="T446" s="395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2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8"/>
        <v>0</v>
      </c>
      <c r="BN446" s="79">
        <f t="shared" si="69"/>
        <v>0</v>
      </c>
      <c r="BO446" s="79">
        <f t="shared" si="70"/>
        <v>0</v>
      </c>
      <c r="BP446" s="79">
        <f t="shared" si="71"/>
        <v>0</v>
      </c>
    </row>
    <row r="447" spans="1:68" ht="27" customHeight="1" x14ac:dyDescent="0.25">
      <c r="A447" s="64" t="s">
        <v>569</v>
      </c>
      <c r="B447" s="64" t="s">
        <v>571</v>
      </c>
      <c r="C447" s="37">
        <v>4301031255</v>
      </c>
      <c r="D447" s="392">
        <v>4680115883185</v>
      </c>
      <c r="E447" s="392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45</v>
      </c>
      <c r="P447" s="4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4"/>
      <c r="R447" s="394"/>
      <c r="S447" s="394"/>
      <c r="T447" s="395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2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8"/>
        <v>0</v>
      </c>
      <c r="BN447" s="79">
        <f t="shared" si="69"/>
        <v>0</v>
      </c>
      <c r="BO447" s="79">
        <f t="shared" si="70"/>
        <v>0</v>
      </c>
      <c r="BP447" s="79">
        <f t="shared" si="71"/>
        <v>0</v>
      </c>
    </row>
    <row r="448" spans="1:68" ht="37.5" customHeight="1" x14ac:dyDescent="0.25">
      <c r="A448" s="64" t="s">
        <v>572</v>
      </c>
      <c r="B448" s="64" t="s">
        <v>573</v>
      </c>
      <c r="C448" s="37">
        <v>4301031236</v>
      </c>
      <c r="D448" s="392">
        <v>4680115882928</v>
      </c>
      <c r="E448" s="392"/>
      <c r="F448" s="63">
        <v>0.28000000000000003</v>
      </c>
      <c r="G448" s="38">
        <v>6</v>
      </c>
      <c r="H448" s="63">
        <v>1.68</v>
      </c>
      <c r="I448" s="63">
        <v>2.6</v>
      </c>
      <c r="J448" s="38">
        <v>156</v>
      </c>
      <c r="K448" s="38" t="s">
        <v>88</v>
      </c>
      <c r="L448" s="38"/>
      <c r="M448" s="39" t="s">
        <v>82</v>
      </c>
      <c r="N448" s="39"/>
      <c r="O448" s="38">
        <v>35</v>
      </c>
      <c r="P448" s="4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4"/>
      <c r="R448" s="394"/>
      <c r="S448" s="394"/>
      <c r="T448" s="395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>IFERROR(IF(Y448=0,"",ROUNDUP(Y448/H448,0)*0.00753),"")</f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8"/>
        <v>0</v>
      </c>
      <c r="BN448" s="79">
        <f t="shared" si="69"/>
        <v>0</v>
      </c>
      <c r="BO448" s="79">
        <f t="shared" si="70"/>
        <v>0</v>
      </c>
      <c r="BP448" s="79">
        <f t="shared" si="71"/>
        <v>0</v>
      </c>
    </row>
    <row r="449" spans="1:68" x14ac:dyDescent="0.2">
      <c r="A449" s="387"/>
      <c r="B449" s="387"/>
      <c r="C449" s="387"/>
      <c r="D449" s="387"/>
      <c r="E449" s="387"/>
      <c r="F449" s="387"/>
      <c r="G449" s="387"/>
      <c r="H449" s="387"/>
      <c r="I449" s="387"/>
      <c r="J449" s="387"/>
      <c r="K449" s="387"/>
      <c r="L449" s="387"/>
      <c r="M449" s="387"/>
      <c r="N449" s="387"/>
      <c r="O449" s="399"/>
      <c r="P449" s="396" t="s">
        <v>43</v>
      </c>
      <c r="Q449" s="397"/>
      <c r="R449" s="397"/>
      <c r="S449" s="397"/>
      <c r="T449" s="397"/>
      <c r="U449" s="397"/>
      <c r="V449" s="398"/>
      <c r="W449" s="43" t="s">
        <v>42</v>
      </c>
      <c r="X449" s="44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23.80952380952381</v>
      </c>
      <c r="Y449" s="44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24</v>
      </c>
      <c r="Z449" s="44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0.18071999999999999</v>
      </c>
      <c r="AA449" s="68"/>
      <c r="AB449" s="68"/>
      <c r="AC449" s="68"/>
    </row>
    <row r="450" spans="1:68" x14ac:dyDescent="0.2">
      <c r="A450" s="387"/>
      <c r="B450" s="387"/>
      <c r="C450" s="387"/>
      <c r="D450" s="387"/>
      <c r="E450" s="387"/>
      <c r="F450" s="387"/>
      <c r="G450" s="387"/>
      <c r="H450" s="387"/>
      <c r="I450" s="387"/>
      <c r="J450" s="387"/>
      <c r="K450" s="387"/>
      <c r="L450" s="387"/>
      <c r="M450" s="387"/>
      <c r="N450" s="387"/>
      <c r="O450" s="399"/>
      <c r="P450" s="396" t="s">
        <v>43</v>
      </c>
      <c r="Q450" s="397"/>
      <c r="R450" s="397"/>
      <c r="S450" s="397"/>
      <c r="T450" s="397"/>
      <c r="U450" s="397"/>
      <c r="V450" s="398"/>
      <c r="W450" s="43" t="s">
        <v>0</v>
      </c>
      <c r="X450" s="44">
        <f>IFERROR(SUM(X428:X448),"0")</f>
        <v>100</v>
      </c>
      <c r="Y450" s="44">
        <f>IFERROR(SUM(Y428:Y448),"0")</f>
        <v>100.80000000000001</v>
      </c>
      <c r="Z450" s="43"/>
      <c r="AA450" s="68"/>
      <c r="AB450" s="68"/>
      <c r="AC450" s="68"/>
    </row>
    <row r="451" spans="1:68" ht="14.25" customHeight="1" x14ac:dyDescent="0.25">
      <c r="A451" s="400" t="s">
        <v>84</v>
      </c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0"/>
      <c r="P451" s="400"/>
      <c r="Q451" s="400"/>
      <c r="R451" s="400"/>
      <c r="S451" s="400"/>
      <c r="T451" s="400"/>
      <c r="U451" s="400"/>
      <c r="V451" s="400"/>
      <c r="W451" s="400"/>
      <c r="X451" s="400"/>
      <c r="Y451" s="400"/>
      <c r="Z451" s="400"/>
      <c r="AA451" s="67"/>
      <c r="AB451" s="67"/>
      <c r="AC451" s="81"/>
    </row>
    <row r="452" spans="1:68" ht="27" customHeight="1" x14ac:dyDescent="0.25">
      <c r="A452" s="64" t="s">
        <v>574</v>
      </c>
      <c r="B452" s="64" t="s">
        <v>575</v>
      </c>
      <c r="C452" s="37">
        <v>4301051284</v>
      </c>
      <c r="D452" s="392">
        <v>4607091384352</v>
      </c>
      <c r="E452" s="392"/>
      <c r="F452" s="63">
        <v>0.6</v>
      </c>
      <c r="G452" s="38">
        <v>4</v>
      </c>
      <c r="H452" s="63">
        <v>2.4</v>
      </c>
      <c r="I452" s="63">
        <v>2.6459999999999999</v>
      </c>
      <c r="J452" s="38">
        <v>120</v>
      </c>
      <c r="K452" s="38" t="s">
        <v>88</v>
      </c>
      <c r="L452" s="38"/>
      <c r="M452" s="39" t="s">
        <v>128</v>
      </c>
      <c r="N452" s="39"/>
      <c r="O452" s="38">
        <v>45</v>
      </c>
      <c r="P45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4"/>
      <c r="R452" s="394"/>
      <c r="S452" s="394"/>
      <c r="T452" s="395"/>
      <c r="U452" s="40" t="s">
        <v>48</v>
      </c>
      <c r="V452" s="40" t="s">
        <v>48</v>
      </c>
      <c r="W452" s="41" t="s">
        <v>0</v>
      </c>
      <c r="X452" s="59">
        <v>0</v>
      </c>
      <c r="Y452" s="56">
        <f>IFERROR(IF(X452="",0,CEILING((X452/$H452),1)*$H452),"")</f>
        <v>0</v>
      </c>
      <c r="Z452" s="42" t="str">
        <f>IFERROR(IF(Y452=0,"",ROUNDUP(Y452/H452,0)*0.00937),"")</f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19" t="s">
        <v>69</v>
      </c>
      <c r="BM452" s="79">
        <f>IFERROR(X452*I452/H452,"0")</f>
        <v>0</v>
      </c>
      <c r="BN452" s="79">
        <f>IFERROR(Y452*I452/H452,"0")</f>
        <v>0</v>
      </c>
      <c r="BO452" s="79">
        <f>IFERROR(1/J452*(X452/H452),"0")</f>
        <v>0</v>
      </c>
      <c r="BP452" s="79">
        <f>IFERROR(1/J452*(Y452/H452),"0")</f>
        <v>0</v>
      </c>
    </row>
    <row r="453" spans="1:68" ht="27" customHeight="1" x14ac:dyDescent="0.25">
      <c r="A453" s="64" t="s">
        <v>576</v>
      </c>
      <c r="B453" s="64" t="s">
        <v>577</v>
      </c>
      <c r="C453" s="37">
        <v>4301051431</v>
      </c>
      <c r="D453" s="392">
        <v>4607091389654</v>
      </c>
      <c r="E453" s="392"/>
      <c r="F453" s="63">
        <v>0.33</v>
      </c>
      <c r="G453" s="38">
        <v>6</v>
      </c>
      <c r="H453" s="63">
        <v>1.98</v>
      </c>
      <c r="I453" s="63">
        <v>2.258</v>
      </c>
      <c r="J453" s="38">
        <v>156</v>
      </c>
      <c r="K453" s="38" t="s">
        <v>88</v>
      </c>
      <c r="L453" s="38"/>
      <c r="M453" s="39" t="s">
        <v>128</v>
      </c>
      <c r="N453" s="39"/>
      <c r="O453" s="38">
        <v>45</v>
      </c>
      <c r="P453" s="4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4"/>
      <c r="R453" s="394"/>
      <c r="S453" s="394"/>
      <c r="T453" s="395"/>
      <c r="U453" s="40" t="s">
        <v>48</v>
      </c>
      <c r="V453" s="40" t="s">
        <v>48</v>
      </c>
      <c r="W453" s="41" t="s">
        <v>0</v>
      </c>
      <c r="X453" s="59">
        <v>0</v>
      </c>
      <c r="Y453" s="56">
        <f>IFERROR(IF(X453="",0,CEILING((X453/$H453),1)*$H453),"")</f>
        <v>0</v>
      </c>
      <c r="Z453" s="42" t="str">
        <f>IFERROR(IF(Y453=0,"",ROUNDUP(Y453/H453,0)*0.00753),"")</f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0" t="s">
        <v>69</v>
      </c>
      <c r="BM453" s="79">
        <f>IFERROR(X453*I453/H453,"0")</f>
        <v>0</v>
      </c>
      <c r="BN453" s="79">
        <f>IFERROR(Y453*I453/H453,"0")</f>
        <v>0</v>
      </c>
      <c r="BO453" s="79">
        <f>IFERROR(1/J453*(X453/H453),"0")</f>
        <v>0</v>
      </c>
      <c r="BP453" s="79">
        <f>IFERROR(1/J453*(Y453/H453),"0")</f>
        <v>0</v>
      </c>
    </row>
    <row r="454" spans="1:68" x14ac:dyDescent="0.2">
      <c r="A454" s="387"/>
      <c r="B454" s="387"/>
      <c r="C454" s="387"/>
      <c r="D454" s="387"/>
      <c r="E454" s="387"/>
      <c r="F454" s="387"/>
      <c r="G454" s="387"/>
      <c r="H454" s="387"/>
      <c r="I454" s="387"/>
      <c r="J454" s="387"/>
      <c r="K454" s="387"/>
      <c r="L454" s="387"/>
      <c r="M454" s="387"/>
      <c r="N454" s="387"/>
      <c r="O454" s="399"/>
      <c r="P454" s="396" t="s">
        <v>43</v>
      </c>
      <c r="Q454" s="397"/>
      <c r="R454" s="397"/>
      <c r="S454" s="397"/>
      <c r="T454" s="397"/>
      <c r="U454" s="397"/>
      <c r="V454" s="398"/>
      <c r="W454" s="43" t="s">
        <v>42</v>
      </c>
      <c r="X454" s="44">
        <f>IFERROR(X452/H452,"0")+IFERROR(X453/H453,"0")</f>
        <v>0</v>
      </c>
      <c r="Y454" s="44">
        <f>IFERROR(Y452/H452,"0")+IFERROR(Y453/H453,"0")</f>
        <v>0</v>
      </c>
      <c r="Z454" s="44">
        <f>IFERROR(IF(Z452="",0,Z452),"0")+IFERROR(IF(Z453="",0,Z453),"0")</f>
        <v>0</v>
      </c>
      <c r="AA454" s="68"/>
      <c r="AB454" s="68"/>
      <c r="AC454" s="68"/>
    </row>
    <row r="455" spans="1:68" x14ac:dyDescent="0.2">
      <c r="A455" s="387"/>
      <c r="B455" s="387"/>
      <c r="C455" s="387"/>
      <c r="D455" s="387"/>
      <c r="E455" s="387"/>
      <c r="F455" s="387"/>
      <c r="G455" s="387"/>
      <c r="H455" s="387"/>
      <c r="I455" s="387"/>
      <c r="J455" s="387"/>
      <c r="K455" s="387"/>
      <c r="L455" s="387"/>
      <c r="M455" s="387"/>
      <c r="N455" s="387"/>
      <c r="O455" s="399"/>
      <c r="P455" s="396" t="s">
        <v>43</v>
      </c>
      <c r="Q455" s="397"/>
      <c r="R455" s="397"/>
      <c r="S455" s="397"/>
      <c r="T455" s="397"/>
      <c r="U455" s="397"/>
      <c r="V455" s="398"/>
      <c r="W455" s="43" t="s">
        <v>0</v>
      </c>
      <c r="X455" s="44">
        <f>IFERROR(SUM(X452:X453),"0")</f>
        <v>0</v>
      </c>
      <c r="Y455" s="44">
        <f>IFERROR(SUM(Y452:Y453),"0")</f>
        <v>0</v>
      </c>
      <c r="Z455" s="43"/>
      <c r="AA455" s="68"/>
      <c r="AB455" s="68"/>
      <c r="AC455" s="68"/>
    </row>
    <row r="456" spans="1:68" ht="14.25" customHeight="1" x14ac:dyDescent="0.25">
      <c r="A456" s="400" t="s">
        <v>108</v>
      </c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0"/>
      <c r="P456" s="400"/>
      <c r="Q456" s="400"/>
      <c r="R456" s="400"/>
      <c r="S456" s="400"/>
      <c r="T456" s="400"/>
      <c r="U456" s="400"/>
      <c r="V456" s="400"/>
      <c r="W456" s="400"/>
      <c r="X456" s="400"/>
      <c r="Y456" s="400"/>
      <c r="Z456" s="400"/>
      <c r="AA456" s="67"/>
      <c r="AB456" s="67"/>
      <c r="AC456" s="81"/>
    </row>
    <row r="457" spans="1:68" ht="27" customHeight="1" x14ac:dyDescent="0.25">
      <c r="A457" s="64" t="s">
        <v>578</v>
      </c>
      <c r="B457" s="64" t="s">
        <v>579</v>
      </c>
      <c r="C457" s="37">
        <v>4301032047</v>
      </c>
      <c r="D457" s="392">
        <v>4680115884342</v>
      </c>
      <c r="E457" s="392"/>
      <c r="F457" s="63">
        <v>0.06</v>
      </c>
      <c r="G457" s="38">
        <v>20</v>
      </c>
      <c r="H457" s="63">
        <v>1.2</v>
      </c>
      <c r="I457" s="63">
        <v>1.8</v>
      </c>
      <c r="J457" s="38">
        <v>200</v>
      </c>
      <c r="K457" s="38" t="s">
        <v>581</v>
      </c>
      <c r="L457" s="38"/>
      <c r="M457" s="39" t="s">
        <v>580</v>
      </c>
      <c r="N457" s="39"/>
      <c r="O457" s="38">
        <v>60</v>
      </c>
      <c r="P457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94"/>
      <c r="R457" s="394"/>
      <c r="S457" s="394"/>
      <c r="T457" s="395"/>
      <c r="U457" s="40" t="s">
        <v>48</v>
      </c>
      <c r="V457" s="40" t="s">
        <v>48</v>
      </c>
      <c r="W457" s="41" t="s">
        <v>0</v>
      </c>
      <c r="X457" s="59">
        <v>0</v>
      </c>
      <c r="Y457" s="56">
        <f>IFERROR(IF(X457="",0,CEILING((X457/$H457),1)*$H457),"")</f>
        <v>0</v>
      </c>
      <c r="Z457" s="42" t="str">
        <f>IFERROR(IF(Y457=0,"",ROUNDUP(Y457/H457,0)*0.00627),"")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1" t="s">
        <v>69</v>
      </c>
      <c r="BM457" s="79">
        <f>IFERROR(X457*I457/H457,"0")</f>
        <v>0</v>
      </c>
      <c r="BN457" s="79">
        <f>IFERROR(Y457*I457/H457,"0")</f>
        <v>0</v>
      </c>
      <c r="BO457" s="79">
        <f>IFERROR(1/J457*(X457/H457),"0")</f>
        <v>0</v>
      </c>
      <c r="BP457" s="79">
        <f>IFERROR(1/J457*(Y457/H457),"0")</f>
        <v>0</v>
      </c>
    </row>
    <row r="458" spans="1:68" x14ac:dyDescent="0.2">
      <c r="A458" s="387"/>
      <c r="B458" s="387"/>
      <c r="C458" s="387"/>
      <c r="D458" s="387"/>
      <c r="E458" s="387"/>
      <c r="F458" s="387"/>
      <c r="G458" s="387"/>
      <c r="H458" s="387"/>
      <c r="I458" s="387"/>
      <c r="J458" s="387"/>
      <c r="K458" s="387"/>
      <c r="L458" s="387"/>
      <c r="M458" s="387"/>
      <c r="N458" s="387"/>
      <c r="O458" s="399"/>
      <c r="P458" s="396" t="s">
        <v>43</v>
      </c>
      <c r="Q458" s="397"/>
      <c r="R458" s="397"/>
      <c r="S458" s="397"/>
      <c r="T458" s="397"/>
      <c r="U458" s="397"/>
      <c r="V458" s="398"/>
      <c r="W458" s="43" t="s">
        <v>42</v>
      </c>
      <c r="X458" s="44">
        <f>IFERROR(X457/H457,"0")</f>
        <v>0</v>
      </c>
      <c r="Y458" s="44">
        <f>IFERROR(Y457/H457,"0")</f>
        <v>0</v>
      </c>
      <c r="Z458" s="44">
        <f>IFERROR(IF(Z457="",0,Z457),"0")</f>
        <v>0</v>
      </c>
      <c r="AA458" s="68"/>
      <c r="AB458" s="68"/>
      <c r="AC458" s="68"/>
    </row>
    <row r="459" spans="1:68" x14ac:dyDescent="0.2">
      <c r="A459" s="387"/>
      <c r="B459" s="387"/>
      <c r="C459" s="387"/>
      <c r="D459" s="387"/>
      <c r="E459" s="387"/>
      <c r="F459" s="387"/>
      <c r="G459" s="387"/>
      <c r="H459" s="387"/>
      <c r="I459" s="387"/>
      <c r="J459" s="387"/>
      <c r="K459" s="387"/>
      <c r="L459" s="387"/>
      <c r="M459" s="387"/>
      <c r="N459" s="387"/>
      <c r="O459" s="399"/>
      <c r="P459" s="396" t="s">
        <v>43</v>
      </c>
      <c r="Q459" s="397"/>
      <c r="R459" s="397"/>
      <c r="S459" s="397"/>
      <c r="T459" s="397"/>
      <c r="U459" s="397"/>
      <c r="V459" s="398"/>
      <c r="W459" s="43" t="s">
        <v>0</v>
      </c>
      <c r="X459" s="44">
        <f>IFERROR(SUM(X457:X457),"0")</f>
        <v>0</v>
      </c>
      <c r="Y459" s="44">
        <f>IFERROR(SUM(Y457:Y457),"0")</f>
        <v>0</v>
      </c>
      <c r="Z459" s="43"/>
      <c r="AA459" s="68"/>
      <c r="AB459" s="68"/>
      <c r="AC459" s="68"/>
    </row>
    <row r="460" spans="1:68" ht="16.5" customHeight="1" x14ac:dyDescent="0.25">
      <c r="A460" s="405" t="s">
        <v>582</v>
      </c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05"/>
      <c r="O460" s="405"/>
      <c r="P460" s="405"/>
      <c r="Q460" s="405"/>
      <c r="R460" s="405"/>
      <c r="S460" s="405"/>
      <c r="T460" s="405"/>
      <c r="U460" s="405"/>
      <c r="V460" s="405"/>
      <c r="W460" s="405"/>
      <c r="X460" s="405"/>
      <c r="Y460" s="405"/>
      <c r="Z460" s="405"/>
      <c r="AA460" s="66"/>
      <c r="AB460" s="66"/>
      <c r="AC460" s="80"/>
    </row>
    <row r="461" spans="1:68" ht="14.25" customHeight="1" x14ac:dyDescent="0.25">
      <c r="A461" s="400" t="s">
        <v>155</v>
      </c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0"/>
      <c r="O461" s="400"/>
      <c r="P461" s="400"/>
      <c r="Q461" s="400"/>
      <c r="R461" s="400"/>
      <c r="S461" s="400"/>
      <c r="T461" s="400"/>
      <c r="U461" s="400"/>
      <c r="V461" s="400"/>
      <c r="W461" s="400"/>
      <c r="X461" s="400"/>
      <c r="Y461" s="400"/>
      <c r="Z461" s="400"/>
      <c r="AA461" s="67"/>
      <c r="AB461" s="67"/>
      <c r="AC461" s="81"/>
    </row>
    <row r="462" spans="1:68" ht="27" customHeight="1" x14ac:dyDescent="0.25">
      <c r="A462" s="64" t="s">
        <v>583</v>
      </c>
      <c r="B462" s="64" t="s">
        <v>584</v>
      </c>
      <c r="C462" s="37">
        <v>4301020315</v>
      </c>
      <c r="D462" s="392">
        <v>4607091389364</v>
      </c>
      <c r="E462" s="392"/>
      <c r="F462" s="63">
        <v>0.42</v>
      </c>
      <c r="G462" s="38">
        <v>6</v>
      </c>
      <c r="H462" s="63">
        <v>2.52</v>
      </c>
      <c r="I462" s="63">
        <v>2.75</v>
      </c>
      <c r="J462" s="38">
        <v>156</v>
      </c>
      <c r="K462" s="38" t="s">
        <v>88</v>
      </c>
      <c r="L462" s="38"/>
      <c r="M462" s="39" t="s">
        <v>82</v>
      </c>
      <c r="N462" s="39"/>
      <c r="O462" s="38">
        <v>40</v>
      </c>
      <c r="P462" s="46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94"/>
      <c r="R462" s="394"/>
      <c r="S462" s="394"/>
      <c r="T462" s="395"/>
      <c r="U462" s="40" t="s">
        <v>48</v>
      </c>
      <c r="V462" s="40" t="s">
        <v>48</v>
      </c>
      <c r="W462" s="41" t="s">
        <v>0</v>
      </c>
      <c r="X462" s="59">
        <v>0</v>
      </c>
      <c r="Y462" s="56">
        <f>IFERROR(IF(X462="",0,CEILING((X462/$H462),1)*$H462),"")</f>
        <v>0</v>
      </c>
      <c r="Z462" s="42" t="str">
        <f>IFERROR(IF(Y462=0,"",ROUNDUP(Y462/H462,0)*0.00753),"")</f>
        <v/>
      </c>
      <c r="AA462" s="69" t="s">
        <v>48</v>
      </c>
      <c r="AB462" s="70" t="s">
        <v>48</v>
      </c>
      <c r="AC462" s="82"/>
      <c r="AG462" s="79"/>
      <c r="AJ462" s="84"/>
      <c r="AK462" s="84"/>
      <c r="BB462" s="322" t="s">
        <v>69</v>
      </c>
      <c r="BM462" s="79">
        <f>IFERROR(X462*I462/H462,"0")</f>
        <v>0</v>
      </c>
      <c r="BN462" s="79">
        <f>IFERROR(Y462*I462/H462,"0")</f>
        <v>0</v>
      </c>
      <c r="BO462" s="79">
        <f>IFERROR(1/J462*(X462/H462),"0")</f>
        <v>0</v>
      </c>
      <c r="BP462" s="79">
        <f>IFERROR(1/J462*(Y462/H462),"0")</f>
        <v>0</v>
      </c>
    </row>
    <row r="463" spans="1:68" x14ac:dyDescent="0.2">
      <c r="A463" s="387"/>
      <c r="B463" s="387"/>
      <c r="C463" s="387"/>
      <c r="D463" s="387"/>
      <c r="E463" s="387"/>
      <c r="F463" s="387"/>
      <c r="G463" s="387"/>
      <c r="H463" s="387"/>
      <c r="I463" s="387"/>
      <c r="J463" s="387"/>
      <c r="K463" s="387"/>
      <c r="L463" s="387"/>
      <c r="M463" s="387"/>
      <c r="N463" s="387"/>
      <c r="O463" s="399"/>
      <c r="P463" s="396" t="s">
        <v>43</v>
      </c>
      <c r="Q463" s="397"/>
      <c r="R463" s="397"/>
      <c r="S463" s="397"/>
      <c r="T463" s="397"/>
      <c r="U463" s="397"/>
      <c r="V463" s="398"/>
      <c r="W463" s="43" t="s">
        <v>42</v>
      </c>
      <c r="X463" s="44">
        <f>IFERROR(X462/H462,"0")</f>
        <v>0</v>
      </c>
      <c r="Y463" s="44">
        <f>IFERROR(Y462/H462,"0")</f>
        <v>0</v>
      </c>
      <c r="Z463" s="44">
        <f>IFERROR(IF(Z462="",0,Z462),"0")</f>
        <v>0</v>
      </c>
      <c r="AA463" s="68"/>
      <c r="AB463" s="68"/>
      <c r="AC463" s="68"/>
    </row>
    <row r="464" spans="1:68" x14ac:dyDescent="0.2">
      <c r="A464" s="387"/>
      <c r="B464" s="387"/>
      <c r="C464" s="387"/>
      <c r="D464" s="387"/>
      <c r="E464" s="387"/>
      <c r="F464" s="387"/>
      <c r="G464" s="387"/>
      <c r="H464" s="387"/>
      <c r="I464" s="387"/>
      <c r="J464" s="387"/>
      <c r="K464" s="387"/>
      <c r="L464" s="387"/>
      <c r="M464" s="387"/>
      <c r="N464" s="387"/>
      <c r="O464" s="399"/>
      <c r="P464" s="396" t="s">
        <v>43</v>
      </c>
      <c r="Q464" s="397"/>
      <c r="R464" s="397"/>
      <c r="S464" s="397"/>
      <c r="T464" s="397"/>
      <c r="U464" s="397"/>
      <c r="V464" s="398"/>
      <c r="W464" s="43" t="s">
        <v>0</v>
      </c>
      <c r="X464" s="44">
        <f>IFERROR(SUM(X462:X462),"0")</f>
        <v>0</v>
      </c>
      <c r="Y464" s="44">
        <f>IFERROR(SUM(Y462:Y462),"0")</f>
        <v>0</v>
      </c>
      <c r="Z464" s="43"/>
      <c r="AA464" s="68"/>
      <c r="AB464" s="68"/>
      <c r="AC464" s="68"/>
    </row>
    <row r="465" spans="1:68" ht="14.25" customHeight="1" x14ac:dyDescent="0.25">
      <c r="A465" s="400" t="s">
        <v>79</v>
      </c>
      <c r="B465" s="400"/>
      <c r="C465" s="400"/>
      <c r="D465" s="400"/>
      <c r="E465" s="400"/>
      <c r="F465" s="400"/>
      <c r="G465" s="400"/>
      <c r="H465" s="400"/>
      <c r="I465" s="400"/>
      <c r="J465" s="400"/>
      <c r="K465" s="400"/>
      <c r="L465" s="400"/>
      <c r="M465" s="400"/>
      <c r="N465" s="400"/>
      <c r="O465" s="400"/>
      <c r="P465" s="400"/>
      <c r="Q465" s="400"/>
      <c r="R465" s="400"/>
      <c r="S465" s="400"/>
      <c r="T465" s="400"/>
      <c r="U465" s="400"/>
      <c r="V465" s="400"/>
      <c r="W465" s="400"/>
      <c r="X465" s="400"/>
      <c r="Y465" s="400"/>
      <c r="Z465" s="400"/>
      <c r="AA465" s="67"/>
      <c r="AB465" s="67"/>
      <c r="AC465" s="81"/>
    </row>
    <row r="466" spans="1:68" ht="27" customHeight="1" x14ac:dyDescent="0.25">
      <c r="A466" s="64" t="s">
        <v>585</v>
      </c>
      <c r="B466" s="64" t="s">
        <v>586</v>
      </c>
      <c r="C466" s="37">
        <v>4301031212</v>
      </c>
      <c r="D466" s="392">
        <v>4607091389739</v>
      </c>
      <c r="E466" s="392"/>
      <c r="F466" s="63">
        <v>0.7</v>
      </c>
      <c r="G466" s="38">
        <v>6</v>
      </c>
      <c r="H466" s="63">
        <v>4.2</v>
      </c>
      <c r="I466" s="63">
        <v>4.43</v>
      </c>
      <c r="J466" s="38">
        <v>156</v>
      </c>
      <c r="K466" s="38" t="s">
        <v>88</v>
      </c>
      <c r="L466" s="38"/>
      <c r="M466" s="39" t="s">
        <v>125</v>
      </c>
      <c r="N466" s="39"/>
      <c r="O466" s="38">
        <v>45</v>
      </c>
      <c r="P466" s="46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394"/>
      <c r="R466" s="394"/>
      <c r="S466" s="394"/>
      <c r="T466" s="395"/>
      <c r="U466" s="40" t="s">
        <v>48</v>
      </c>
      <c r="V466" s="40" t="s">
        <v>48</v>
      </c>
      <c r="W466" s="41" t="s">
        <v>0</v>
      </c>
      <c r="X466" s="59">
        <v>50</v>
      </c>
      <c r="Y466" s="56">
        <f t="shared" ref="Y466:Y471" si="73">IFERROR(IF(X466="",0,CEILING((X466/$H466),1)*$H466),"")</f>
        <v>50.400000000000006</v>
      </c>
      <c r="Z466" s="42">
        <f>IFERROR(IF(Y466=0,"",ROUNDUP(Y466/H466,0)*0.00753),"")</f>
        <v>9.0359999999999996E-2</v>
      </c>
      <c r="AA466" s="69" t="s">
        <v>48</v>
      </c>
      <c r="AB466" s="70" t="s">
        <v>48</v>
      </c>
      <c r="AC466" s="82"/>
      <c r="AG466" s="79"/>
      <c r="AJ466" s="84"/>
      <c r="AK466" s="84"/>
      <c r="BB466" s="323" t="s">
        <v>69</v>
      </c>
      <c r="BM466" s="79">
        <f t="shared" ref="BM466:BM471" si="74">IFERROR(X466*I466/H466,"0")</f>
        <v>52.738095238095234</v>
      </c>
      <c r="BN466" s="79">
        <f t="shared" ref="BN466:BN471" si="75">IFERROR(Y466*I466/H466,"0")</f>
        <v>53.160000000000004</v>
      </c>
      <c r="BO466" s="79">
        <f t="shared" ref="BO466:BO471" si="76">IFERROR(1/J466*(X466/H466),"0")</f>
        <v>7.6312576312576319E-2</v>
      </c>
      <c r="BP466" s="79">
        <f t="shared" ref="BP466:BP471" si="77">IFERROR(1/J466*(Y466/H466),"0")</f>
        <v>7.6923076923076927E-2</v>
      </c>
    </row>
    <row r="467" spans="1:68" ht="27" customHeight="1" x14ac:dyDescent="0.25">
      <c r="A467" s="64" t="s">
        <v>585</v>
      </c>
      <c r="B467" s="64" t="s">
        <v>587</v>
      </c>
      <c r="C467" s="37">
        <v>4301031324</v>
      </c>
      <c r="D467" s="392">
        <v>4607091389739</v>
      </c>
      <c r="E467" s="392"/>
      <c r="F467" s="63">
        <v>0.7</v>
      </c>
      <c r="G467" s="38">
        <v>6</v>
      </c>
      <c r="H467" s="63">
        <v>4.2</v>
      </c>
      <c r="I467" s="63">
        <v>4.43</v>
      </c>
      <c r="J467" s="38">
        <v>156</v>
      </c>
      <c r="K467" s="38" t="s">
        <v>88</v>
      </c>
      <c r="L467" s="38"/>
      <c r="M467" s="39" t="s">
        <v>82</v>
      </c>
      <c r="N467" s="39"/>
      <c r="O467" s="38">
        <v>50</v>
      </c>
      <c r="P467" s="46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394"/>
      <c r="R467" s="394"/>
      <c r="S467" s="394"/>
      <c r="T467" s="395"/>
      <c r="U467" s="40" t="s">
        <v>48</v>
      </c>
      <c r="V467" s="40" t="s">
        <v>48</v>
      </c>
      <c r="W467" s="41" t="s">
        <v>0</v>
      </c>
      <c r="X467" s="59">
        <v>0</v>
      </c>
      <c r="Y467" s="56">
        <f t="shared" si="73"/>
        <v>0</v>
      </c>
      <c r="Z467" s="42" t="str">
        <f>IFERROR(IF(Y467=0,"",ROUNDUP(Y467/H467,0)*0.00753),"")</f>
        <v/>
      </c>
      <c r="AA467" s="69" t="s">
        <v>48</v>
      </c>
      <c r="AB467" s="70" t="s">
        <v>48</v>
      </c>
      <c r="AC467" s="82"/>
      <c r="AG467" s="79"/>
      <c r="AJ467" s="84"/>
      <c r="AK467" s="84"/>
      <c r="BB467" s="324" t="s">
        <v>69</v>
      </c>
      <c r="BM467" s="79">
        <f t="shared" si="74"/>
        <v>0</v>
      </c>
      <c r="BN467" s="79">
        <f t="shared" si="75"/>
        <v>0</v>
      </c>
      <c r="BO467" s="79">
        <f t="shared" si="76"/>
        <v>0</v>
      </c>
      <c r="BP467" s="79">
        <f t="shared" si="77"/>
        <v>0</v>
      </c>
    </row>
    <row r="468" spans="1:68" ht="27" customHeight="1" x14ac:dyDescent="0.25">
      <c r="A468" s="64" t="s">
        <v>588</v>
      </c>
      <c r="B468" s="64" t="s">
        <v>589</v>
      </c>
      <c r="C468" s="37">
        <v>4301031363</v>
      </c>
      <c r="D468" s="392">
        <v>4607091389425</v>
      </c>
      <c r="E468" s="392"/>
      <c r="F468" s="63">
        <v>0.35</v>
      </c>
      <c r="G468" s="38">
        <v>6</v>
      </c>
      <c r="H468" s="63">
        <v>2.1</v>
      </c>
      <c r="I468" s="63">
        <v>2.23</v>
      </c>
      <c r="J468" s="38">
        <v>234</v>
      </c>
      <c r="K468" s="38" t="s">
        <v>83</v>
      </c>
      <c r="L468" s="38"/>
      <c r="M468" s="39" t="s">
        <v>82</v>
      </c>
      <c r="N468" s="39"/>
      <c r="O468" s="38">
        <v>50</v>
      </c>
      <c r="P468" s="45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94"/>
      <c r="R468" s="394"/>
      <c r="S468" s="394"/>
      <c r="T468" s="395"/>
      <c r="U468" s="40" t="s">
        <v>48</v>
      </c>
      <c r="V468" s="40" t="s">
        <v>48</v>
      </c>
      <c r="W468" s="41" t="s">
        <v>0</v>
      </c>
      <c r="X468" s="59">
        <v>0</v>
      </c>
      <c r="Y468" s="56">
        <f t="shared" si="73"/>
        <v>0</v>
      </c>
      <c r="Z468" s="42" t="str">
        <f>IFERROR(IF(Y468=0,"",ROUNDUP(Y468/H468,0)*0.00502),"")</f>
        <v/>
      </c>
      <c r="AA468" s="69" t="s">
        <v>48</v>
      </c>
      <c r="AB468" s="70" t="s">
        <v>48</v>
      </c>
      <c r="AC468" s="82"/>
      <c r="AG468" s="79"/>
      <c r="AJ468" s="84"/>
      <c r="AK468" s="84"/>
      <c r="BB468" s="325" t="s">
        <v>69</v>
      </c>
      <c r="BM468" s="79">
        <f t="shared" si="74"/>
        <v>0</v>
      </c>
      <c r="BN468" s="79">
        <f t="shared" si="75"/>
        <v>0</v>
      </c>
      <c r="BO468" s="79">
        <f t="shared" si="76"/>
        <v>0</v>
      </c>
      <c r="BP468" s="79">
        <f t="shared" si="77"/>
        <v>0</v>
      </c>
    </row>
    <row r="469" spans="1:68" ht="27" customHeight="1" x14ac:dyDescent="0.25">
      <c r="A469" s="64" t="s">
        <v>590</v>
      </c>
      <c r="B469" s="64" t="s">
        <v>591</v>
      </c>
      <c r="C469" s="37">
        <v>4301031334</v>
      </c>
      <c r="D469" s="392">
        <v>4680115880771</v>
      </c>
      <c r="E469" s="392"/>
      <c r="F469" s="63">
        <v>0.28000000000000003</v>
      </c>
      <c r="G469" s="38">
        <v>6</v>
      </c>
      <c r="H469" s="63">
        <v>1.68</v>
      </c>
      <c r="I469" s="63">
        <v>1.81</v>
      </c>
      <c r="J469" s="38">
        <v>234</v>
      </c>
      <c r="K469" s="38" t="s">
        <v>83</v>
      </c>
      <c r="L469" s="38"/>
      <c r="M469" s="39" t="s">
        <v>82</v>
      </c>
      <c r="N469" s="39"/>
      <c r="O469" s="38">
        <v>50</v>
      </c>
      <c r="P469" s="45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94"/>
      <c r="R469" s="394"/>
      <c r="S469" s="394"/>
      <c r="T469" s="395"/>
      <c r="U469" s="40" t="s">
        <v>48</v>
      </c>
      <c r="V469" s="40" t="s">
        <v>48</v>
      </c>
      <c r="W469" s="41" t="s">
        <v>0</v>
      </c>
      <c r="X469" s="59">
        <v>0</v>
      </c>
      <c r="Y469" s="56">
        <f t="shared" si="73"/>
        <v>0</v>
      </c>
      <c r="Z469" s="42" t="str">
        <f>IFERROR(IF(Y469=0,"",ROUNDUP(Y469/H469,0)*0.00502),"")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6" t="s">
        <v>69</v>
      </c>
      <c r="BM469" s="79">
        <f t="shared" si="74"/>
        <v>0</v>
      </c>
      <c r="BN469" s="79">
        <f t="shared" si="75"/>
        <v>0</v>
      </c>
      <c r="BO469" s="79">
        <f t="shared" si="76"/>
        <v>0</v>
      </c>
      <c r="BP469" s="79">
        <f t="shared" si="77"/>
        <v>0</v>
      </c>
    </row>
    <row r="470" spans="1:68" ht="27" customHeight="1" x14ac:dyDescent="0.25">
      <c r="A470" s="64" t="s">
        <v>592</v>
      </c>
      <c r="B470" s="64" t="s">
        <v>593</v>
      </c>
      <c r="C470" s="37">
        <v>4301031173</v>
      </c>
      <c r="D470" s="392">
        <v>4607091389500</v>
      </c>
      <c r="E470" s="392"/>
      <c r="F470" s="63">
        <v>0.35</v>
      </c>
      <c r="G470" s="38">
        <v>6</v>
      </c>
      <c r="H470" s="63">
        <v>2.1</v>
      </c>
      <c r="I470" s="63">
        <v>2.23</v>
      </c>
      <c r="J470" s="38">
        <v>234</v>
      </c>
      <c r="K470" s="38" t="s">
        <v>83</v>
      </c>
      <c r="L470" s="38"/>
      <c r="M470" s="39" t="s">
        <v>82</v>
      </c>
      <c r="N470" s="39"/>
      <c r="O470" s="38">
        <v>45</v>
      </c>
      <c r="P470" s="4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94"/>
      <c r="R470" s="394"/>
      <c r="S470" s="394"/>
      <c r="T470" s="395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si="73"/>
        <v>0</v>
      </c>
      <c r="Z470" s="42" t="str">
        <f>IFERROR(IF(Y470=0,"",ROUNDUP(Y470/H470,0)*0.00502),"")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si="74"/>
        <v>0</v>
      </c>
      <c r="BN470" s="79">
        <f t="shared" si="75"/>
        <v>0</v>
      </c>
      <c r="BO470" s="79">
        <f t="shared" si="76"/>
        <v>0</v>
      </c>
      <c r="BP470" s="79">
        <f t="shared" si="77"/>
        <v>0</v>
      </c>
    </row>
    <row r="471" spans="1:68" ht="27" customHeight="1" x14ac:dyDescent="0.25">
      <c r="A471" s="64" t="s">
        <v>592</v>
      </c>
      <c r="B471" s="64" t="s">
        <v>594</v>
      </c>
      <c r="C471" s="37">
        <v>4301031327</v>
      </c>
      <c r="D471" s="392">
        <v>4607091389500</v>
      </c>
      <c r="E471" s="392"/>
      <c r="F471" s="63">
        <v>0.35</v>
      </c>
      <c r="G471" s="38">
        <v>6</v>
      </c>
      <c r="H471" s="63">
        <v>2.1</v>
      </c>
      <c r="I471" s="63">
        <v>2.23</v>
      </c>
      <c r="J471" s="38">
        <v>234</v>
      </c>
      <c r="K471" s="38" t="s">
        <v>83</v>
      </c>
      <c r="L471" s="38"/>
      <c r="M471" s="39" t="s">
        <v>82</v>
      </c>
      <c r="N471" s="39"/>
      <c r="O471" s="38">
        <v>50</v>
      </c>
      <c r="P471" s="4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94"/>
      <c r="R471" s="394"/>
      <c r="S471" s="394"/>
      <c r="T471" s="395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3"/>
        <v>0</v>
      </c>
      <c r="Z471" s="42" t="str">
        <f>IFERROR(IF(Y471=0,"",ROUNDUP(Y471/H471,0)*0.00502),"")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4"/>
        <v>0</v>
      </c>
      <c r="BN471" s="79">
        <f t="shared" si="75"/>
        <v>0</v>
      </c>
      <c r="BO471" s="79">
        <f t="shared" si="76"/>
        <v>0</v>
      </c>
      <c r="BP471" s="79">
        <f t="shared" si="77"/>
        <v>0</v>
      </c>
    </row>
    <row r="472" spans="1:68" x14ac:dyDescent="0.2">
      <c r="A472" s="387"/>
      <c r="B472" s="387"/>
      <c r="C472" s="387"/>
      <c r="D472" s="387"/>
      <c r="E472" s="387"/>
      <c r="F472" s="387"/>
      <c r="G472" s="387"/>
      <c r="H472" s="387"/>
      <c r="I472" s="387"/>
      <c r="J472" s="387"/>
      <c r="K472" s="387"/>
      <c r="L472" s="387"/>
      <c r="M472" s="387"/>
      <c r="N472" s="387"/>
      <c r="O472" s="399"/>
      <c r="P472" s="396" t="s">
        <v>43</v>
      </c>
      <c r="Q472" s="397"/>
      <c r="R472" s="397"/>
      <c r="S472" s="397"/>
      <c r="T472" s="397"/>
      <c r="U472" s="397"/>
      <c r="V472" s="398"/>
      <c r="W472" s="43" t="s">
        <v>42</v>
      </c>
      <c r="X472" s="44">
        <f>IFERROR(X466/H466,"0")+IFERROR(X467/H467,"0")+IFERROR(X468/H468,"0")+IFERROR(X469/H469,"0")+IFERROR(X470/H470,"0")+IFERROR(X471/H471,"0")</f>
        <v>11.904761904761905</v>
      </c>
      <c r="Y472" s="44">
        <f>IFERROR(Y466/H466,"0")+IFERROR(Y467/H467,"0")+IFERROR(Y468/H468,"0")+IFERROR(Y469/H469,"0")+IFERROR(Y470/H470,"0")+IFERROR(Y471/H471,"0")</f>
        <v>12</v>
      </c>
      <c r="Z472" s="44">
        <f>IFERROR(IF(Z466="",0,Z466),"0")+IFERROR(IF(Z467="",0,Z467),"0")+IFERROR(IF(Z468="",0,Z468),"0")+IFERROR(IF(Z469="",0,Z469),"0")+IFERROR(IF(Z470="",0,Z470),"0")+IFERROR(IF(Z471="",0,Z471),"0")</f>
        <v>9.0359999999999996E-2</v>
      </c>
      <c r="AA472" s="68"/>
      <c r="AB472" s="68"/>
      <c r="AC472" s="68"/>
    </row>
    <row r="473" spans="1:68" x14ac:dyDescent="0.2">
      <c r="A473" s="387"/>
      <c r="B473" s="387"/>
      <c r="C473" s="387"/>
      <c r="D473" s="387"/>
      <c r="E473" s="387"/>
      <c r="F473" s="387"/>
      <c r="G473" s="387"/>
      <c r="H473" s="387"/>
      <c r="I473" s="387"/>
      <c r="J473" s="387"/>
      <c r="K473" s="387"/>
      <c r="L473" s="387"/>
      <c r="M473" s="387"/>
      <c r="N473" s="387"/>
      <c r="O473" s="399"/>
      <c r="P473" s="396" t="s">
        <v>43</v>
      </c>
      <c r="Q473" s="397"/>
      <c r="R473" s="397"/>
      <c r="S473" s="397"/>
      <c r="T473" s="397"/>
      <c r="U473" s="397"/>
      <c r="V473" s="398"/>
      <c r="W473" s="43" t="s">
        <v>0</v>
      </c>
      <c r="X473" s="44">
        <f>IFERROR(SUM(X466:X471),"0")</f>
        <v>50</v>
      </c>
      <c r="Y473" s="44">
        <f>IFERROR(SUM(Y466:Y471),"0")</f>
        <v>50.400000000000006</v>
      </c>
      <c r="Z473" s="43"/>
      <c r="AA473" s="68"/>
      <c r="AB473" s="68"/>
      <c r="AC473" s="68"/>
    </row>
    <row r="474" spans="1:68" ht="14.25" customHeight="1" x14ac:dyDescent="0.25">
      <c r="A474" s="400" t="s">
        <v>117</v>
      </c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00"/>
      <c r="O474" s="400"/>
      <c r="P474" s="400"/>
      <c r="Q474" s="400"/>
      <c r="R474" s="400"/>
      <c r="S474" s="400"/>
      <c r="T474" s="400"/>
      <c r="U474" s="400"/>
      <c r="V474" s="400"/>
      <c r="W474" s="400"/>
      <c r="X474" s="400"/>
      <c r="Y474" s="400"/>
      <c r="Z474" s="400"/>
      <c r="AA474" s="67"/>
      <c r="AB474" s="67"/>
      <c r="AC474" s="81"/>
    </row>
    <row r="475" spans="1:68" ht="27" customHeight="1" x14ac:dyDescent="0.25">
      <c r="A475" s="64" t="s">
        <v>595</v>
      </c>
      <c r="B475" s="64" t="s">
        <v>596</v>
      </c>
      <c r="C475" s="37">
        <v>4301170010</v>
      </c>
      <c r="D475" s="392">
        <v>4680115884090</v>
      </c>
      <c r="E475" s="392"/>
      <c r="F475" s="63">
        <v>0.11</v>
      </c>
      <c r="G475" s="38">
        <v>12</v>
      </c>
      <c r="H475" s="63">
        <v>1.32</v>
      </c>
      <c r="I475" s="63">
        <v>1.88</v>
      </c>
      <c r="J475" s="38">
        <v>200</v>
      </c>
      <c r="K475" s="38" t="s">
        <v>581</v>
      </c>
      <c r="L475" s="38"/>
      <c r="M475" s="39" t="s">
        <v>580</v>
      </c>
      <c r="N475" s="39"/>
      <c r="O475" s="38">
        <v>150</v>
      </c>
      <c r="P475" s="45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94"/>
      <c r="R475" s="394"/>
      <c r="S475" s="394"/>
      <c r="T475" s="395"/>
      <c r="U475" s="40" t="s">
        <v>48</v>
      </c>
      <c r="V475" s="40" t="s">
        <v>48</v>
      </c>
      <c r="W475" s="41" t="s">
        <v>0</v>
      </c>
      <c r="X475" s="59">
        <v>0</v>
      </c>
      <c r="Y475" s="56">
        <f>IFERROR(IF(X475="",0,CEILING((X475/$H475),1)*$H475),"")</f>
        <v>0</v>
      </c>
      <c r="Z475" s="42" t="str">
        <f>IFERROR(IF(Y475=0,"",ROUNDUP(Y475/H475,0)*0.00627),"")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29" t="s">
        <v>69</v>
      </c>
      <c r="BM475" s="79">
        <f>IFERROR(X475*I475/H475,"0")</f>
        <v>0</v>
      </c>
      <c r="BN475" s="79">
        <f>IFERROR(Y475*I475/H475,"0")</f>
        <v>0</v>
      </c>
      <c r="BO475" s="79">
        <f>IFERROR(1/J475*(X475/H475),"0")</f>
        <v>0</v>
      </c>
      <c r="BP475" s="79">
        <f>IFERROR(1/J475*(Y475/H475),"0")</f>
        <v>0</v>
      </c>
    </row>
    <row r="476" spans="1:68" x14ac:dyDescent="0.2">
      <c r="A476" s="387"/>
      <c r="B476" s="387"/>
      <c r="C476" s="387"/>
      <c r="D476" s="387"/>
      <c r="E476" s="387"/>
      <c r="F476" s="387"/>
      <c r="G476" s="387"/>
      <c r="H476" s="387"/>
      <c r="I476" s="387"/>
      <c r="J476" s="387"/>
      <c r="K476" s="387"/>
      <c r="L476" s="387"/>
      <c r="M476" s="387"/>
      <c r="N476" s="387"/>
      <c r="O476" s="399"/>
      <c r="P476" s="396" t="s">
        <v>43</v>
      </c>
      <c r="Q476" s="397"/>
      <c r="R476" s="397"/>
      <c r="S476" s="397"/>
      <c r="T476" s="397"/>
      <c r="U476" s="397"/>
      <c r="V476" s="398"/>
      <c r="W476" s="43" t="s">
        <v>42</v>
      </c>
      <c r="X476" s="44">
        <f>IFERROR(X475/H475,"0")</f>
        <v>0</v>
      </c>
      <c r="Y476" s="44">
        <f>IFERROR(Y475/H475,"0")</f>
        <v>0</v>
      </c>
      <c r="Z476" s="44">
        <f>IFERROR(IF(Z475="",0,Z475),"0")</f>
        <v>0</v>
      </c>
      <c r="AA476" s="68"/>
      <c r="AB476" s="68"/>
      <c r="AC476" s="68"/>
    </row>
    <row r="477" spans="1:68" x14ac:dyDescent="0.2">
      <c r="A477" s="387"/>
      <c r="B477" s="387"/>
      <c r="C477" s="387"/>
      <c r="D477" s="387"/>
      <c r="E477" s="387"/>
      <c r="F477" s="387"/>
      <c r="G477" s="387"/>
      <c r="H477" s="387"/>
      <c r="I477" s="387"/>
      <c r="J477" s="387"/>
      <c r="K477" s="387"/>
      <c r="L477" s="387"/>
      <c r="M477" s="387"/>
      <c r="N477" s="387"/>
      <c r="O477" s="399"/>
      <c r="P477" s="396" t="s">
        <v>43</v>
      </c>
      <c r="Q477" s="397"/>
      <c r="R477" s="397"/>
      <c r="S477" s="397"/>
      <c r="T477" s="397"/>
      <c r="U477" s="397"/>
      <c r="V477" s="398"/>
      <c r="W477" s="43" t="s">
        <v>0</v>
      </c>
      <c r="X477" s="44">
        <f>IFERROR(SUM(X475:X475),"0")</f>
        <v>0</v>
      </c>
      <c r="Y477" s="44">
        <f>IFERROR(SUM(Y475:Y475),"0")</f>
        <v>0</v>
      </c>
      <c r="Z477" s="43"/>
      <c r="AA477" s="68"/>
      <c r="AB477" s="68"/>
      <c r="AC477" s="68"/>
    </row>
    <row r="478" spans="1:68" ht="16.5" customHeight="1" x14ac:dyDescent="0.25">
      <c r="A478" s="405" t="s">
        <v>597</v>
      </c>
      <c r="B478" s="405"/>
      <c r="C478" s="405"/>
      <c r="D478" s="405"/>
      <c r="E478" s="405"/>
      <c r="F478" s="405"/>
      <c r="G478" s="405"/>
      <c r="H478" s="405"/>
      <c r="I478" s="405"/>
      <c r="J478" s="405"/>
      <c r="K478" s="405"/>
      <c r="L478" s="405"/>
      <c r="M478" s="405"/>
      <c r="N478" s="405"/>
      <c r="O478" s="405"/>
      <c r="P478" s="405"/>
      <c r="Q478" s="405"/>
      <c r="R478" s="405"/>
      <c r="S478" s="405"/>
      <c r="T478" s="405"/>
      <c r="U478" s="405"/>
      <c r="V478" s="405"/>
      <c r="W478" s="405"/>
      <c r="X478" s="405"/>
      <c r="Y478" s="405"/>
      <c r="Z478" s="405"/>
      <c r="AA478" s="66"/>
      <c r="AB478" s="66"/>
      <c r="AC478" s="80"/>
    </row>
    <row r="479" spans="1:68" ht="14.25" customHeight="1" x14ac:dyDescent="0.25">
      <c r="A479" s="400" t="s">
        <v>79</v>
      </c>
      <c r="B479" s="400"/>
      <c r="C479" s="400"/>
      <c r="D479" s="400"/>
      <c r="E479" s="400"/>
      <c r="F479" s="400"/>
      <c r="G479" s="400"/>
      <c r="H479" s="400"/>
      <c r="I479" s="400"/>
      <c r="J479" s="400"/>
      <c r="K479" s="400"/>
      <c r="L479" s="400"/>
      <c r="M479" s="400"/>
      <c r="N479" s="400"/>
      <c r="O479" s="400"/>
      <c r="P479" s="400"/>
      <c r="Q479" s="400"/>
      <c r="R479" s="400"/>
      <c r="S479" s="400"/>
      <c r="T479" s="400"/>
      <c r="U479" s="400"/>
      <c r="V479" s="400"/>
      <c r="W479" s="400"/>
      <c r="X479" s="400"/>
      <c r="Y479" s="400"/>
      <c r="Z479" s="400"/>
      <c r="AA479" s="67"/>
      <c r="AB479" s="67"/>
      <c r="AC479" s="81"/>
    </row>
    <row r="480" spans="1:68" ht="27" customHeight="1" x14ac:dyDescent="0.25">
      <c r="A480" s="64" t="s">
        <v>598</v>
      </c>
      <c r="B480" s="64" t="s">
        <v>599</v>
      </c>
      <c r="C480" s="37">
        <v>4301031294</v>
      </c>
      <c r="D480" s="392">
        <v>4680115885189</v>
      </c>
      <c r="E480" s="392"/>
      <c r="F480" s="63">
        <v>0.2</v>
      </c>
      <c r="G480" s="38">
        <v>6</v>
      </c>
      <c r="H480" s="63">
        <v>1.2</v>
      </c>
      <c r="I480" s="63">
        <v>1.3720000000000001</v>
      </c>
      <c r="J480" s="38">
        <v>234</v>
      </c>
      <c r="K480" s="38" t="s">
        <v>83</v>
      </c>
      <c r="L480" s="38"/>
      <c r="M480" s="39" t="s">
        <v>82</v>
      </c>
      <c r="N480" s="39"/>
      <c r="O480" s="38">
        <v>40</v>
      </c>
      <c r="P480" s="4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94"/>
      <c r="R480" s="394"/>
      <c r="S480" s="394"/>
      <c r="T480" s="395"/>
      <c r="U480" s="40" t="s">
        <v>48</v>
      </c>
      <c r="V480" s="40" t="s">
        <v>48</v>
      </c>
      <c r="W480" s="41" t="s">
        <v>0</v>
      </c>
      <c r="X480" s="59">
        <v>0</v>
      </c>
      <c r="Y480" s="56">
        <f>IFERROR(IF(X480="",0,CEILING((X480/$H480),1)*$H480),"")</f>
        <v>0</v>
      </c>
      <c r="Z480" s="42" t="str">
        <f>IFERROR(IF(Y480=0,"",ROUNDUP(Y480/H480,0)*0.00502),"")</f>
        <v/>
      </c>
      <c r="AA480" s="69" t="s">
        <v>48</v>
      </c>
      <c r="AB480" s="70" t="s">
        <v>48</v>
      </c>
      <c r="AC480" s="82"/>
      <c r="AG480" s="79"/>
      <c r="AJ480" s="84"/>
      <c r="AK480" s="84"/>
      <c r="BB480" s="330" t="s">
        <v>69</v>
      </c>
      <c r="BM480" s="79">
        <f>IFERROR(X480*I480/H480,"0")</f>
        <v>0</v>
      </c>
      <c r="BN480" s="79">
        <f>IFERROR(Y480*I480/H480,"0")</f>
        <v>0</v>
      </c>
      <c r="BO480" s="79">
        <f>IFERROR(1/J480*(X480/H480),"0")</f>
        <v>0</v>
      </c>
      <c r="BP480" s="79">
        <f>IFERROR(1/J480*(Y480/H480),"0")</f>
        <v>0</v>
      </c>
    </row>
    <row r="481" spans="1:68" ht="27" customHeight="1" x14ac:dyDescent="0.25">
      <c r="A481" s="64" t="s">
        <v>600</v>
      </c>
      <c r="B481" s="64" t="s">
        <v>601</v>
      </c>
      <c r="C481" s="37">
        <v>4301031293</v>
      </c>
      <c r="D481" s="392">
        <v>4680115885172</v>
      </c>
      <c r="E481" s="392"/>
      <c r="F481" s="63">
        <v>0.2</v>
      </c>
      <c r="G481" s="38">
        <v>6</v>
      </c>
      <c r="H481" s="63">
        <v>1.2</v>
      </c>
      <c r="I481" s="63">
        <v>1.3</v>
      </c>
      <c r="J481" s="38">
        <v>234</v>
      </c>
      <c r="K481" s="38" t="s">
        <v>83</v>
      </c>
      <c r="L481" s="38"/>
      <c r="M481" s="39" t="s">
        <v>82</v>
      </c>
      <c r="N481" s="39"/>
      <c r="O481" s="38">
        <v>40</v>
      </c>
      <c r="P481" s="4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94"/>
      <c r="R481" s="394"/>
      <c r="S481" s="394"/>
      <c r="T481" s="395"/>
      <c r="U481" s="40" t="s">
        <v>48</v>
      </c>
      <c r="V481" s="40" t="s">
        <v>48</v>
      </c>
      <c r="W481" s="41" t="s">
        <v>0</v>
      </c>
      <c r="X481" s="59">
        <v>0</v>
      </c>
      <c r="Y481" s="56">
        <f>IFERROR(IF(X481="",0,CEILING((X481/$H481),1)*$H481),"")</f>
        <v>0</v>
      </c>
      <c r="Z481" s="42" t="str">
        <f>IFERROR(IF(Y481=0,"",ROUNDUP(Y481/H481,0)*0.00502),"")</f>
        <v/>
      </c>
      <c r="AA481" s="69" t="s">
        <v>48</v>
      </c>
      <c r="AB481" s="70" t="s">
        <v>48</v>
      </c>
      <c r="AC481" s="82"/>
      <c r="AG481" s="79"/>
      <c r="AJ481" s="84"/>
      <c r="AK481" s="84"/>
      <c r="BB481" s="331" t="s">
        <v>69</v>
      </c>
      <c r="BM481" s="79">
        <f>IFERROR(X481*I481/H481,"0")</f>
        <v>0</v>
      </c>
      <c r="BN481" s="79">
        <f>IFERROR(Y481*I481/H481,"0")</f>
        <v>0</v>
      </c>
      <c r="BO481" s="79">
        <f>IFERROR(1/J481*(X481/H481),"0")</f>
        <v>0</v>
      </c>
      <c r="BP481" s="79">
        <f>IFERROR(1/J481*(Y481/H481),"0")</f>
        <v>0</v>
      </c>
    </row>
    <row r="482" spans="1:68" ht="27" customHeight="1" x14ac:dyDescent="0.25">
      <c r="A482" s="64" t="s">
        <v>602</v>
      </c>
      <c r="B482" s="64" t="s">
        <v>603</v>
      </c>
      <c r="C482" s="37">
        <v>4301031291</v>
      </c>
      <c r="D482" s="392">
        <v>4680115885110</v>
      </c>
      <c r="E482" s="392"/>
      <c r="F482" s="63">
        <v>0.2</v>
      </c>
      <c r="G482" s="38">
        <v>6</v>
      </c>
      <c r="H482" s="63">
        <v>1.2</v>
      </c>
      <c r="I482" s="63">
        <v>2.02</v>
      </c>
      <c r="J482" s="38">
        <v>234</v>
      </c>
      <c r="K482" s="38" t="s">
        <v>83</v>
      </c>
      <c r="L482" s="38"/>
      <c r="M482" s="39" t="s">
        <v>82</v>
      </c>
      <c r="N482" s="39"/>
      <c r="O482" s="38">
        <v>35</v>
      </c>
      <c r="P482" s="45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94"/>
      <c r="R482" s="394"/>
      <c r="S482" s="394"/>
      <c r="T482" s="395"/>
      <c r="U482" s="40" t="s">
        <v>48</v>
      </c>
      <c r="V482" s="40" t="s">
        <v>48</v>
      </c>
      <c r="W482" s="41" t="s">
        <v>0</v>
      </c>
      <c r="X482" s="59">
        <v>0</v>
      </c>
      <c r="Y482" s="56">
        <f>IFERROR(IF(X482="",0,CEILING((X482/$H482),1)*$H482),"")</f>
        <v>0</v>
      </c>
      <c r="Z482" s="42" t="str">
        <f>IFERROR(IF(Y482=0,"",ROUNDUP(Y482/H482,0)*0.00502),"")</f>
        <v/>
      </c>
      <c r="AA482" s="69" t="s">
        <v>48</v>
      </c>
      <c r="AB482" s="70" t="s">
        <v>48</v>
      </c>
      <c r="AC482" s="82"/>
      <c r="AG482" s="79"/>
      <c r="AJ482" s="84"/>
      <c r="AK482" s="84"/>
      <c r="BB482" s="332" t="s">
        <v>69</v>
      </c>
      <c r="BM482" s="79">
        <f>IFERROR(X482*I482/H482,"0")</f>
        <v>0</v>
      </c>
      <c r="BN482" s="79">
        <f>IFERROR(Y482*I482/H482,"0")</f>
        <v>0</v>
      </c>
      <c r="BO482" s="79">
        <f>IFERROR(1/J482*(X482/H482),"0")</f>
        <v>0</v>
      </c>
      <c r="BP482" s="79">
        <f>IFERROR(1/J482*(Y482/H482),"0")</f>
        <v>0</v>
      </c>
    </row>
    <row r="483" spans="1:68" x14ac:dyDescent="0.2">
      <c r="A483" s="387"/>
      <c r="B483" s="387"/>
      <c r="C483" s="387"/>
      <c r="D483" s="387"/>
      <c r="E483" s="387"/>
      <c r="F483" s="387"/>
      <c r="G483" s="387"/>
      <c r="H483" s="387"/>
      <c r="I483" s="387"/>
      <c r="J483" s="387"/>
      <c r="K483" s="387"/>
      <c r="L483" s="387"/>
      <c r="M483" s="387"/>
      <c r="N483" s="387"/>
      <c r="O483" s="399"/>
      <c r="P483" s="396" t="s">
        <v>43</v>
      </c>
      <c r="Q483" s="397"/>
      <c r="R483" s="397"/>
      <c r="S483" s="397"/>
      <c r="T483" s="397"/>
      <c r="U483" s="397"/>
      <c r="V483" s="398"/>
      <c r="W483" s="43" t="s">
        <v>42</v>
      </c>
      <c r="X483" s="44">
        <f>IFERROR(X480/H480,"0")+IFERROR(X481/H481,"0")+IFERROR(X482/H482,"0")</f>
        <v>0</v>
      </c>
      <c r="Y483" s="44">
        <f>IFERROR(Y480/H480,"0")+IFERROR(Y481/H481,"0")+IFERROR(Y482/H482,"0")</f>
        <v>0</v>
      </c>
      <c r="Z483" s="44">
        <f>IFERROR(IF(Z480="",0,Z480),"0")+IFERROR(IF(Z481="",0,Z481),"0")+IFERROR(IF(Z482="",0,Z482),"0")</f>
        <v>0</v>
      </c>
      <c r="AA483" s="68"/>
      <c r="AB483" s="68"/>
      <c r="AC483" s="68"/>
    </row>
    <row r="484" spans="1:68" x14ac:dyDescent="0.2">
      <c r="A484" s="387"/>
      <c r="B484" s="387"/>
      <c r="C484" s="387"/>
      <c r="D484" s="387"/>
      <c r="E484" s="387"/>
      <c r="F484" s="387"/>
      <c r="G484" s="387"/>
      <c r="H484" s="387"/>
      <c r="I484" s="387"/>
      <c r="J484" s="387"/>
      <c r="K484" s="387"/>
      <c r="L484" s="387"/>
      <c r="M484" s="387"/>
      <c r="N484" s="387"/>
      <c r="O484" s="399"/>
      <c r="P484" s="396" t="s">
        <v>43</v>
      </c>
      <c r="Q484" s="397"/>
      <c r="R484" s="397"/>
      <c r="S484" s="397"/>
      <c r="T484" s="397"/>
      <c r="U484" s="397"/>
      <c r="V484" s="398"/>
      <c r="W484" s="43" t="s">
        <v>0</v>
      </c>
      <c r="X484" s="44">
        <f>IFERROR(SUM(X480:X482),"0")</f>
        <v>0</v>
      </c>
      <c r="Y484" s="44">
        <f>IFERROR(SUM(Y480:Y482),"0")</f>
        <v>0</v>
      </c>
      <c r="Z484" s="43"/>
      <c r="AA484" s="68"/>
      <c r="AB484" s="68"/>
      <c r="AC484" s="68"/>
    </row>
    <row r="485" spans="1:68" ht="16.5" customHeight="1" x14ac:dyDescent="0.25">
      <c r="A485" s="405" t="s">
        <v>604</v>
      </c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05"/>
      <c r="O485" s="405"/>
      <c r="P485" s="405"/>
      <c r="Q485" s="405"/>
      <c r="R485" s="405"/>
      <c r="S485" s="405"/>
      <c r="T485" s="405"/>
      <c r="U485" s="405"/>
      <c r="V485" s="405"/>
      <c r="W485" s="405"/>
      <c r="X485" s="405"/>
      <c r="Y485" s="405"/>
      <c r="Z485" s="405"/>
      <c r="AA485" s="66"/>
      <c r="AB485" s="66"/>
      <c r="AC485" s="80"/>
    </row>
    <row r="486" spans="1:68" ht="14.25" customHeight="1" x14ac:dyDescent="0.25">
      <c r="A486" s="400" t="s">
        <v>79</v>
      </c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0"/>
      <c r="P486" s="400"/>
      <c r="Q486" s="400"/>
      <c r="R486" s="400"/>
      <c r="S486" s="400"/>
      <c r="T486" s="400"/>
      <c r="U486" s="400"/>
      <c r="V486" s="400"/>
      <c r="W486" s="400"/>
      <c r="X486" s="400"/>
      <c r="Y486" s="400"/>
      <c r="Z486" s="400"/>
      <c r="AA486" s="67"/>
      <c r="AB486" s="67"/>
      <c r="AC486" s="81"/>
    </row>
    <row r="487" spans="1:68" ht="27" customHeight="1" x14ac:dyDescent="0.25">
      <c r="A487" s="64" t="s">
        <v>605</v>
      </c>
      <c r="B487" s="64" t="s">
        <v>606</v>
      </c>
      <c r="C487" s="37">
        <v>4301031261</v>
      </c>
      <c r="D487" s="392">
        <v>4680115885103</v>
      </c>
      <c r="E487" s="392"/>
      <c r="F487" s="63">
        <v>0.27</v>
      </c>
      <c r="G487" s="38">
        <v>6</v>
      </c>
      <c r="H487" s="63">
        <v>1.62</v>
      </c>
      <c r="I487" s="63">
        <v>1.82</v>
      </c>
      <c r="J487" s="38">
        <v>156</v>
      </c>
      <c r="K487" s="38" t="s">
        <v>88</v>
      </c>
      <c r="L487" s="38"/>
      <c r="M487" s="39" t="s">
        <v>82</v>
      </c>
      <c r="N487" s="39"/>
      <c r="O487" s="38">
        <v>40</v>
      </c>
      <c r="P487" s="4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94"/>
      <c r="R487" s="394"/>
      <c r="S487" s="394"/>
      <c r="T487" s="395"/>
      <c r="U487" s="40" t="s">
        <v>48</v>
      </c>
      <c r="V487" s="40" t="s">
        <v>48</v>
      </c>
      <c r="W487" s="41" t="s">
        <v>0</v>
      </c>
      <c r="X487" s="59">
        <v>0</v>
      </c>
      <c r="Y487" s="56">
        <f>IFERROR(IF(X487="",0,CEILING((X487/$H487),1)*$H487),"")</f>
        <v>0</v>
      </c>
      <c r="Z487" s="42" t="str">
        <f>IFERROR(IF(Y487=0,"",ROUNDUP(Y487/H487,0)*0.00753),"")</f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33" t="s">
        <v>69</v>
      </c>
      <c r="BM487" s="79">
        <f>IFERROR(X487*I487/H487,"0")</f>
        <v>0</v>
      </c>
      <c r="BN487" s="79">
        <f>IFERROR(Y487*I487/H487,"0")</f>
        <v>0</v>
      </c>
      <c r="BO487" s="79">
        <f>IFERROR(1/J487*(X487/H487),"0")</f>
        <v>0</v>
      </c>
      <c r="BP487" s="79">
        <f>IFERROR(1/J487*(Y487/H487),"0")</f>
        <v>0</v>
      </c>
    </row>
    <row r="488" spans="1:68" x14ac:dyDescent="0.2">
      <c r="A488" s="387"/>
      <c r="B488" s="387"/>
      <c r="C488" s="387"/>
      <c r="D488" s="387"/>
      <c r="E488" s="387"/>
      <c r="F488" s="387"/>
      <c r="G488" s="387"/>
      <c r="H488" s="387"/>
      <c r="I488" s="387"/>
      <c r="J488" s="387"/>
      <c r="K488" s="387"/>
      <c r="L488" s="387"/>
      <c r="M488" s="387"/>
      <c r="N488" s="387"/>
      <c r="O488" s="399"/>
      <c r="P488" s="396" t="s">
        <v>43</v>
      </c>
      <c r="Q488" s="397"/>
      <c r="R488" s="397"/>
      <c r="S488" s="397"/>
      <c r="T488" s="397"/>
      <c r="U488" s="397"/>
      <c r="V488" s="398"/>
      <c r="W488" s="43" t="s">
        <v>42</v>
      </c>
      <c r="X488" s="44">
        <f>IFERROR(X487/H487,"0")</f>
        <v>0</v>
      </c>
      <c r="Y488" s="44">
        <f>IFERROR(Y487/H487,"0")</f>
        <v>0</v>
      </c>
      <c r="Z488" s="44">
        <f>IFERROR(IF(Z487="",0,Z487),"0")</f>
        <v>0</v>
      </c>
      <c r="AA488" s="68"/>
      <c r="AB488" s="68"/>
      <c r="AC488" s="68"/>
    </row>
    <row r="489" spans="1:68" x14ac:dyDescent="0.2">
      <c r="A489" s="387"/>
      <c r="B489" s="387"/>
      <c r="C489" s="387"/>
      <c r="D489" s="387"/>
      <c r="E489" s="387"/>
      <c r="F489" s="387"/>
      <c r="G489" s="387"/>
      <c r="H489" s="387"/>
      <c r="I489" s="387"/>
      <c r="J489" s="387"/>
      <c r="K489" s="387"/>
      <c r="L489" s="387"/>
      <c r="M489" s="387"/>
      <c r="N489" s="387"/>
      <c r="O489" s="399"/>
      <c r="P489" s="396" t="s">
        <v>43</v>
      </c>
      <c r="Q489" s="397"/>
      <c r="R489" s="397"/>
      <c r="S489" s="397"/>
      <c r="T489" s="397"/>
      <c r="U489" s="397"/>
      <c r="V489" s="398"/>
      <c r="W489" s="43" t="s">
        <v>0</v>
      </c>
      <c r="X489" s="44">
        <f>IFERROR(SUM(X487:X487),"0")</f>
        <v>0</v>
      </c>
      <c r="Y489" s="44">
        <f>IFERROR(SUM(Y487:Y487),"0")</f>
        <v>0</v>
      </c>
      <c r="Z489" s="43"/>
      <c r="AA489" s="68"/>
      <c r="AB489" s="68"/>
      <c r="AC489" s="68"/>
    </row>
    <row r="490" spans="1:68" ht="27.75" customHeight="1" x14ac:dyDescent="0.2">
      <c r="A490" s="429" t="s">
        <v>607</v>
      </c>
      <c r="B490" s="429"/>
      <c r="C490" s="429"/>
      <c r="D490" s="429"/>
      <c r="E490" s="429"/>
      <c r="F490" s="429"/>
      <c r="G490" s="429"/>
      <c r="H490" s="429"/>
      <c r="I490" s="429"/>
      <c r="J490" s="429"/>
      <c r="K490" s="429"/>
      <c r="L490" s="429"/>
      <c r="M490" s="429"/>
      <c r="N490" s="429"/>
      <c r="O490" s="429"/>
      <c r="P490" s="429"/>
      <c r="Q490" s="429"/>
      <c r="R490" s="429"/>
      <c r="S490" s="429"/>
      <c r="T490" s="429"/>
      <c r="U490" s="429"/>
      <c r="V490" s="429"/>
      <c r="W490" s="429"/>
      <c r="X490" s="429"/>
      <c r="Y490" s="429"/>
      <c r="Z490" s="429"/>
      <c r="AA490" s="55"/>
      <c r="AB490" s="55"/>
      <c r="AC490" s="55"/>
    </row>
    <row r="491" spans="1:68" ht="16.5" customHeight="1" x14ac:dyDescent="0.25">
      <c r="A491" s="405" t="s">
        <v>607</v>
      </c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05"/>
      <c r="O491" s="405"/>
      <c r="P491" s="405"/>
      <c r="Q491" s="405"/>
      <c r="R491" s="405"/>
      <c r="S491" s="405"/>
      <c r="T491" s="405"/>
      <c r="U491" s="405"/>
      <c r="V491" s="405"/>
      <c r="W491" s="405"/>
      <c r="X491" s="405"/>
      <c r="Y491" s="405"/>
      <c r="Z491" s="405"/>
      <c r="AA491" s="66"/>
      <c r="AB491" s="66"/>
      <c r="AC491" s="80"/>
    </row>
    <row r="492" spans="1:68" ht="14.25" customHeight="1" x14ac:dyDescent="0.25">
      <c r="A492" s="400" t="s">
        <v>122</v>
      </c>
      <c r="B492" s="400"/>
      <c r="C492" s="400"/>
      <c r="D492" s="400"/>
      <c r="E492" s="400"/>
      <c r="F492" s="400"/>
      <c r="G492" s="400"/>
      <c r="H492" s="400"/>
      <c r="I492" s="400"/>
      <c r="J492" s="400"/>
      <c r="K492" s="400"/>
      <c r="L492" s="400"/>
      <c r="M492" s="400"/>
      <c r="N492" s="400"/>
      <c r="O492" s="400"/>
      <c r="P492" s="400"/>
      <c r="Q492" s="400"/>
      <c r="R492" s="400"/>
      <c r="S492" s="400"/>
      <c r="T492" s="400"/>
      <c r="U492" s="400"/>
      <c r="V492" s="400"/>
      <c r="W492" s="400"/>
      <c r="X492" s="400"/>
      <c r="Y492" s="400"/>
      <c r="Z492" s="400"/>
      <c r="AA492" s="67"/>
      <c r="AB492" s="67"/>
      <c r="AC492" s="81"/>
    </row>
    <row r="493" spans="1:68" ht="27" customHeight="1" x14ac:dyDescent="0.25">
      <c r="A493" s="64" t="s">
        <v>608</v>
      </c>
      <c r="B493" s="64" t="s">
        <v>609</v>
      </c>
      <c r="C493" s="37">
        <v>4301011795</v>
      </c>
      <c r="D493" s="392">
        <v>4607091389067</v>
      </c>
      <c r="E493" s="392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126</v>
      </c>
      <c r="L493" s="38"/>
      <c r="M493" s="39" t="s">
        <v>125</v>
      </c>
      <c r="N493" s="39"/>
      <c r="O493" s="38">
        <v>60</v>
      </c>
      <c r="P493" s="4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94"/>
      <c r="R493" s="394"/>
      <c r="S493" s="394"/>
      <c r="T493" s="395"/>
      <c r="U493" s="40" t="s">
        <v>48</v>
      </c>
      <c r="V493" s="40" t="s">
        <v>48</v>
      </c>
      <c r="W493" s="41" t="s">
        <v>0</v>
      </c>
      <c r="X493" s="59">
        <v>0</v>
      </c>
      <c r="Y493" s="56">
        <f t="shared" ref="Y493:Y501" si="78">IFERROR(IF(X493="",0,CEILING((X493/$H493),1)*$H493),"")</f>
        <v>0</v>
      </c>
      <c r="Z493" s="42" t="str">
        <f t="shared" ref="Z493:Z498" si="79">IFERROR(IF(Y493=0,"",ROUNDUP(Y493/H493,0)*0.01196),"")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4" t="s">
        <v>69</v>
      </c>
      <c r="BM493" s="79">
        <f t="shared" ref="BM493:BM501" si="80">IFERROR(X493*I493/H493,"0")</f>
        <v>0</v>
      </c>
      <c r="BN493" s="79">
        <f t="shared" ref="BN493:BN501" si="81">IFERROR(Y493*I493/H493,"0")</f>
        <v>0</v>
      </c>
      <c r="BO493" s="79">
        <f t="shared" ref="BO493:BO501" si="82">IFERROR(1/J493*(X493/H493),"0")</f>
        <v>0</v>
      </c>
      <c r="BP493" s="79">
        <f t="shared" ref="BP493:BP501" si="83">IFERROR(1/J493*(Y493/H493),"0")</f>
        <v>0</v>
      </c>
    </row>
    <row r="494" spans="1:68" ht="27" customHeight="1" x14ac:dyDescent="0.25">
      <c r="A494" s="64" t="s">
        <v>610</v>
      </c>
      <c r="B494" s="64" t="s">
        <v>611</v>
      </c>
      <c r="C494" s="37">
        <v>4301011961</v>
      </c>
      <c r="D494" s="392">
        <v>4680115885271</v>
      </c>
      <c r="E494" s="392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126</v>
      </c>
      <c r="L494" s="38"/>
      <c r="M494" s="39" t="s">
        <v>125</v>
      </c>
      <c r="N494" s="39"/>
      <c r="O494" s="38">
        <v>60</v>
      </c>
      <c r="P494" s="4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94"/>
      <c r="R494" s="394"/>
      <c r="S494" s="394"/>
      <c r="T494" s="395"/>
      <c r="U494" s="40" t="s">
        <v>48</v>
      </c>
      <c r="V494" s="40" t="s">
        <v>48</v>
      </c>
      <c r="W494" s="41" t="s">
        <v>0</v>
      </c>
      <c r="X494" s="59">
        <v>0</v>
      </c>
      <c r="Y494" s="56">
        <f t="shared" si="78"/>
        <v>0</v>
      </c>
      <c r="Z494" s="42" t="str">
        <f t="shared" si="79"/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35" t="s">
        <v>69</v>
      </c>
      <c r="BM494" s="79">
        <f t="shared" si="80"/>
        <v>0</v>
      </c>
      <c r="BN494" s="79">
        <f t="shared" si="81"/>
        <v>0</v>
      </c>
      <c r="BO494" s="79">
        <f t="shared" si="82"/>
        <v>0</v>
      </c>
      <c r="BP494" s="79">
        <f t="shared" si="83"/>
        <v>0</v>
      </c>
    </row>
    <row r="495" spans="1:68" ht="16.5" customHeight="1" x14ac:dyDescent="0.25">
      <c r="A495" s="64" t="s">
        <v>612</v>
      </c>
      <c r="B495" s="64" t="s">
        <v>613</v>
      </c>
      <c r="C495" s="37">
        <v>4301011774</v>
      </c>
      <c r="D495" s="392">
        <v>4680115884502</v>
      </c>
      <c r="E495" s="392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126</v>
      </c>
      <c r="L495" s="38"/>
      <c r="M495" s="39" t="s">
        <v>125</v>
      </c>
      <c r="N495" s="39"/>
      <c r="O495" s="38">
        <v>60</v>
      </c>
      <c r="P495" s="4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94"/>
      <c r="R495" s="394"/>
      <c r="S495" s="394"/>
      <c r="T495" s="395"/>
      <c r="U495" s="40" t="s">
        <v>48</v>
      </c>
      <c r="V495" s="40" t="s">
        <v>48</v>
      </c>
      <c r="W495" s="41" t="s">
        <v>0</v>
      </c>
      <c r="X495" s="59">
        <v>0</v>
      </c>
      <c r="Y495" s="56">
        <f t="shared" si="78"/>
        <v>0</v>
      </c>
      <c r="Z495" s="42" t="str">
        <f t="shared" si="79"/>
        <v/>
      </c>
      <c r="AA495" s="69" t="s">
        <v>48</v>
      </c>
      <c r="AB495" s="70" t="s">
        <v>48</v>
      </c>
      <c r="AC495" s="82"/>
      <c r="AG495" s="79"/>
      <c r="AJ495" s="84"/>
      <c r="AK495" s="84"/>
      <c r="BB495" s="336" t="s">
        <v>69</v>
      </c>
      <c r="BM495" s="79">
        <f t="shared" si="80"/>
        <v>0</v>
      </c>
      <c r="BN495" s="79">
        <f t="shared" si="81"/>
        <v>0</v>
      </c>
      <c r="BO495" s="79">
        <f t="shared" si="82"/>
        <v>0</v>
      </c>
      <c r="BP495" s="79">
        <f t="shared" si="83"/>
        <v>0</v>
      </c>
    </row>
    <row r="496" spans="1:68" ht="27" customHeight="1" x14ac:dyDescent="0.25">
      <c r="A496" s="64" t="s">
        <v>614</v>
      </c>
      <c r="B496" s="64" t="s">
        <v>615</v>
      </c>
      <c r="C496" s="37">
        <v>4301011771</v>
      </c>
      <c r="D496" s="392">
        <v>4607091389104</v>
      </c>
      <c r="E496" s="392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126</v>
      </c>
      <c r="L496" s="38"/>
      <c r="M496" s="39" t="s">
        <v>125</v>
      </c>
      <c r="N496" s="39"/>
      <c r="O496" s="38">
        <v>60</v>
      </c>
      <c r="P496" s="4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94"/>
      <c r="R496" s="394"/>
      <c r="S496" s="394"/>
      <c r="T496" s="395"/>
      <c r="U496" s="40" t="s">
        <v>48</v>
      </c>
      <c r="V496" s="40" t="s">
        <v>48</v>
      </c>
      <c r="W496" s="41" t="s">
        <v>0</v>
      </c>
      <c r="X496" s="59">
        <v>0</v>
      </c>
      <c r="Y496" s="56">
        <f t="shared" si="78"/>
        <v>0</v>
      </c>
      <c r="Z496" s="42" t="str">
        <f t="shared" si="79"/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37" t="s">
        <v>69</v>
      </c>
      <c r="BM496" s="79">
        <f t="shared" si="80"/>
        <v>0</v>
      </c>
      <c r="BN496" s="79">
        <f t="shared" si="81"/>
        <v>0</v>
      </c>
      <c r="BO496" s="79">
        <f t="shared" si="82"/>
        <v>0</v>
      </c>
      <c r="BP496" s="79">
        <f t="shared" si="83"/>
        <v>0</v>
      </c>
    </row>
    <row r="497" spans="1:68" ht="16.5" customHeight="1" x14ac:dyDescent="0.25">
      <c r="A497" s="64" t="s">
        <v>616</v>
      </c>
      <c r="B497" s="64" t="s">
        <v>617</v>
      </c>
      <c r="C497" s="37">
        <v>4301011799</v>
      </c>
      <c r="D497" s="392">
        <v>4680115884519</v>
      </c>
      <c r="E497" s="392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126</v>
      </c>
      <c r="L497" s="38"/>
      <c r="M497" s="39" t="s">
        <v>128</v>
      </c>
      <c r="N497" s="39"/>
      <c r="O497" s="38">
        <v>60</v>
      </c>
      <c r="P497" s="4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94"/>
      <c r="R497" s="394"/>
      <c r="S497" s="394"/>
      <c r="T497" s="395"/>
      <c r="U497" s="40" t="s">
        <v>48</v>
      </c>
      <c r="V497" s="40" t="s">
        <v>48</v>
      </c>
      <c r="W497" s="41" t="s">
        <v>0</v>
      </c>
      <c r="X497" s="59">
        <v>0</v>
      </c>
      <c r="Y497" s="56">
        <f t="shared" si="78"/>
        <v>0</v>
      </c>
      <c r="Z497" s="42" t="str">
        <f t="shared" si="79"/>
        <v/>
      </c>
      <c r="AA497" s="69" t="s">
        <v>48</v>
      </c>
      <c r="AB497" s="70" t="s">
        <v>48</v>
      </c>
      <c r="AC497" s="82"/>
      <c r="AG497" s="79"/>
      <c r="AJ497" s="84"/>
      <c r="AK497" s="84"/>
      <c r="BB497" s="338" t="s">
        <v>69</v>
      </c>
      <c r="BM497" s="79">
        <f t="shared" si="80"/>
        <v>0</v>
      </c>
      <c r="BN497" s="79">
        <f t="shared" si="81"/>
        <v>0</v>
      </c>
      <c r="BO497" s="79">
        <f t="shared" si="82"/>
        <v>0</v>
      </c>
      <c r="BP497" s="79">
        <f t="shared" si="83"/>
        <v>0</v>
      </c>
    </row>
    <row r="498" spans="1:68" ht="27" customHeight="1" x14ac:dyDescent="0.25">
      <c r="A498" s="64" t="s">
        <v>618</v>
      </c>
      <c r="B498" s="64" t="s">
        <v>619</v>
      </c>
      <c r="C498" s="37">
        <v>4301011376</v>
      </c>
      <c r="D498" s="392">
        <v>4680115885226</v>
      </c>
      <c r="E498" s="392"/>
      <c r="F498" s="63">
        <v>0.88</v>
      </c>
      <c r="G498" s="38">
        <v>6</v>
      </c>
      <c r="H498" s="63">
        <v>5.28</v>
      </c>
      <c r="I498" s="63">
        <v>5.64</v>
      </c>
      <c r="J498" s="38">
        <v>104</v>
      </c>
      <c r="K498" s="38" t="s">
        <v>126</v>
      </c>
      <c r="L498" s="38"/>
      <c r="M498" s="39" t="s">
        <v>128</v>
      </c>
      <c r="N498" s="39"/>
      <c r="O498" s="38">
        <v>60</v>
      </c>
      <c r="P498" s="4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94"/>
      <c r="R498" s="394"/>
      <c r="S498" s="394"/>
      <c r="T498" s="395"/>
      <c r="U498" s="40" t="s">
        <v>48</v>
      </c>
      <c r="V498" s="40" t="s">
        <v>48</v>
      </c>
      <c r="W498" s="41" t="s">
        <v>0</v>
      </c>
      <c r="X498" s="59">
        <v>0</v>
      </c>
      <c r="Y498" s="56">
        <f t="shared" si="78"/>
        <v>0</v>
      </c>
      <c r="Z498" s="42" t="str">
        <f t="shared" si="79"/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39" t="s">
        <v>69</v>
      </c>
      <c r="BM498" s="79">
        <f t="shared" si="80"/>
        <v>0</v>
      </c>
      <c r="BN498" s="79">
        <f t="shared" si="81"/>
        <v>0</v>
      </c>
      <c r="BO498" s="79">
        <f t="shared" si="82"/>
        <v>0</v>
      </c>
      <c r="BP498" s="79">
        <f t="shared" si="83"/>
        <v>0</v>
      </c>
    </row>
    <row r="499" spans="1:68" ht="27" customHeight="1" x14ac:dyDescent="0.25">
      <c r="A499" s="64" t="s">
        <v>620</v>
      </c>
      <c r="B499" s="64" t="s">
        <v>621</v>
      </c>
      <c r="C499" s="37">
        <v>4301011778</v>
      </c>
      <c r="D499" s="392">
        <v>4680115880603</v>
      </c>
      <c r="E499" s="392"/>
      <c r="F499" s="63">
        <v>0.6</v>
      </c>
      <c r="G499" s="38">
        <v>6</v>
      </c>
      <c r="H499" s="63">
        <v>3.6</v>
      </c>
      <c r="I499" s="63">
        <v>3.84</v>
      </c>
      <c r="J499" s="38">
        <v>120</v>
      </c>
      <c r="K499" s="38" t="s">
        <v>88</v>
      </c>
      <c r="L499" s="38"/>
      <c r="M499" s="39" t="s">
        <v>125</v>
      </c>
      <c r="N499" s="39"/>
      <c r="O499" s="38">
        <v>60</v>
      </c>
      <c r="P499" s="4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94"/>
      <c r="R499" s="394"/>
      <c r="S499" s="394"/>
      <c r="T499" s="395"/>
      <c r="U499" s="40" t="s">
        <v>48</v>
      </c>
      <c r="V499" s="40" t="s">
        <v>48</v>
      </c>
      <c r="W499" s="41" t="s">
        <v>0</v>
      </c>
      <c r="X499" s="59">
        <v>0</v>
      </c>
      <c r="Y499" s="56">
        <f t="shared" si="78"/>
        <v>0</v>
      </c>
      <c r="Z499" s="42" t="str">
        <f>IFERROR(IF(Y499=0,"",ROUNDUP(Y499/H499,0)*0.00937),"")</f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40" t="s">
        <v>69</v>
      </c>
      <c r="BM499" s="79">
        <f t="shared" si="80"/>
        <v>0</v>
      </c>
      <c r="BN499" s="79">
        <f t="shared" si="81"/>
        <v>0</v>
      </c>
      <c r="BO499" s="79">
        <f t="shared" si="82"/>
        <v>0</v>
      </c>
      <c r="BP499" s="79">
        <f t="shared" si="83"/>
        <v>0</v>
      </c>
    </row>
    <row r="500" spans="1:68" ht="27" customHeight="1" x14ac:dyDescent="0.25">
      <c r="A500" s="64" t="s">
        <v>622</v>
      </c>
      <c r="B500" s="64" t="s">
        <v>623</v>
      </c>
      <c r="C500" s="37">
        <v>4301011190</v>
      </c>
      <c r="D500" s="392">
        <v>4607091389098</v>
      </c>
      <c r="E500" s="392"/>
      <c r="F500" s="63">
        <v>0.4</v>
      </c>
      <c r="G500" s="38">
        <v>6</v>
      </c>
      <c r="H500" s="63">
        <v>2.4</v>
      </c>
      <c r="I500" s="63">
        <v>2.6</v>
      </c>
      <c r="J500" s="38">
        <v>156</v>
      </c>
      <c r="K500" s="38" t="s">
        <v>88</v>
      </c>
      <c r="L500" s="38"/>
      <c r="M500" s="39" t="s">
        <v>128</v>
      </c>
      <c r="N500" s="39"/>
      <c r="O500" s="38">
        <v>50</v>
      </c>
      <c r="P500" s="4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94"/>
      <c r="R500" s="394"/>
      <c r="S500" s="394"/>
      <c r="T500" s="395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si="78"/>
        <v>0</v>
      </c>
      <c r="Z500" s="42" t="str">
        <f>IFERROR(IF(Y500=0,"",ROUNDUP(Y500/H500,0)*0.00753),"")</f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si="80"/>
        <v>0</v>
      </c>
      <c r="BN500" s="79">
        <f t="shared" si="81"/>
        <v>0</v>
      </c>
      <c r="BO500" s="79">
        <f t="shared" si="82"/>
        <v>0</v>
      </c>
      <c r="BP500" s="79">
        <f t="shared" si="83"/>
        <v>0</v>
      </c>
    </row>
    <row r="501" spans="1:68" ht="27" customHeight="1" x14ac:dyDescent="0.25">
      <c r="A501" s="64" t="s">
        <v>624</v>
      </c>
      <c r="B501" s="64" t="s">
        <v>625</v>
      </c>
      <c r="C501" s="37">
        <v>4301011784</v>
      </c>
      <c r="D501" s="392">
        <v>4607091389982</v>
      </c>
      <c r="E501" s="392"/>
      <c r="F501" s="63">
        <v>0.6</v>
      </c>
      <c r="G501" s="38">
        <v>6</v>
      </c>
      <c r="H501" s="63">
        <v>3.6</v>
      </c>
      <c r="I501" s="63">
        <v>3.84</v>
      </c>
      <c r="J501" s="38">
        <v>120</v>
      </c>
      <c r="K501" s="38" t="s">
        <v>88</v>
      </c>
      <c r="L501" s="38"/>
      <c r="M501" s="39" t="s">
        <v>125</v>
      </c>
      <c r="N501" s="39"/>
      <c r="O501" s="38">
        <v>60</v>
      </c>
      <c r="P501" s="4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94"/>
      <c r="R501" s="394"/>
      <c r="S501" s="394"/>
      <c r="T501" s="395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78"/>
        <v>0</v>
      </c>
      <c r="Z501" s="42" t="str">
        <f>IFERROR(IF(Y501=0,"",ROUNDUP(Y501/H501,0)*0.00937),"")</f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0"/>
        <v>0</v>
      </c>
      <c r="BN501" s="79">
        <f t="shared" si="81"/>
        <v>0</v>
      </c>
      <c r="BO501" s="79">
        <f t="shared" si="82"/>
        <v>0</v>
      </c>
      <c r="BP501" s="79">
        <f t="shared" si="83"/>
        <v>0</v>
      </c>
    </row>
    <row r="502" spans="1:68" x14ac:dyDescent="0.2">
      <c r="A502" s="387"/>
      <c r="B502" s="387"/>
      <c r="C502" s="387"/>
      <c r="D502" s="387"/>
      <c r="E502" s="387"/>
      <c r="F502" s="387"/>
      <c r="G502" s="387"/>
      <c r="H502" s="387"/>
      <c r="I502" s="387"/>
      <c r="J502" s="387"/>
      <c r="K502" s="387"/>
      <c r="L502" s="387"/>
      <c r="M502" s="387"/>
      <c r="N502" s="387"/>
      <c r="O502" s="399"/>
      <c r="P502" s="396" t="s">
        <v>43</v>
      </c>
      <c r="Q502" s="397"/>
      <c r="R502" s="397"/>
      <c r="S502" s="397"/>
      <c r="T502" s="397"/>
      <c r="U502" s="397"/>
      <c r="V502" s="398"/>
      <c r="W502" s="43" t="s">
        <v>42</v>
      </c>
      <c r="X502" s="44">
        <f>IFERROR(X493/H493,"0")+IFERROR(X494/H494,"0")+IFERROR(X495/H495,"0")+IFERROR(X496/H496,"0")+IFERROR(X497/H497,"0")+IFERROR(X498/H498,"0")+IFERROR(X499/H499,"0")+IFERROR(X500/H500,"0")+IFERROR(X501/H501,"0")</f>
        <v>0</v>
      </c>
      <c r="Y502" s="44">
        <f>IFERROR(Y493/H493,"0")+IFERROR(Y494/H494,"0")+IFERROR(Y495/H495,"0")+IFERROR(Y496/H496,"0")+IFERROR(Y497/H497,"0")+IFERROR(Y498/H498,"0")+IFERROR(Y499/H499,"0")+IFERROR(Y500/H500,"0")+IFERROR(Y501/H501,"0")</f>
        <v>0</v>
      </c>
      <c r="Z502" s="44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68"/>
      <c r="AB502" s="68"/>
      <c r="AC502" s="68"/>
    </row>
    <row r="503" spans="1:68" x14ac:dyDescent="0.2">
      <c r="A503" s="387"/>
      <c r="B503" s="387"/>
      <c r="C503" s="387"/>
      <c r="D503" s="387"/>
      <c r="E503" s="387"/>
      <c r="F503" s="387"/>
      <c r="G503" s="387"/>
      <c r="H503" s="387"/>
      <c r="I503" s="387"/>
      <c r="J503" s="387"/>
      <c r="K503" s="387"/>
      <c r="L503" s="387"/>
      <c r="M503" s="387"/>
      <c r="N503" s="387"/>
      <c r="O503" s="399"/>
      <c r="P503" s="396" t="s">
        <v>43</v>
      </c>
      <c r="Q503" s="397"/>
      <c r="R503" s="397"/>
      <c r="S503" s="397"/>
      <c r="T503" s="397"/>
      <c r="U503" s="397"/>
      <c r="V503" s="398"/>
      <c r="W503" s="43" t="s">
        <v>0</v>
      </c>
      <c r="X503" s="44">
        <f>IFERROR(SUM(X493:X501),"0")</f>
        <v>0</v>
      </c>
      <c r="Y503" s="44">
        <f>IFERROR(SUM(Y493:Y501),"0")</f>
        <v>0</v>
      </c>
      <c r="Z503" s="43"/>
      <c r="AA503" s="68"/>
      <c r="AB503" s="68"/>
      <c r="AC503" s="68"/>
    </row>
    <row r="504" spans="1:68" ht="14.25" customHeight="1" x14ac:dyDescent="0.25">
      <c r="A504" s="400" t="s">
        <v>155</v>
      </c>
      <c r="B504" s="400"/>
      <c r="C504" s="400"/>
      <c r="D504" s="400"/>
      <c r="E504" s="400"/>
      <c r="F504" s="400"/>
      <c r="G504" s="400"/>
      <c r="H504" s="400"/>
      <c r="I504" s="400"/>
      <c r="J504" s="400"/>
      <c r="K504" s="400"/>
      <c r="L504" s="400"/>
      <c r="M504" s="400"/>
      <c r="N504" s="400"/>
      <c r="O504" s="400"/>
      <c r="P504" s="400"/>
      <c r="Q504" s="400"/>
      <c r="R504" s="400"/>
      <c r="S504" s="400"/>
      <c r="T504" s="400"/>
      <c r="U504" s="400"/>
      <c r="V504" s="400"/>
      <c r="W504" s="400"/>
      <c r="X504" s="400"/>
      <c r="Y504" s="400"/>
      <c r="Z504" s="400"/>
      <c r="AA504" s="67"/>
      <c r="AB504" s="67"/>
      <c r="AC504" s="81"/>
    </row>
    <row r="505" spans="1:68" ht="16.5" customHeight="1" x14ac:dyDescent="0.25">
      <c r="A505" s="64" t="s">
        <v>626</v>
      </c>
      <c r="B505" s="64" t="s">
        <v>627</v>
      </c>
      <c r="C505" s="37">
        <v>4301020222</v>
      </c>
      <c r="D505" s="392">
        <v>4607091388930</v>
      </c>
      <c r="E505" s="392"/>
      <c r="F505" s="63">
        <v>0.88</v>
      </c>
      <c r="G505" s="38">
        <v>6</v>
      </c>
      <c r="H505" s="63">
        <v>5.28</v>
      </c>
      <c r="I505" s="63">
        <v>5.64</v>
      </c>
      <c r="J505" s="38">
        <v>104</v>
      </c>
      <c r="K505" s="38" t="s">
        <v>126</v>
      </c>
      <c r="L505" s="38"/>
      <c r="M505" s="39" t="s">
        <v>125</v>
      </c>
      <c r="N505" s="39"/>
      <c r="O505" s="38">
        <v>55</v>
      </c>
      <c r="P505" s="4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94"/>
      <c r="R505" s="394"/>
      <c r="S505" s="394"/>
      <c r="T505" s="395"/>
      <c r="U505" s="40" t="s">
        <v>48</v>
      </c>
      <c r="V505" s="40" t="s">
        <v>48</v>
      </c>
      <c r="W505" s="41" t="s">
        <v>0</v>
      </c>
      <c r="X505" s="59">
        <v>550</v>
      </c>
      <c r="Y505" s="56">
        <f>IFERROR(IF(X505="",0,CEILING((X505/$H505),1)*$H505),"")</f>
        <v>554.4</v>
      </c>
      <c r="Z505" s="42">
        <f>IFERROR(IF(Y505=0,"",ROUNDUP(Y505/H505,0)*0.01196),"")</f>
        <v>1.2558</v>
      </c>
      <c r="AA505" s="69" t="s">
        <v>48</v>
      </c>
      <c r="AB505" s="70" t="s">
        <v>48</v>
      </c>
      <c r="AC505" s="82"/>
      <c r="AG505" s="79"/>
      <c r="AJ505" s="84"/>
      <c r="AK505" s="84"/>
      <c r="BB505" s="343" t="s">
        <v>69</v>
      </c>
      <c r="BM505" s="79">
        <f>IFERROR(X505*I505/H505,"0")</f>
        <v>587.5</v>
      </c>
      <c r="BN505" s="79">
        <f>IFERROR(Y505*I505/H505,"0")</f>
        <v>592.19999999999993</v>
      </c>
      <c r="BO505" s="79">
        <f>IFERROR(1/J505*(X505/H505),"0")</f>
        <v>1.0016025641025641</v>
      </c>
      <c r="BP505" s="79">
        <f>IFERROR(1/J505*(Y505/H505),"0")</f>
        <v>1.0096153846153846</v>
      </c>
    </row>
    <row r="506" spans="1:68" ht="16.5" customHeight="1" x14ac:dyDescent="0.25">
      <c r="A506" s="64" t="s">
        <v>628</v>
      </c>
      <c r="B506" s="64" t="s">
        <v>629</v>
      </c>
      <c r="C506" s="37">
        <v>4301020206</v>
      </c>
      <c r="D506" s="392">
        <v>4680115880054</v>
      </c>
      <c r="E506" s="392"/>
      <c r="F506" s="63">
        <v>0.6</v>
      </c>
      <c r="G506" s="38">
        <v>6</v>
      </c>
      <c r="H506" s="63">
        <v>3.6</v>
      </c>
      <c r="I506" s="63">
        <v>3.84</v>
      </c>
      <c r="J506" s="38">
        <v>120</v>
      </c>
      <c r="K506" s="38" t="s">
        <v>88</v>
      </c>
      <c r="L506" s="38"/>
      <c r="M506" s="39" t="s">
        <v>125</v>
      </c>
      <c r="N506" s="39"/>
      <c r="O506" s="38">
        <v>55</v>
      </c>
      <c r="P506" s="4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94"/>
      <c r="R506" s="394"/>
      <c r="S506" s="394"/>
      <c r="T506" s="395"/>
      <c r="U506" s="40" t="s">
        <v>48</v>
      </c>
      <c r="V506" s="40" t="s">
        <v>48</v>
      </c>
      <c r="W506" s="41" t="s">
        <v>0</v>
      </c>
      <c r="X506" s="59">
        <v>0</v>
      </c>
      <c r="Y506" s="56">
        <f>IFERROR(IF(X506="",0,CEILING((X506/$H506),1)*$H506),"")</f>
        <v>0</v>
      </c>
      <c r="Z506" s="42" t="str">
        <f>IFERROR(IF(Y506=0,"",ROUNDUP(Y506/H506,0)*0.00937),"")</f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4" t="s">
        <v>69</v>
      </c>
      <c r="BM506" s="79">
        <f>IFERROR(X506*I506/H506,"0")</f>
        <v>0</v>
      </c>
      <c r="BN506" s="79">
        <f>IFERROR(Y506*I506/H506,"0")</f>
        <v>0</v>
      </c>
      <c r="BO506" s="79">
        <f>IFERROR(1/J506*(X506/H506),"0")</f>
        <v>0</v>
      </c>
      <c r="BP506" s="79">
        <f>IFERROR(1/J506*(Y506/H506),"0")</f>
        <v>0</v>
      </c>
    </row>
    <row r="507" spans="1:68" x14ac:dyDescent="0.2">
      <c r="A507" s="387"/>
      <c r="B507" s="387"/>
      <c r="C507" s="387"/>
      <c r="D507" s="387"/>
      <c r="E507" s="387"/>
      <c r="F507" s="387"/>
      <c r="G507" s="387"/>
      <c r="H507" s="387"/>
      <c r="I507" s="387"/>
      <c r="J507" s="387"/>
      <c r="K507" s="387"/>
      <c r="L507" s="387"/>
      <c r="M507" s="387"/>
      <c r="N507" s="387"/>
      <c r="O507" s="399"/>
      <c r="P507" s="396" t="s">
        <v>43</v>
      </c>
      <c r="Q507" s="397"/>
      <c r="R507" s="397"/>
      <c r="S507" s="397"/>
      <c r="T507" s="397"/>
      <c r="U507" s="397"/>
      <c r="V507" s="398"/>
      <c r="W507" s="43" t="s">
        <v>42</v>
      </c>
      <c r="X507" s="44">
        <f>IFERROR(X505/H505,"0")+IFERROR(X506/H506,"0")</f>
        <v>104.16666666666666</v>
      </c>
      <c r="Y507" s="44">
        <f>IFERROR(Y505/H505,"0")+IFERROR(Y506/H506,"0")</f>
        <v>104.99999999999999</v>
      </c>
      <c r="Z507" s="44">
        <f>IFERROR(IF(Z505="",0,Z505),"0")+IFERROR(IF(Z506="",0,Z506),"0")</f>
        <v>1.2558</v>
      </c>
      <c r="AA507" s="68"/>
      <c r="AB507" s="68"/>
      <c r="AC507" s="68"/>
    </row>
    <row r="508" spans="1:68" x14ac:dyDescent="0.2">
      <c r="A508" s="387"/>
      <c r="B508" s="387"/>
      <c r="C508" s="387"/>
      <c r="D508" s="387"/>
      <c r="E508" s="387"/>
      <c r="F508" s="387"/>
      <c r="G508" s="387"/>
      <c r="H508" s="387"/>
      <c r="I508" s="387"/>
      <c r="J508" s="387"/>
      <c r="K508" s="387"/>
      <c r="L508" s="387"/>
      <c r="M508" s="387"/>
      <c r="N508" s="387"/>
      <c r="O508" s="399"/>
      <c r="P508" s="396" t="s">
        <v>43</v>
      </c>
      <c r="Q508" s="397"/>
      <c r="R508" s="397"/>
      <c r="S508" s="397"/>
      <c r="T508" s="397"/>
      <c r="U508" s="397"/>
      <c r="V508" s="398"/>
      <c r="W508" s="43" t="s">
        <v>0</v>
      </c>
      <c r="X508" s="44">
        <f>IFERROR(SUM(X505:X506),"0")</f>
        <v>550</v>
      </c>
      <c r="Y508" s="44">
        <f>IFERROR(SUM(Y505:Y506),"0")</f>
        <v>554.4</v>
      </c>
      <c r="Z508" s="43"/>
      <c r="AA508" s="68"/>
      <c r="AB508" s="68"/>
      <c r="AC508" s="68"/>
    </row>
    <row r="509" spans="1:68" ht="14.25" customHeight="1" x14ac:dyDescent="0.25">
      <c r="A509" s="400" t="s">
        <v>79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400"/>
      <c r="AA509" s="67"/>
      <c r="AB509" s="67"/>
      <c r="AC509" s="81"/>
    </row>
    <row r="510" spans="1:68" ht="27" customHeight="1" x14ac:dyDescent="0.25">
      <c r="A510" s="64" t="s">
        <v>630</v>
      </c>
      <c r="B510" s="64" t="s">
        <v>631</v>
      </c>
      <c r="C510" s="37">
        <v>4301031252</v>
      </c>
      <c r="D510" s="392">
        <v>4680115883116</v>
      </c>
      <c r="E510" s="392"/>
      <c r="F510" s="63">
        <v>0.88</v>
      </c>
      <c r="G510" s="38">
        <v>6</v>
      </c>
      <c r="H510" s="63">
        <v>5.28</v>
      </c>
      <c r="I510" s="63">
        <v>5.64</v>
      </c>
      <c r="J510" s="38">
        <v>104</v>
      </c>
      <c r="K510" s="38" t="s">
        <v>126</v>
      </c>
      <c r="L510" s="38"/>
      <c r="M510" s="39" t="s">
        <v>125</v>
      </c>
      <c r="N510" s="39"/>
      <c r="O510" s="38">
        <v>60</v>
      </c>
      <c r="P510" s="4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94"/>
      <c r="R510" s="394"/>
      <c r="S510" s="394"/>
      <c r="T510" s="395"/>
      <c r="U510" s="40" t="s">
        <v>48</v>
      </c>
      <c r="V510" s="40" t="s">
        <v>48</v>
      </c>
      <c r="W510" s="41" t="s">
        <v>0</v>
      </c>
      <c r="X510" s="59">
        <v>0</v>
      </c>
      <c r="Y510" s="56">
        <f t="shared" ref="Y510:Y515" si="84">IFERROR(IF(X510="",0,CEILING((X510/$H510),1)*$H510),"")</f>
        <v>0</v>
      </c>
      <c r="Z510" s="42" t="str">
        <f>IFERROR(IF(Y510=0,"",ROUNDUP(Y510/H510,0)*0.01196),"")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45" t="s">
        <v>69</v>
      </c>
      <c r="BM510" s="79">
        <f t="shared" ref="BM510:BM515" si="85">IFERROR(X510*I510/H510,"0")</f>
        <v>0</v>
      </c>
      <c r="BN510" s="79">
        <f t="shared" ref="BN510:BN515" si="86">IFERROR(Y510*I510/H510,"0")</f>
        <v>0</v>
      </c>
      <c r="BO510" s="79">
        <f t="shared" ref="BO510:BO515" si="87">IFERROR(1/J510*(X510/H510),"0")</f>
        <v>0</v>
      </c>
      <c r="BP510" s="79">
        <f t="shared" ref="BP510:BP515" si="88">IFERROR(1/J510*(Y510/H510),"0")</f>
        <v>0</v>
      </c>
    </row>
    <row r="511" spans="1:68" ht="27" customHeight="1" x14ac:dyDescent="0.25">
      <c r="A511" s="64" t="s">
        <v>632</v>
      </c>
      <c r="B511" s="64" t="s">
        <v>633</v>
      </c>
      <c r="C511" s="37">
        <v>4301031248</v>
      </c>
      <c r="D511" s="392">
        <v>4680115883093</v>
      </c>
      <c r="E511" s="392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126</v>
      </c>
      <c r="L511" s="38"/>
      <c r="M511" s="39" t="s">
        <v>82</v>
      </c>
      <c r="N511" s="39"/>
      <c r="O511" s="38">
        <v>60</v>
      </c>
      <c r="P511" s="4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94"/>
      <c r="R511" s="394"/>
      <c r="S511" s="394"/>
      <c r="T511" s="395"/>
      <c r="U511" s="40" t="s">
        <v>48</v>
      </c>
      <c r="V511" s="40" t="s">
        <v>48</v>
      </c>
      <c r="W511" s="41" t="s">
        <v>0</v>
      </c>
      <c r="X511" s="59">
        <v>0</v>
      </c>
      <c r="Y511" s="56">
        <f t="shared" si="84"/>
        <v>0</v>
      </c>
      <c r="Z511" s="42" t="str">
        <f>IFERROR(IF(Y511=0,"",ROUNDUP(Y511/H511,0)*0.01196),"")</f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6" t="s">
        <v>69</v>
      </c>
      <c r="BM511" s="79">
        <f t="shared" si="85"/>
        <v>0</v>
      </c>
      <c r="BN511" s="79">
        <f t="shared" si="86"/>
        <v>0</v>
      </c>
      <c r="BO511" s="79">
        <f t="shared" si="87"/>
        <v>0</v>
      </c>
      <c r="BP511" s="79">
        <f t="shared" si="88"/>
        <v>0</v>
      </c>
    </row>
    <row r="512" spans="1:68" ht="27" customHeight="1" x14ac:dyDescent="0.25">
      <c r="A512" s="64" t="s">
        <v>634</v>
      </c>
      <c r="B512" s="64" t="s">
        <v>635</v>
      </c>
      <c r="C512" s="37">
        <v>4301031250</v>
      </c>
      <c r="D512" s="392">
        <v>4680115883109</v>
      </c>
      <c r="E512" s="392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126</v>
      </c>
      <c r="L512" s="38"/>
      <c r="M512" s="39" t="s">
        <v>82</v>
      </c>
      <c r="N512" s="39"/>
      <c r="O512" s="38">
        <v>60</v>
      </c>
      <c r="P512" s="4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94"/>
      <c r="R512" s="394"/>
      <c r="S512" s="394"/>
      <c r="T512" s="395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si="84"/>
        <v>0</v>
      </c>
      <c r="Z512" s="42" t="str">
        <f>IFERROR(IF(Y512=0,"",ROUNDUP(Y512/H512,0)*0.01196),"")</f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7" t="s">
        <v>69</v>
      </c>
      <c r="BM512" s="79">
        <f t="shared" si="85"/>
        <v>0</v>
      </c>
      <c r="BN512" s="79">
        <f t="shared" si="86"/>
        <v>0</v>
      </c>
      <c r="BO512" s="79">
        <f t="shared" si="87"/>
        <v>0</v>
      </c>
      <c r="BP512" s="79">
        <f t="shared" si="88"/>
        <v>0</v>
      </c>
    </row>
    <row r="513" spans="1:68" ht="27" customHeight="1" x14ac:dyDescent="0.25">
      <c r="A513" s="64" t="s">
        <v>636</v>
      </c>
      <c r="B513" s="64" t="s">
        <v>637</v>
      </c>
      <c r="C513" s="37">
        <v>4301031249</v>
      </c>
      <c r="D513" s="392">
        <v>4680115882072</v>
      </c>
      <c r="E513" s="392"/>
      <c r="F513" s="63">
        <v>0.6</v>
      </c>
      <c r="G513" s="38">
        <v>6</v>
      </c>
      <c r="H513" s="63">
        <v>3.6</v>
      </c>
      <c r="I513" s="63">
        <v>3.84</v>
      </c>
      <c r="J513" s="38">
        <v>120</v>
      </c>
      <c r="K513" s="38" t="s">
        <v>88</v>
      </c>
      <c r="L513" s="38"/>
      <c r="M513" s="39" t="s">
        <v>125</v>
      </c>
      <c r="N513" s="39"/>
      <c r="O513" s="38">
        <v>60</v>
      </c>
      <c r="P513" s="4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94"/>
      <c r="R513" s="394"/>
      <c r="S513" s="394"/>
      <c r="T513" s="395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84"/>
        <v>0</v>
      </c>
      <c r="Z513" s="42" t="str">
        <f>IFERROR(IF(Y513=0,"",ROUNDUP(Y513/H513,0)*0.00937),"")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8" t="s">
        <v>69</v>
      </c>
      <c r="BM513" s="79">
        <f t="shared" si="85"/>
        <v>0</v>
      </c>
      <c r="BN513" s="79">
        <f t="shared" si="86"/>
        <v>0</v>
      </c>
      <c r="BO513" s="79">
        <f t="shared" si="87"/>
        <v>0</v>
      </c>
      <c r="BP513" s="79">
        <f t="shared" si="88"/>
        <v>0</v>
      </c>
    </row>
    <row r="514" spans="1:68" ht="27" customHeight="1" x14ac:dyDescent="0.25">
      <c r="A514" s="64" t="s">
        <v>638</v>
      </c>
      <c r="B514" s="64" t="s">
        <v>639</v>
      </c>
      <c r="C514" s="37">
        <v>4301031251</v>
      </c>
      <c r="D514" s="392">
        <v>4680115882102</v>
      </c>
      <c r="E514" s="392"/>
      <c r="F514" s="63">
        <v>0.6</v>
      </c>
      <c r="G514" s="38">
        <v>6</v>
      </c>
      <c r="H514" s="63">
        <v>3.6</v>
      </c>
      <c r="I514" s="63">
        <v>3.81</v>
      </c>
      <c r="J514" s="38">
        <v>120</v>
      </c>
      <c r="K514" s="38" t="s">
        <v>88</v>
      </c>
      <c r="L514" s="38"/>
      <c r="M514" s="39" t="s">
        <v>82</v>
      </c>
      <c r="N514" s="39"/>
      <c r="O514" s="38">
        <v>60</v>
      </c>
      <c r="P514" s="4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94"/>
      <c r="R514" s="394"/>
      <c r="S514" s="394"/>
      <c r="T514" s="395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84"/>
        <v>0</v>
      </c>
      <c r="Z514" s="42" t="str">
        <f>IFERROR(IF(Y514=0,"",ROUNDUP(Y514/H514,0)*0.00937),"")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9" t="s">
        <v>69</v>
      </c>
      <c r="BM514" s="79">
        <f t="shared" si="85"/>
        <v>0</v>
      </c>
      <c r="BN514" s="79">
        <f t="shared" si="86"/>
        <v>0</v>
      </c>
      <c r="BO514" s="79">
        <f t="shared" si="87"/>
        <v>0</v>
      </c>
      <c r="BP514" s="79">
        <f t="shared" si="88"/>
        <v>0</v>
      </c>
    </row>
    <row r="515" spans="1:68" ht="27" customHeight="1" x14ac:dyDescent="0.25">
      <c r="A515" s="64" t="s">
        <v>640</v>
      </c>
      <c r="B515" s="64" t="s">
        <v>641</v>
      </c>
      <c r="C515" s="37">
        <v>4301031253</v>
      </c>
      <c r="D515" s="392">
        <v>4680115882096</v>
      </c>
      <c r="E515" s="392"/>
      <c r="F515" s="63">
        <v>0.6</v>
      </c>
      <c r="G515" s="38">
        <v>6</v>
      </c>
      <c r="H515" s="63">
        <v>3.6</v>
      </c>
      <c r="I515" s="63">
        <v>3.81</v>
      </c>
      <c r="J515" s="38">
        <v>120</v>
      </c>
      <c r="K515" s="38" t="s">
        <v>88</v>
      </c>
      <c r="L515" s="38"/>
      <c r="M515" s="39" t="s">
        <v>82</v>
      </c>
      <c r="N515" s="39"/>
      <c r="O515" s="38">
        <v>60</v>
      </c>
      <c r="P515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94"/>
      <c r="R515" s="394"/>
      <c r="S515" s="394"/>
      <c r="T515" s="395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84"/>
        <v>0</v>
      </c>
      <c r="Z515" s="42" t="str">
        <f>IFERROR(IF(Y515=0,"",ROUNDUP(Y515/H515,0)*0.00937),"")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0" t="s">
        <v>69</v>
      </c>
      <c r="BM515" s="79">
        <f t="shared" si="85"/>
        <v>0</v>
      </c>
      <c r="BN515" s="79">
        <f t="shared" si="86"/>
        <v>0</v>
      </c>
      <c r="BO515" s="79">
        <f t="shared" si="87"/>
        <v>0</v>
      </c>
      <c r="BP515" s="79">
        <f t="shared" si="88"/>
        <v>0</v>
      </c>
    </row>
    <row r="516" spans="1:68" x14ac:dyDescent="0.2">
      <c r="A516" s="387"/>
      <c r="B516" s="387"/>
      <c r="C516" s="387"/>
      <c r="D516" s="387"/>
      <c r="E516" s="387"/>
      <c r="F516" s="387"/>
      <c r="G516" s="387"/>
      <c r="H516" s="387"/>
      <c r="I516" s="387"/>
      <c r="J516" s="387"/>
      <c r="K516" s="387"/>
      <c r="L516" s="387"/>
      <c r="M516" s="387"/>
      <c r="N516" s="387"/>
      <c r="O516" s="399"/>
      <c r="P516" s="396" t="s">
        <v>43</v>
      </c>
      <c r="Q516" s="397"/>
      <c r="R516" s="397"/>
      <c r="S516" s="397"/>
      <c r="T516" s="397"/>
      <c r="U516" s="397"/>
      <c r="V516" s="398"/>
      <c r="W516" s="43" t="s">
        <v>42</v>
      </c>
      <c r="X516" s="44">
        <f>IFERROR(X510/H510,"0")+IFERROR(X511/H511,"0")+IFERROR(X512/H512,"0")+IFERROR(X513/H513,"0")+IFERROR(X514/H514,"0")+IFERROR(X515/H515,"0")</f>
        <v>0</v>
      </c>
      <c r="Y516" s="44">
        <f>IFERROR(Y510/H510,"0")+IFERROR(Y511/H511,"0")+IFERROR(Y512/H512,"0")+IFERROR(Y513/H513,"0")+IFERROR(Y514/H514,"0")+IFERROR(Y515/H515,"0")</f>
        <v>0</v>
      </c>
      <c r="Z516" s="44">
        <f>IFERROR(IF(Z510="",0,Z510),"0")+IFERROR(IF(Z511="",0,Z511),"0")+IFERROR(IF(Z512="",0,Z512),"0")+IFERROR(IF(Z513="",0,Z513),"0")+IFERROR(IF(Z514="",0,Z514),"0")+IFERROR(IF(Z515="",0,Z515),"0")</f>
        <v>0</v>
      </c>
      <c r="AA516" s="68"/>
      <c r="AB516" s="68"/>
      <c r="AC516" s="68"/>
    </row>
    <row r="517" spans="1:68" x14ac:dyDescent="0.2">
      <c r="A517" s="387"/>
      <c r="B517" s="387"/>
      <c r="C517" s="387"/>
      <c r="D517" s="387"/>
      <c r="E517" s="387"/>
      <c r="F517" s="387"/>
      <c r="G517" s="387"/>
      <c r="H517" s="387"/>
      <c r="I517" s="387"/>
      <c r="J517" s="387"/>
      <c r="K517" s="387"/>
      <c r="L517" s="387"/>
      <c r="M517" s="387"/>
      <c r="N517" s="387"/>
      <c r="O517" s="399"/>
      <c r="P517" s="396" t="s">
        <v>43</v>
      </c>
      <c r="Q517" s="397"/>
      <c r="R517" s="397"/>
      <c r="S517" s="397"/>
      <c r="T517" s="397"/>
      <c r="U517" s="397"/>
      <c r="V517" s="398"/>
      <c r="W517" s="43" t="s">
        <v>0</v>
      </c>
      <c r="X517" s="44">
        <f>IFERROR(SUM(X510:X515),"0")</f>
        <v>0</v>
      </c>
      <c r="Y517" s="44">
        <f>IFERROR(SUM(Y510:Y515),"0")</f>
        <v>0</v>
      </c>
      <c r="Z517" s="43"/>
      <c r="AA517" s="68"/>
      <c r="AB517" s="68"/>
      <c r="AC517" s="68"/>
    </row>
    <row r="518" spans="1:68" ht="14.25" customHeight="1" x14ac:dyDescent="0.25">
      <c r="A518" s="400" t="s">
        <v>84</v>
      </c>
      <c r="B518" s="400"/>
      <c r="C518" s="400"/>
      <c r="D518" s="400"/>
      <c r="E518" s="400"/>
      <c r="F518" s="400"/>
      <c r="G518" s="400"/>
      <c r="H518" s="400"/>
      <c r="I518" s="400"/>
      <c r="J518" s="400"/>
      <c r="K518" s="400"/>
      <c r="L518" s="400"/>
      <c r="M518" s="400"/>
      <c r="N518" s="400"/>
      <c r="O518" s="400"/>
      <c r="P518" s="400"/>
      <c r="Q518" s="400"/>
      <c r="R518" s="400"/>
      <c r="S518" s="400"/>
      <c r="T518" s="400"/>
      <c r="U518" s="400"/>
      <c r="V518" s="400"/>
      <c r="W518" s="400"/>
      <c r="X518" s="400"/>
      <c r="Y518" s="400"/>
      <c r="Z518" s="400"/>
      <c r="AA518" s="67"/>
      <c r="AB518" s="67"/>
      <c r="AC518" s="81"/>
    </row>
    <row r="519" spans="1:68" ht="16.5" customHeight="1" x14ac:dyDescent="0.25">
      <c r="A519" s="64" t="s">
        <v>642</v>
      </c>
      <c r="B519" s="64" t="s">
        <v>643</v>
      </c>
      <c r="C519" s="37">
        <v>4301051230</v>
      </c>
      <c r="D519" s="392">
        <v>4607091383409</v>
      </c>
      <c r="E519" s="392"/>
      <c r="F519" s="63">
        <v>1.3</v>
      </c>
      <c r="G519" s="38">
        <v>6</v>
      </c>
      <c r="H519" s="63">
        <v>7.8</v>
      </c>
      <c r="I519" s="63">
        <v>8.3460000000000001</v>
      </c>
      <c r="J519" s="38">
        <v>56</v>
      </c>
      <c r="K519" s="38" t="s">
        <v>126</v>
      </c>
      <c r="L519" s="38"/>
      <c r="M519" s="39" t="s">
        <v>82</v>
      </c>
      <c r="N519" s="39"/>
      <c r="O519" s="38">
        <v>45</v>
      </c>
      <c r="P519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94"/>
      <c r="R519" s="394"/>
      <c r="S519" s="394"/>
      <c r="T519" s="395"/>
      <c r="U519" s="40" t="s">
        <v>48</v>
      </c>
      <c r="V519" s="40" t="s">
        <v>48</v>
      </c>
      <c r="W519" s="41" t="s">
        <v>0</v>
      </c>
      <c r="X519" s="59">
        <v>0</v>
      </c>
      <c r="Y519" s="56">
        <f>IFERROR(IF(X519="",0,CEILING((X519/$H519),1)*$H519),"")</f>
        <v>0</v>
      </c>
      <c r="Z519" s="42" t="str">
        <f>IFERROR(IF(Y519=0,"",ROUNDUP(Y519/H519,0)*0.02175),"")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1" t="s">
        <v>69</v>
      </c>
      <c r="BM519" s="79">
        <f>IFERROR(X519*I519/H519,"0")</f>
        <v>0</v>
      </c>
      <c r="BN519" s="79">
        <f>IFERROR(Y519*I519/H519,"0")</f>
        <v>0</v>
      </c>
      <c r="BO519" s="79">
        <f>IFERROR(1/J519*(X519/H519),"0")</f>
        <v>0</v>
      </c>
      <c r="BP519" s="79">
        <f>IFERROR(1/J519*(Y519/H519),"0")</f>
        <v>0</v>
      </c>
    </row>
    <row r="520" spans="1:68" ht="16.5" customHeight="1" x14ac:dyDescent="0.25">
      <c r="A520" s="64" t="s">
        <v>644</v>
      </c>
      <c r="B520" s="64" t="s">
        <v>645</v>
      </c>
      <c r="C520" s="37">
        <v>4301051231</v>
      </c>
      <c r="D520" s="392">
        <v>4607091383416</v>
      </c>
      <c r="E520" s="392"/>
      <c r="F520" s="63">
        <v>1.3</v>
      </c>
      <c r="G520" s="38">
        <v>6</v>
      </c>
      <c r="H520" s="63">
        <v>7.8</v>
      </c>
      <c r="I520" s="63">
        <v>8.3460000000000001</v>
      </c>
      <c r="J520" s="38">
        <v>56</v>
      </c>
      <c r="K520" s="38" t="s">
        <v>126</v>
      </c>
      <c r="L520" s="38"/>
      <c r="M520" s="39" t="s">
        <v>82</v>
      </c>
      <c r="N520" s="39"/>
      <c r="O520" s="38">
        <v>45</v>
      </c>
      <c r="P520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94"/>
      <c r="R520" s="394"/>
      <c r="S520" s="394"/>
      <c r="T520" s="395"/>
      <c r="U520" s="40" t="s">
        <v>48</v>
      </c>
      <c r="V520" s="40" t="s">
        <v>48</v>
      </c>
      <c r="W520" s="41" t="s">
        <v>0</v>
      </c>
      <c r="X520" s="59">
        <v>0</v>
      </c>
      <c r="Y520" s="56">
        <f>IFERROR(IF(X520="",0,CEILING((X520/$H520),1)*$H520),"")</f>
        <v>0</v>
      </c>
      <c r="Z520" s="42" t="str">
        <f>IFERROR(IF(Y520=0,"",ROUNDUP(Y520/H520,0)*0.02175),"")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2" t="s">
        <v>69</v>
      </c>
      <c r="BM520" s="79">
        <f>IFERROR(X520*I520/H520,"0")</f>
        <v>0</v>
      </c>
      <c r="BN520" s="79">
        <f>IFERROR(Y520*I520/H520,"0")</f>
        <v>0</v>
      </c>
      <c r="BO520" s="79">
        <f>IFERROR(1/J520*(X520/H520),"0")</f>
        <v>0</v>
      </c>
      <c r="BP520" s="79">
        <f>IFERROR(1/J520*(Y520/H520),"0")</f>
        <v>0</v>
      </c>
    </row>
    <row r="521" spans="1:68" ht="27" customHeight="1" x14ac:dyDescent="0.25">
      <c r="A521" s="64" t="s">
        <v>646</v>
      </c>
      <c r="B521" s="64" t="s">
        <v>647</v>
      </c>
      <c r="C521" s="37">
        <v>4301051058</v>
      </c>
      <c r="D521" s="392">
        <v>4680115883536</v>
      </c>
      <c r="E521" s="392"/>
      <c r="F521" s="63">
        <v>0.3</v>
      </c>
      <c r="G521" s="38">
        <v>6</v>
      </c>
      <c r="H521" s="63">
        <v>1.8</v>
      </c>
      <c r="I521" s="63">
        <v>2.0659999999999998</v>
      </c>
      <c r="J521" s="38">
        <v>156</v>
      </c>
      <c r="K521" s="38" t="s">
        <v>88</v>
      </c>
      <c r="L521" s="38"/>
      <c r="M521" s="39" t="s">
        <v>82</v>
      </c>
      <c r="N521" s="39"/>
      <c r="O521" s="38">
        <v>45</v>
      </c>
      <c r="P521" s="4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94"/>
      <c r="R521" s="394"/>
      <c r="S521" s="394"/>
      <c r="T521" s="395"/>
      <c r="U521" s="40" t="s">
        <v>48</v>
      </c>
      <c r="V521" s="40" t="s">
        <v>48</v>
      </c>
      <c r="W521" s="41" t="s">
        <v>0</v>
      </c>
      <c r="X521" s="59">
        <v>0</v>
      </c>
      <c r="Y521" s="56">
        <f>IFERROR(IF(X521="",0,CEILING((X521/$H521),1)*$H521),"")</f>
        <v>0</v>
      </c>
      <c r="Z521" s="42" t="str">
        <f>IFERROR(IF(Y521=0,"",ROUNDUP(Y521/H521,0)*0.00753),"")</f>
        <v/>
      </c>
      <c r="AA521" s="69" t="s">
        <v>48</v>
      </c>
      <c r="AB521" s="70" t="s">
        <v>48</v>
      </c>
      <c r="AC521" s="82"/>
      <c r="AG521" s="79"/>
      <c r="AJ521" s="84"/>
      <c r="AK521" s="84"/>
      <c r="BB521" s="353" t="s">
        <v>69</v>
      </c>
      <c r="BM521" s="79">
        <f>IFERROR(X521*I521/H521,"0")</f>
        <v>0</v>
      </c>
      <c r="BN521" s="79">
        <f>IFERROR(Y521*I521/H521,"0")</f>
        <v>0</v>
      </c>
      <c r="BO521" s="79">
        <f>IFERROR(1/J521*(X521/H521),"0")</f>
        <v>0</v>
      </c>
      <c r="BP521" s="79">
        <f>IFERROR(1/J521*(Y521/H521),"0")</f>
        <v>0</v>
      </c>
    </row>
    <row r="522" spans="1:68" x14ac:dyDescent="0.2">
      <c r="A522" s="387"/>
      <c r="B522" s="387"/>
      <c r="C522" s="387"/>
      <c r="D522" s="387"/>
      <c r="E522" s="387"/>
      <c r="F522" s="387"/>
      <c r="G522" s="387"/>
      <c r="H522" s="387"/>
      <c r="I522" s="387"/>
      <c r="J522" s="387"/>
      <c r="K522" s="387"/>
      <c r="L522" s="387"/>
      <c r="M522" s="387"/>
      <c r="N522" s="387"/>
      <c r="O522" s="399"/>
      <c r="P522" s="396" t="s">
        <v>43</v>
      </c>
      <c r="Q522" s="397"/>
      <c r="R522" s="397"/>
      <c r="S522" s="397"/>
      <c r="T522" s="397"/>
      <c r="U522" s="397"/>
      <c r="V522" s="398"/>
      <c r="W522" s="43" t="s">
        <v>42</v>
      </c>
      <c r="X522" s="44">
        <f>IFERROR(X519/H519,"0")+IFERROR(X520/H520,"0")+IFERROR(X521/H521,"0")</f>
        <v>0</v>
      </c>
      <c r="Y522" s="44">
        <f>IFERROR(Y519/H519,"0")+IFERROR(Y520/H520,"0")+IFERROR(Y521/H521,"0")</f>
        <v>0</v>
      </c>
      <c r="Z522" s="44">
        <f>IFERROR(IF(Z519="",0,Z519),"0")+IFERROR(IF(Z520="",0,Z520),"0")+IFERROR(IF(Z521="",0,Z521),"0")</f>
        <v>0</v>
      </c>
      <c r="AA522" s="68"/>
      <c r="AB522" s="68"/>
      <c r="AC522" s="68"/>
    </row>
    <row r="523" spans="1:68" x14ac:dyDescent="0.2">
      <c r="A523" s="387"/>
      <c r="B523" s="387"/>
      <c r="C523" s="387"/>
      <c r="D523" s="387"/>
      <c r="E523" s="387"/>
      <c r="F523" s="387"/>
      <c r="G523" s="387"/>
      <c r="H523" s="387"/>
      <c r="I523" s="387"/>
      <c r="J523" s="387"/>
      <c r="K523" s="387"/>
      <c r="L523" s="387"/>
      <c r="M523" s="387"/>
      <c r="N523" s="387"/>
      <c r="O523" s="399"/>
      <c r="P523" s="396" t="s">
        <v>43</v>
      </c>
      <c r="Q523" s="397"/>
      <c r="R523" s="397"/>
      <c r="S523" s="397"/>
      <c r="T523" s="397"/>
      <c r="U523" s="397"/>
      <c r="V523" s="398"/>
      <c r="W523" s="43" t="s">
        <v>0</v>
      </c>
      <c r="X523" s="44">
        <f>IFERROR(SUM(X519:X521),"0")</f>
        <v>0</v>
      </c>
      <c r="Y523" s="44">
        <f>IFERROR(SUM(Y519:Y521),"0")</f>
        <v>0</v>
      </c>
      <c r="Z523" s="43"/>
      <c r="AA523" s="68"/>
      <c r="AB523" s="68"/>
      <c r="AC523" s="68"/>
    </row>
    <row r="524" spans="1:68" ht="14.25" customHeight="1" x14ac:dyDescent="0.25">
      <c r="A524" s="400" t="s">
        <v>176</v>
      </c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00"/>
      <c r="P524" s="400"/>
      <c r="Q524" s="400"/>
      <c r="R524" s="400"/>
      <c r="S524" s="400"/>
      <c r="T524" s="400"/>
      <c r="U524" s="400"/>
      <c r="V524" s="400"/>
      <c r="W524" s="400"/>
      <c r="X524" s="400"/>
      <c r="Y524" s="400"/>
      <c r="Z524" s="400"/>
      <c r="AA524" s="67"/>
      <c r="AB524" s="67"/>
      <c r="AC524" s="81"/>
    </row>
    <row r="525" spans="1:68" ht="16.5" customHeight="1" x14ac:dyDescent="0.25">
      <c r="A525" s="64" t="s">
        <v>648</v>
      </c>
      <c r="B525" s="64" t="s">
        <v>649</v>
      </c>
      <c r="C525" s="37">
        <v>4301060363</v>
      </c>
      <c r="D525" s="392">
        <v>4680115885035</v>
      </c>
      <c r="E525" s="392"/>
      <c r="F525" s="63">
        <v>1</v>
      </c>
      <c r="G525" s="38">
        <v>4</v>
      </c>
      <c r="H525" s="63">
        <v>4</v>
      </c>
      <c r="I525" s="63">
        <v>4.4160000000000004</v>
      </c>
      <c r="J525" s="38">
        <v>104</v>
      </c>
      <c r="K525" s="38" t="s">
        <v>126</v>
      </c>
      <c r="L525" s="38"/>
      <c r="M525" s="39" t="s">
        <v>82</v>
      </c>
      <c r="N525" s="39"/>
      <c r="O525" s="38">
        <v>35</v>
      </c>
      <c r="P525" s="4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94"/>
      <c r="R525" s="394"/>
      <c r="S525" s="394"/>
      <c r="T525" s="395"/>
      <c r="U525" s="40" t="s">
        <v>48</v>
      </c>
      <c r="V525" s="40" t="s">
        <v>48</v>
      </c>
      <c r="W525" s="41" t="s">
        <v>0</v>
      </c>
      <c r="X525" s="59">
        <v>0</v>
      </c>
      <c r="Y525" s="56">
        <f>IFERROR(IF(X525="",0,CEILING((X525/$H525),1)*$H525),"")</f>
        <v>0</v>
      </c>
      <c r="Z525" s="42" t="str">
        <f>IFERROR(IF(Y525=0,"",ROUNDUP(Y525/H525,0)*0.01196),"")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4" t="s">
        <v>69</v>
      </c>
      <c r="BM525" s="79">
        <f>IFERROR(X525*I525/H525,"0")</f>
        <v>0</v>
      </c>
      <c r="BN525" s="79">
        <f>IFERROR(Y525*I525/H525,"0")</f>
        <v>0</v>
      </c>
      <c r="BO525" s="79">
        <f>IFERROR(1/J525*(X525/H525),"0")</f>
        <v>0</v>
      </c>
      <c r="BP525" s="79">
        <f>IFERROR(1/J525*(Y525/H525),"0")</f>
        <v>0</v>
      </c>
    </row>
    <row r="526" spans="1:68" x14ac:dyDescent="0.2">
      <c r="A526" s="387"/>
      <c r="B526" s="387"/>
      <c r="C526" s="387"/>
      <c r="D526" s="387"/>
      <c r="E526" s="387"/>
      <c r="F526" s="387"/>
      <c r="G526" s="387"/>
      <c r="H526" s="387"/>
      <c r="I526" s="387"/>
      <c r="J526" s="387"/>
      <c r="K526" s="387"/>
      <c r="L526" s="387"/>
      <c r="M526" s="387"/>
      <c r="N526" s="387"/>
      <c r="O526" s="399"/>
      <c r="P526" s="396" t="s">
        <v>43</v>
      </c>
      <c r="Q526" s="397"/>
      <c r="R526" s="397"/>
      <c r="S526" s="397"/>
      <c r="T526" s="397"/>
      <c r="U526" s="397"/>
      <c r="V526" s="398"/>
      <c r="W526" s="43" t="s">
        <v>42</v>
      </c>
      <c r="X526" s="44">
        <f>IFERROR(X525/H525,"0")</f>
        <v>0</v>
      </c>
      <c r="Y526" s="44">
        <f>IFERROR(Y525/H525,"0")</f>
        <v>0</v>
      </c>
      <c r="Z526" s="44">
        <f>IFERROR(IF(Z525="",0,Z525),"0")</f>
        <v>0</v>
      </c>
      <c r="AA526" s="68"/>
      <c r="AB526" s="68"/>
      <c r="AC526" s="68"/>
    </row>
    <row r="527" spans="1:68" x14ac:dyDescent="0.2">
      <c r="A527" s="387"/>
      <c r="B527" s="387"/>
      <c r="C527" s="387"/>
      <c r="D527" s="387"/>
      <c r="E527" s="387"/>
      <c r="F527" s="387"/>
      <c r="G527" s="387"/>
      <c r="H527" s="387"/>
      <c r="I527" s="387"/>
      <c r="J527" s="387"/>
      <c r="K527" s="387"/>
      <c r="L527" s="387"/>
      <c r="M527" s="387"/>
      <c r="N527" s="387"/>
      <c r="O527" s="399"/>
      <c r="P527" s="396" t="s">
        <v>43</v>
      </c>
      <c r="Q527" s="397"/>
      <c r="R527" s="397"/>
      <c r="S527" s="397"/>
      <c r="T527" s="397"/>
      <c r="U527" s="397"/>
      <c r="V527" s="398"/>
      <c r="W527" s="43" t="s">
        <v>0</v>
      </c>
      <c r="X527" s="44">
        <f>IFERROR(SUM(X525:X525),"0")</f>
        <v>0</v>
      </c>
      <c r="Y527" s="44">
        <f>IFERROR(SUM(Y525:Y525),"0")</f>
        <v>0</v>
      </c>
      <c r="Z527" s="43"/>
      <c r="AA527" s="68"/>
      <c r="AB527" s="68"/>
      <c r="AC527" s="68"/>
    </row>
    <row r="528" spans="1:68" ht="27.75" customHeight="1" x14ac:dyDescent="0.2">
      <c r="A528" s="429" t="s">
        <v>650</v>
      </c>
      <c r="B528" s="429"/>
      <c r="C528" s="429"/>
      <c r="D528" s="429"/>
      <c r="E528" s="429"/>
      <c r="F528" s="429"/>
      <c r="G528" s="429"/>
      <c r="H528" s="429"/>
      <c r="I528" s="429"/>
      <c r="J528" s="429"/>
      <c r="K528" s="429"/>
      <c r="L528" s="429"/>
      <c r="M528" s="429"/>
      <c r="N528" s="429"/>
      <c r="O528" s="429"/>
      <c r="P528" s="429"/>
      <c r="Q528" s="429"/>
      <c r="R528" s="429"/>
      <c r="S528" s="429"/>
      <c r="T528" s="429"/>
      <c r="U528" s="429"/>
      <c r="V528" s="429"/>
      <c r="W528" s="429"/>
      <c r="X528" s="429"/>
      <c r="Y528" s="429"/>
      <c r="Z528" s="429"/>
      <c r="AA528" s="55"/>
      <c r="AB528" s="55"/>
      <c r="AC528" s="55"/>
    </row>
    <row r="529" spans="1:68" ht="16.5" customHeight="1" x14ac:dyDescent="0.25">
      <c r="A529" s="405" t="s">
        <v>650</v>
      </c>
      <c r="B529" s="405"/>
      <c r="C529" s="405"/>
      <c r="D529" s="405"/>
      <c r="E529" s="405"/>
      <c r="F529" s="405"/>
      <c r="G529" s="405"/>
      <c r="H529" s="405"/>
      <c r="I529" s="405"/>
      <c r="J529" s="405"/>
      <c r="K529" s="405"/>
      <c r="L529" s="405"/>
      <c r="M529" s="405"/>
      <c r="N529" s="405"/>
      <c r="O529" s="405"/>
      <c r="P529" s="405"/>
      <c r="Q529" s="405"/>
      <c r="R529" s="405"/>
      <c r="S529" s="405"/>
      <c r="T529" s="405"/>
      <c r="U529" s="405"/>
      <c r="V529" s="405"/>
      <c r="W529" s="405"/>
      <c r="X529" s="405"/>
      <c r="Y529" s="405"/>
      <c r="Z529" s="405"/>
      <c r="AA529" s="66"/>
      <c r="AB529" s="66"/>
      <c r="AC529" s="80"/>
    </row>
    <row r="530" spans="1:68" ht="14.25" customHeight="1" x14ac:dyDescent="0.25">
      <c r="A530" s="400" t="s">
        <v>122</v>
      </c>
      <c r="B530" s="400"/>
      <c r="C530" s="400"/>
      <c r="D530" s="400"/>
      <c r="E530" s="400"/>
      <c r="F530" s="400"/>
      <c r="G530" s="400"/>
      <c r="H530" s="400"/>
      <c r="I530" s="400"/>
      <c r="J530" s="400"/>
      <c r="K530" s="400"/>
      <c r="L530" s="400"/>
      <c r="M530" s="400"/>
      <c r="N530" s="400"/>
      <c r="O530" s="400"/>
      <c r="P530" s="400"/>
      <c r="Q530" s="400"/>
      <c r="R530" s="400"/>
      <c r="S530" s="400"/>
      <c r="T530" s="400"/>
      <c r="U530" s="400"/>
      <c r="V530" s="400"/>
      <c r="W530" s="400"/>
      <c r="X530" s="400"/>
      <c r="Y530" s="400"/>
      <c r="Z530" s="400"/>
      <c r="AA530" s="67"/>
      <c r="AB530" s="67"/>
      <c r="AC530" s="81"/>
    </row>
    <row r="531" spans="1:68" ht="27" customHeight="1" x14ac:dyDescent="0.25">
      <c r="A531" s="64" t="s">
        <v>651</v>
      </c>
      <c r="B531" s="64" t="s">
        <v>652</v>
      </c>
      <c r="C531" s="37">
        <v>4301011763</v>
      </c>
      <c r="D531" s="392">
        <v>4640242181011</v>
      </c>
      <c r="E531" s="392"/>
      <c r="F531" s="63">
        <v>1.35</v>
      </c>
      <c r="G531" s="38">
        <v>8</v>
      </c>
      <c r="H531" s="63">
        <v>10.8</v>
      </c>
      <c r="I531" s="63">
        <v>11.28</v>
      </c>
      <c r="J531" s="38">
        <v>56</v>
      </c>
      <c r="K531" s="38" t="s">
        <v>126</v>
      </c>
      <c r="L531" s="38"/>
      <c r="M531" s="39" t="s">
        <v>128</v>
      </c>
      <c r="N531" s="39"/>
      <c r="O531" s="38">
        <v>55</v>
      </c>
      <c r="P531" s="430" t="s">
        <v>653</v>
      </c>
      <c r="Q531" s="394"/>
      <c r="R531" s="394"/>
      <c r="S531" s="394"/>
      <c r="T531" s="395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ref="Y531:Y537" si="89">IFERROR(IF(X531="",0,CEILING((X531/$H531),1)*$H531),"")</f>
        <v>0</v>
      </c>
      <c r="Z531" s="42" t="str">
        <f>IFERROR(IF(Y531=0,"",ROUNDUP(Y531/H531,0)*0.02175),"")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5" t="s">
        <v>69</v>
      </c>
      <c r="BM531" s="79">
        <f t="shared" ref="BM531:BM537" si="90">IFERROR(X531*I531/H531,"0")</f>
        <v>0</v>
      </c>
      <c r="BN531" s="79">
        <f t="shared" ref="BN531:BN537" si="91">IFERROR(Y531*I531/H531,"0")</f>
        <v>0</v>
      </c>
      <c r="BO531" s="79">
        <f t="shared" ref="BO531:BO537" si="92">IFERROR(1/J531*(X531/H531),"0")</f>
        <v>0</v>
      </c>
      <c r="BP531" s="79">
        <f t="shared" ref="BP531:BP537" si="93">IFERROR(1/J531*(Y531/H531),"0")</f>
        <v>0</v>
      </c>
    </row>
    <row r="532" spans="1:68" ht="27" customHeight="1" x14ac:dyDescent="0.25">
      <c r="A532" s="64" t="s">
        <v>654</v>
      </c>
      <c r="B532" s="64" t="s">
        <v>655</v>
      </c>
      <c r="C532" s="37">
        <v>4301011585</v>
      </c>
      <c r="D532" s="392">
        <v>4640242180441</v>
      </c>
      <c r="E532" s="392"/>
      <c r="F532" s="63">
        <v>1.5</v>
      </c>
      <c r="G532" s="38">
        <v>8</v>
      </c>
      <c r="H532" s="63">
        <v>12</v>
      </c>
      <c r="I532" s="63">
        <v>12.48</v>
      </c>
      <c r="J532" s="38">
        <v>56</v>
      </c>
      <c r="K532" s="38" t="s">
        <v>126</v>
      </c>
      <c r="L532" s="38"/>
      <c r="M532" s="39" t="s">
        <v>125</v>
      </c>
      <c r="N532" s="39"/>
      <c r="O532" s="38">
        <v>50</v>
      </c>
      <c r="P532" s="431" t="s">
        <v>656</v>
      </c>
      <c r="Q532" s="394"/>
      <c r="R532" s="394"/>
      <c r="S532" s="394"/>
      <c r="T532" s="395"/>
      <c r="U532" s="40" t="s">
        <v>48</v>
      </c>
      <c r="V532" s="40" t="s">
        <v>48</v>
      </c>
      <c r="W532" s="41" t="s">
        <v>0</v>
      </c>
      <c r="X532" s="59">
        <v>0</v>
      </c>
      <c r="Y532" s="56">
        <f t="shared" si="89"/>
        <v>0</v>
      </c>
      <c r="Z532" s="42" t="str">
        <f>IFERROR(IF(Y532=0,"",ROUNDUP(Y532/H532,0)*0.02175),"")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56" t="s">
        <v>69</v>
      </c>
      <c r="BM532" s="79">
        <f t="shared" si="90"/>
        <v>0</v>
      </c>
      <c r="BN532" s="79">
        <f t="shared" si="91"/>
        <v>0</v>
      </c>
      <c r="BO532" s="79">
        <f t="shared" si="92"/>
        <v>0</v>
      </c>
      <c r="BP532" s="79">
        <f t="shared" si="93"/>
        <v>0</v>
      </c>
    </row>
    <row r="533" spans="1:68" ht="27" customHeight="1" x14ac:dyDescent="0.25">
      <c r="A533" s="64" t="s">
        <v>657</v>
      </c>
      <c r="B533" s="64" t="s">
        <v>658</v>
      </c>
      <c r="C533" s="37">
        <v>4301011584</v>
      </c>
      <c r="D533" s="392">
        <v>4640242180564</v>
      </c>
      <c r="E533" s="392"/>
      <c r="F533" s="63">
        <v>1.5</v>
      </c>
      <c r="G533" s="38">
        <v>8</v>
      </c>
      <c r="H533" s="63">
        <v>12</v>
      </c>
      <c r="I533" s="63">
        <v>12.48</v>
      </c>
      <c r="J533" s="38">
        <v>56</v>
      </c>
      <c r="K533" s="38" t="s">
        <v>126</v>
      </c>
      <c r="L533" s="38"/>
      <c r="M533" s="39" t="s">
        <v>125</v>
      </c>
      <c r="N533" s="39"/>
      <c r="O533" s="38">
        <v>50</v>
      </c>
      <c r="P533" s="420" t="s">
        <v>659</v>
      </c>
      <c r="Q533" s="394"/>
      <c r="R533" s="394"/>
      <c r="S533" s="394"/>
      <c r="T533" s="395"/>
      <c r="U533" s="40" t="s">
        <v>48</v>
      </c>
      <c r="V533" s="40" t="s">
        <v>48</v>
      </c>
      <c r="W533" s="41" t="s">
        <v>0</v>
      </c>
      <c r="X533" s="59">
        <v>0</v>
      </c>
      <c r="Y533" s="56">
        <f t="shared" si="89"/>
        <v>0</v>
      </c>
      <c r="Z533" s="42" t="str">
        <f>IFERROR(IF(Y533=0,"",ROUNDUP(Y533/H533,0)*0.02175),"")</f>
        <v/>
      </c>
      <c r="AA533" s="69" t="s">
        <v>48</v>
      </c>
      <c r="AB533" s="70" t="s">
        <v>48</v>
      </c>
      <c r="AC533" s="82"/>
      <c r="AG533" s="79"/>
      <c r="AJ533" s="84"/>
      <c r="AK533" s="84"/>
      <c r="BB533" s="357" t="s">
        <v>69</v>
      </c>
      <c r="BM533" s="79">
        <f t="shared" si="90"/>
        <v>0</v>
      </c>
      <c r="BN533" s="79">
        <f t="shared" si="91"/>
        <v>0</v>
      </c>
      <c r="BO533" s="79">
        <f t="shared" si="92"/>
        <v>0</v>
      </c>
      <c r="BP533" s="79">
        <f t="shared" si="93"/>
        <v>0</v>
      </c>
    </row>
    <row r="534" spans="1:68" ht="27" customHeight="1" x14ac:dyDescent="0.25">
      <c r="A534" s="64" t="s">
        <v>660</v>
      </c>
      <c r="B534" s="64" t="s">
        <v>661</v>
      </c>
      <c r="C534" s="37">
        <v>4301011762</v>
      </c>
      <c r="D534" s="392">
        <v>4640242180922</v>
      </c>
      <c r="E534" s="392"/>
      <c r="F534" s="63">
        <v>1.35</v>
      </c>
      <c r="G534" s="38">
        <v>8</v>
      </c>
      <c r="H534" s="63">
        <v>10.8</v>
      </c>
      <c r="I534" s="63">
        <v>11.28</v>
      </c>
      <c r="J534" s="38">
        <v>56</v>
      </c>
      <c r="K534" s="38" t="s">
        <v>126</v>
      </c>
      <c r="L534" s="38"/>
      <c r="M534" s="39" t="s">
        <v>125</v>
      </c>
      <c r="N534" s="39"/>
      <c r="O534" s="38">
        <v>55</v>
      </c>
      <c r="P534" s="421" t="s">
        <v>662</v>
      </c>
      <c r="Q534" s="394"/>
      <c r="R534" s="394"/>
      <c r="S534" s="394"/>
      <c r="T534" s="395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si="89"/>
        <v>0</v>
      </c>
      <c r="Z534" s="42" t="str">
        <f>IFERROR(IF(Y534=0,"",ROUNDUP(Y534/H534,0)*0.02175),"")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58" t="s">
        <v>69</v>
      </c>
      <c r="BM534" s="79">
        <f t="shared" si="90"/>
        <v>0</v>
      </c>
      <c r="BN534" s="79">
        <f t="shared" si="91"/>
        <v>0</v>
      </c>
      <c r="BO534" s="79">
        <f t="shared" si="92"/>
        <v>0</v>
      </c>
      <c r="BP534" s="79">
        <f t="shared" si="93"/>
        <v>0</v>
      </c>
    </row>
    <row r="535" spans="1:68" ht="27" customHeight="1" x14ac:dyDescent="0.25">
      <c r="A535" s="64" t="s">
        <v>663</v>
      </c>
      <c r="B535" s="64" t="s">
        <v>664</v>
      </c>
      <c r="C535" s="37">
        <v>4301011764</v>
      </c>
      <c r="D535" s="392">
        <v>4640242181189</v>
      </c>
      <c r="E535" s="392"/>
      <c r="F535" s="63">
        <v>0.4</v>
      </c>
      <c r="G535" s="38">
        <v>10</v>
      </c>
      <c r="H535" s="63">
        <v>4</v>
      </c>
      <c r="I535" s="63">
        <v>4.24</v>
      </c>
      <c r="J535" s="38">
        <v>120</v>
      </c>
      <c r="K535" s="38" t="s">
        <v>88</v>
      </c>
      <c r="L535" s="38"/>
      <c r="M535" s="39" t="s">
        <v>128</v>
      </c>
      <c r="N535" s="39"/>
      <c r="O535" s="38">
        <v>55</v>
      </c>
      <c r="P535" s="422" t="s">
        <v>665</v>
      </c>
      <c r="Q535" s="394"/>
      <c r="R535" s="394"/>
      <c r="S535" s="394"/>
      <c r="T535" s="395"/>
      <c r="U535" s="40" t="s">
        <v>48</v>
      </c>
      <c r="V535" s="40" t="s">
        <v>48</v>
      </c>
      <c r="W535" s="41" t="s">
        <v>0</v>
      </c>
      <c r="X535" s="59">
        <v>0</v>
      </c>
      <c r="Y535" s="56">
        <f t="shared" si="89"/>
        <v>0</v>
      </c>
      <c r="Z535" s="42" t="str">
        <f>IFERROR(IF(Y535=0,"",ROUNDUP(Y535/H535,0)*0.00937),"")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59" t="s">
        <v>69</v>
      </c>
      <c r="BM535" s="79">
        <f t="shared" si="90"/>
        <v>0</v>
      </c>
      <c r="BN535" s="79">
        <f t="shared" si="91"/>
        <v>0</v>
      </c>
      <c r="BO535" s="79">
        <f t="shared" si="92"/>
        <v>0</v>
      </c>
      <c r="BP535" s="79">
        <f t="shared" si="93"/>
        <v>0</v>
      </c>
    </row>
    <row r="536" spans="1:68" ht="27" customHeight="1" x14ac:dyDescent="0.25">
      <c r="A536" s="64" t="s">
        <v>666</v>
      </c>
      <c r="B536" s="64" t="s">
        <v>667</v>
      </c>
      <c r="C536" s="37">
        <v>4301011551</v>
      </c>
      <c r="D536" s="392">
        <v>4640242180038</v>
      </c>
      <c r="E536" s="392"/>
      <c r="F536" s="63">
        <v>0.4</v>
      </c>
      <c r="G536" s="38">
        <v>10</v>
      </c>
      <c r="H536" s="63">
        <v>4</v>
      </c>
      <c r="I536" s="63">
        <v>4.24</v>
      </c>
      <c r="J536" s="38">
        <v>120</v>
      </c>
      <c r="K536" s="38" t="s">
        <v>88</v>
      </c>
      <c r="L536" s="38"/>
      <c r="M536" s="39" t="s">
        <v>125</v>
      </c>
      <c r="N536" s="39"/>
      <c r="O536" s="38">
        <v>50</v>
      </c>
      <c r="P536" s="423" t="s">
        <v>668</v>
      </c>
      <c r="Q536" s="394"/>
      <c r="R536" s="394"/>
      <c r="S536" s="394"/>
      <c r="T536" s="395"/>
      <c r="U536" s="40" t="s">
        <v>48</v>
      </c>
      <c r="V536" s="40" t="s">
        <v>48</v>
      </c>
      <c r="W536" s="41" t="s">
        <v>0</v>
      </c>
      <c r="X536" s="59">
        <v>0</v>
      </c>
      <c r="Y536" s="56">
        <f t="shared" si="89"/>
        <v>0</v>
      </c>
      <c r="Z536" s="42" t="str">
        <f>IFERROR(IF(Y536=0,"",ROUNDUP(Y536/H536,0)*0.00937),"")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60" t="s">
        <v>69</v>
      </c>
      <c r="BM536" s="79">
        <f t="shared" si="90"/>
        <v>0</v>
      </c>
      <c r="BN536" s="79">
        <f t="shared" si="91"/>
        <v>0</v>
      </c>
      <c r="BO536" s="79">
        <f t="shared" si="92"/>
        <v>0</v>
      </c>
      <c r="BP536" s="79">
        <f t="shared" si="93"/>
        <v>0</v>
      </c>
    </row>
    <row r="537" spans="1:68" ht="27" customHeight="1" x14ac:dyDescent="0.25">
      <c r="A537" s="64" t="s">
        <v>669</v>
      </c>
      <c r="B537" s="64" t="s">
        <v>670</v>
      </c>
      <c r="C537" s="37">
        <v>4301011765</v>
      </c>
      <c r="D537" s="392">
        <v>4640242181172</v>
      </c>
      <c r="E537" s="392"/>
      <c r="F537" s="63">
        <v>0.4</v>
      </c>
      <c r="G537" s="38">
        <v>10</v>
      </c>
      <c r="H537" s="63">
        <v>4</v>
      </c>
      <c r="I537" s="63">
        <v>4.24</v>
      </c>
      <c r="J537" s="38">
        <v>120</v>
      </c>
      <c r="K537" s="38" t="s">
        <v>88</v>
      </c>
      <c r="L537" s="38"/>
      <c r="M537" s="39" t="s">
        <v>125</v>
      </c>
      <c r="N537" s="39"/>
      <c r="O537" s="38">
        <v>55</v>
      </c>
      <c r="P537" s="424" t="s">
        <v>671</v>
      </c>
      <c r="Q537" s="394"/>
      <c r="R537" s="394"/>
      <c r="S537" s="394"/>
      <c r="T537" s="395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si="89"/>
        <v>0</v>
      </c>
      <c r="Z537" s="42" t="str">
        <f>IFERROR(IF(Y537=0,"",ROUNDUP(Y537/H537,0)*0.00937),"")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si="90"/>
        <v>0</v>
      </c>
      <c r="BN537" s="79">
        <f t="shared" si="91"/>
        <v>0</v>
      </c>
      <c r="BO537" s="79">
        <f t="shared" si="92"/>
        <v>0</v>
      </c>
      <c r="BP537" s="79">
        <f t="shared" si="93"/>
        <v>0</v>
      </c>
    </row>
    <row r="538" spans="1:68" x14ac:dyDescent="0.2">
      <c r="A538" s="387"/>
      <c r="B538" s="387"/>
      <c r="C538" s="387"/>
      <c r="D538" s="387"/>
      <c r="E538" s="387"/>
      <c r="F538" s="387"/>
      <c r="G538" s="387"/>
      <c r="H538" s="387"/>
      <c r="I538" s="387"/>
      <c r="J538" s="387"/>
      <c r="K538" s="387"/>
      <c r="L538" s="387"/>
      <c r="M538" s="387"/>
      <c r="N538" s="387"/>
      <c r="O538" s="399"/>
      <c r="P538" s="396" t="s">
        <v>43</v>
      </c>
      <c r="Q538" s="397"/>
      <c r="R538" s="397"/>
      <c r="S538" s="397"/>
      <c r="T538" s="397"/>
      <c r="U538" s="397"/>
      <c r="V538" s="398"/>
      <c r="W538" s="43" t="s">
        <v>42</v>
      </c>
      <c r="X538" s="44">
        <f>IFERROR(X531/H531,"0")+IFERROR(X532/H532,"0")+IFERROR(X533/H533,"0")+IFERROR(X534/H534,"0")+IFERROR(X535/H535,"0")+IFERROR(X536/H536,"0")+IFERROR(X537/H537,"0")</f>
        <v>0</v>
      </c>
      <c r="Y538" s="44">
        <f>IFERROR(Y531/H531,"0")+IFERROR(Y532/H532,"0")+IFERROR(Y533/H533,"0")+IFERROR(Y534/H534,"0")+IFERROR(Y535/H535,"0")+IFERROR(Y536/H536,"0")+IFERROR(Y537/H537,"0")</f>
        <v>0</v>
      </c>
      <c r="Z538" s="44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68"/>
      <c r="AB538" s="68"/>
      <c r="AC538" s="68"/>
    </row>
    <row r="539" spans="1:68" x14ac:dyDescent="0.2">
      <c r="A539" s="387"/>
      <c r="B539" s="387"/>
      <c r="C539" s="387"/>
      <c r="D539" s="387"/>
      <c r="E539" s="387"/>
      <c r="F539" s="387"/>
      <c r="G539" s="387"/>
      <c r="H539" s="387"/>
      <c r="I539" s="387"/>
      <c r="J539" s="387"/>
      <c r="K539" s="387"/>
      <c r="L539" s="387"/>
      <c r="M539" s="387"/>
      <c r="N539" s="387"/>
      <c r="O539" s="399"/>
      <c r="P539" s="396" t="s">
        <v>43</v>
      </c>
      <c r="Q539" s="397"/>
      <c r="R539" s="397"/>
      <c r="S539" s="397"/>
      <c r="T539" s="397"/>
      <c r="U539" s="397"/>
      <c r="V539" s="398"/>
      <c r="W539" s="43" t="s">
        <v>0</v>
      </c>
      <c r="X539" s="44">
        <f>IFERROR(SUM(X531:X537),"0")</f>
        <v>0</v>
      </c>
      <c r="Y539" s="44">
        <f>IFERROR(SUM(Y531:Y537),"0")</f>
        <v>0</v>
      </c>
      <c r="Z539" s="43"/>
      <c r="AA539" s="68"/>
      <c r="AB539" s="68"/>
      <c r="AC539" s="68"/>
    </row>
    <row r="540" spans="1:68" ht="14.25" customHeight="1" x14ac:dyDescent="0.25">
      <c r="A540" s="400" t="s">
        <v>155</v>
      </c>
      <c r="B540" s="400"/>
      <c r="C540" s="400"/>
      <c r="D540" s="400"/>
      <c r="E540" s="400"/>
      <c r="F540" s="400"/>
      <c r="G540" s="400"/>
      <c r="H540" s="400"/>
      <c r="I540" s="400"/>
      <c r="J540" s="400"/>
      <c r="K540" s="400"/>
      <c r="L540" s="400"/>
      <c r="M540" s="400"/>
      <c r="N540" s="400"/>
      <c r="O540" s="400"/>
      <c r="P540" s="400"/>
      <c r="Q540" s="400"/>
      <c r="R540" s="400"/>
      <c r="S540" s="400"/>
      <c r="T540" s="400"/>
      <c r="U540" s="400"/>
      <c r="V540" s="400"/>
      <c r="W540" s="400"/>
      <c r="X540" s="400"/>
      <c r="Y540" s="400"/>
      <c r="Z540" s="400"/>
      <c r="AA540" s="67"/>
      <c r="AB540" s="67"/>
      <c r="AC540" s="81"/>
    </row>
    <row r="541" spans="1:68" ht="16.5" customHeight="1" x14ac:dyDescent="0.25">
      <c r="A541" s="64" t="s">
        <v>672</v>
      </c>
      <c r="B541" s="64" t="s">
        <v>673</v>
      </c>
      <c r="C541" s="37">
        <v>4301020269</v>
      </c>
      <c r="D541" s="392">
        <v>4640242180519</v>
      </c>
      <c r="E541" s="392"/>
      <c r="F541" s="63">
        <v>1.35</v>
      </c>
      <c r="G541" s="38">
        <v>8</v>
      </c>
      <c r="H541" s="63">
        <v>10.8</v>
      </c>
      <c r="I541" s="63">
        <v>11.28</v>
      </c>
      <c r="J541" s="38">
        <v>56</v>
      </c>
      <c r="K541" s="38" t="s">
        <v>126</v>
      </c>
      <c r="L541" s="38"/>
      <c r="M541" s="39" t="s">
        <v>128</v>
      </c>
      <c r="N541" s="39"/>
      <c r="O541" s="38">
        <v>50</v>
      </c>
      <c r="P541" s="425" t="s">
        <v>674</v>
      </c>
      <c r="Q541" s="394"/>
      <c r="R541" s="394"/>
      <c r="S541" s="394"/>
      <c r="T541" s="395"/>
      <c r="U541" s="40" t="s">
        <v>48</v>
      </c>
      <c r="V541" s="40" t="s">
        <v>48</v>
      </c>
      <c r="W541" s="41" t="s">
        <v>0</v>
      </c>
      <c r="X541" s="59">
        <v>0</v>
      </c>
      <c r="Y541" s="56">
        <f>IFERROR(IF(X541="",0,CEILING((X541/$H541),1)*$H541),"")</f>
        <v>0</v>
      </c>
      <c r="Z541" s="42" t="str">
        <f>IFERROR(IF(Y541=0,"",ROUNDUP(Y541/H541,0)*0.02175),"")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2" t="s">
        <v>69</v>
      </c>
      <c r="BM541" s="79">
        <f>IFERROR(X541*I541/H541,"0")</f>
        <v>0</v>
      </c>
      <c r="BN541" s="79">
        <f>IFERROR(Y541*I541/H541,"0")</f>
        <v>0</v>
      </c>
      <c r="BO541" s="79">
        <f>IFERROR(1/J541*(X541/H541),"0")</f>
        <v>0</v>
      </c>
      <c r="BP541" s="79">
        <f>IFERROR(1/J541*(Y541/H541),"0")</f>
        <v>0</v>
      </c>
    </row>
    <row r="542" spans="1:68" ht="27" customHeight="1" x14ac:dyDescent="0.25">
      <c r="A542" s="64" t="s">
        <v>675</v>
      </c>
      <c r="B542" s="64" t="s">
        <v>676</v>
      </c>
      <c r="C542" s="37">
        <v>4301020260</v>
      </c>
      <c r="D542" s="392">
        <v>4640242180526</v>
      </c>
      <c r="E542" s="392"/>
      <c r="F542" s="63">
        <v>1.8</v>
      </c>
      <c r="G542" s="38">
        <v>6</v>
      </c>
      <c r="H542" s="63">
        <v>10.8</v>
      </c>
      <c r="I542" s="63">
        <v>11.28</v>
      </c>
      <c r="J542" s="38">
        <v>56</v>
      </c>
      <c r="K542" s="38" t="s">
        <v>126</v>
      </c>
      <c r="L542" s="38"/>
      <c r="M542" s="39" t="s">
        <v>125</v>
      </c>
      <c r="N542" s="39"/>
      <c r="O542" s="38">
        <v>50</v>
      </c>
      <c r="P542" s="426" t="s">
        <v>677</v>
      </c>
      <c r="Q542" s="394"/>
      <c r="R542" s="394"/>
      <c r="S542" s="394"/>
      <c r="T542" s="395"/>
      <c r="U542" s="40" t="s">
        <v>48</v>
      </c>
      <c r="V542" s="40" t="s">
        <v>48</v>
      </c>
      <c r="W542" s="41" t="s">
        <v>0</v>
      </c>
      <c r="X542" s="59">
        <v>0</v>
      </c>
      <c r="Y542" s="56">
        <f>IFERROR(IF(X542="",0,CEILING((X542/$H542),1)*$H542),"")</f>
        <v>0</v>
      </c>
      <c r="Z542" s="42" t="str">
        <f>IFERROR(IF(Y542=0,"",ROUNDUP(Y542/H542,0)*0.02175),"")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3" t="s">
        <v>69</v>
      </c>
      <c r="BM542" s="79">
        <f>IFERROR(X542*I542/H542,"0")</f>
        <v>0</v>
      </c>
      <c r="BN542" s="79">
        <f>IFERROR(Y542*I542/H542,"0")</f>
        <v>0</v>
      </c>
      <c r="BO542" s="79">
        <f>IFERROR(1/J542*(X542/H542),"0")</f>
        <v>0</v>
      </c>
      <c r="BP542" s="79">
        <f>IFERROR(1/J542*(Y542/H542),"0")</f>
        <v>0</v>
      </c>
    </row>
    <row r="543" spans="1:68" ht="27" customHeight="1" x14ac:dyDescent="0.25">
      <c r="A543" s="64" t="s">
        <v>678</v>
      </c>
      <c r="B543" s="64" t="s">
        <v>679</v>
      </c>
      <c r="C543" s="37">
        <v>4301020309</v>
      </c>
      <c r="D543" s="392">
        <v>4640242180090</v>
      </c>
      <c r="E543" s="392"/>
      <c r="F543" s="63">
        <v>1.35</v>
      </c>
      <c r="G543" s="38">
        <v>8</v>
      </c>
      <c r="H543" s="63">
        <v>10.8</v>
      </c>
      <c r="I543" s="63">
        <v>11.28</v>
      </c>
      <c r="J543" s="38">
        <v>56</v>
      </c>
      <c r="K543" s="38" t="s">
        <v>126</v>
      </c>
      <c r="L543" s="38"/>
      <c r="M543" s="39" t="s">
        <v>125</v>
      </c>
      <c r="N543" s="39"/>
      <c r="O543" s="38">
        <v>50</v>
      </c>
      <c r="P543" s="413" t="s">
        <v>680</v>
      </c>
      <c r="Q543" s="394"/>
      <c r="R543" s="394"/>
      <c r="S543" s="394"/>
      <c r="T543" s="395"/>
      <c r="U543" s="40" t="s">
        <v>48</v>
      </c>
      <c r="V543" s="40" t="s">
        <v>48</v>
      </c>
      <c r="W543" s="41" t="s">
        <v>0</v>
      </c>
      <c r="X543" s="59">
        <v>0</v>
      </c>
      <c r="Y543" s="56">
        <f>IFERROR(IF(X543="",0,CEILING((X543/$H543),1)*$H543),"")</f>
        <v>0</v>
      </c>
      <c r="Z543" s="42" t="str">
        <f>IFERROR(IF(Y543=0,"",ROUNDUP(Y543/H543,0)*0.02175),"")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64" t="s">
        <v>69</v>
      </c>
      <c r="BM543" s="79">
        <f>IFERROR(X543*I543/H543,"0")</f>
        <v>0</v>
      </c>
      <c r="BN543" s="79">
        <f>IFERROR(Y543*I543/H543,"0")</f>
        <v>0</v>
      </c>
      <c r="BO543" s="79">
        <f>IFERROR(1/J543*(X543/H543),"0")</f>
        <v>0</v>
      </c>
      <c r="BP543" s="79">
        <f>IFERROR(1/J543*(Y543/H543),"0")</f>
        <v>0</v>
      </c>
    </row>
    <row r="544" spans="1:68" ht="27" customHeight="1" x14ac:dyDescent="0.25">
      <c r="A544" s="64" t="s">
        <v>681</v>
      </c>
      <c r="B544" s="64" t="s">
        <v>682</v>
      </c>
      <c r="C544" s="37">
        <v>4301020295</v>
      </c>
      <c r="D544" s="392">
        <v>4640242181363</v>
      </c>
      <c r="E544" s="392"/>
      <c r="F544" s="63">
        <v>0.4</v>
      </c>
      <c r="G544" s="38">
        <v>10</v>
      </c>
      <c r="H544" s="63">
        <v>4</v>
      </c>
      <c r="I544" s="63">
        <v>4.24</v>
      </c>
      <c r="J544" s="38">
        <v>120</v>
      </c>
      <c r="K544" s="38" t="s">
        <v>88</v>
      </c>
      <c r="L544" s="38"/>
      <c r="M544" s="39" t="s">
        <v>125</v>
      </c>
      <c r="N544" s="39"/>
      <c r="O544" s="38">
        <v>50</v>
      </c>
      <c r="P544" s="414" t="s">
        <v>683</v>
      </c>
      <c r="Q544" s="394"/>
      <c r="R544" s="394"/>
      <c r="S544" s="394"/>
      <c r="T544" s="395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IFERROR(IF(Y544=0,"",ROUNDUP(Y544/H544,0)*0.00937),"")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5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x14ac:dyDescent="0.2">
      <c r="A545" s="387"/>
      <c r="B545" s="387"/>
      <c r="C545" s="387"/>
      <c r="D545" s="387"/>
      <c r="E545" s="387"/>
      <c r="F545" s="387"/>
      <c r="G545" s="387"/>
      <c r="H545" s="387"/>
      <c r="I545" s="387"/>
      <c r="J545" s="387"/>
      <c r="K545" s="387"/>
      <c r="L545" s="387"/>
      <c r="M545" s="387"/>
      <c r="N545" s="387"/>
      <c r="O545" s="399"/>
      <c r="P545" s="396" t="s">
        <v>43</v>
      </c>
      <c r="Q545" s="397"/>
      <c r="R545" s="397"/>
      <c r="S545" s="397"/>
      <c r="T545" s="397"/>
      <c r="U545" s="397"/>
      <c r="V545" s="398"/>
      <c r="W545" s="43" t="s">
        <v>42</v>
      </c>
      <c r="X545" s="44">
        <f>IFERROR(X541/H541,"0")+IFERROR(X542/H542,"0")+IFERROR(X543/H543,"0")+IFERROR(X544/H544,"0")</f>
        <v>0</v>
      </c>
      <c r="Y545" s="44">
        <f>IFERROR(Y541/H541,"0")+IFERROR(Y542/H542,"0")+IFERROR(Y543/H543,"0")+IFERROR(Y544/H544,"0")</f>
        <v>0</v>
      </c>
      <c r="Z545" s="44">
        <f>IFERROR(IF(Z541="",0,Z541),"0")+IFERROR(IF(Z542="",0,Z542),"0")+IFERROR(IF(Z543="",0,Z543),"0")+IFERROR(IF(Z544="",0,Z544),"0")</f>
        <v>0</v>
      </c>
      <c r="AA545" s="68"/>
      <c r="AB545" s="68"/>
      <c r="AC545" s="68"/>
    </row>
    <row r="546" spans="1:68" x14ac:dyDescent="0.2">
      <c r="A546" s="387"/>
      <c r="B546" s="387"/>
      <c r="C546" s="387"/>
      <c r="D546" s="387"/>
      <c r="E546" s="387"/>
      <c r="F546" s="387"/>
      <c r="G546" s="387"/>
      <c r="H546" s="387"/>
      <c r="I546" s="387"/>
      <c r="J546" s="387"/>
      <c r="K546" s="387"/>
      <c r="L546" s="387"/>
      <c r="M546" s="387"/>
      <c r="N546" s="387"/>
      <c r="O546" s="399"/>
      <c r="P546" s="396" t="s">
        <v>43</v>
      </c>
      <c r="Q546" s="397"/>
      <c r="R546" s="397"/>
      <c r="S546" s="397"/>
      <c r="T546" s="397"/>
      <c r="U546" s="397"/>
      <c r="V546" s="398"/>
      <c r="W546" s="43" t="s">
        <v>0</v>
      </c>
      <c r="X546" s="44">
        <f>IFERROR(SUM(X541:X544),"0")</f>
        <v>0</v>
      </c>
      <c r="Y546" s="44">
        <f>IFERROR(SUM(Y541:Y544),"0")</f>
        <v>0</v>
      </c>
      <c r="Z546" s="43"/>
      <c r="AA546" s="68"/>
      <c r="AB546" s="68"/>
      <c r="AC546" s="68"/>
    </row>
    <row r="547" spans="1:68" ht="14.25" customHeight="1" x14ac:dyDescent="0.25">
      <c r="A547" s="400" t="s">
        <v>79</v>
      </c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00"/>
      <c r="P547" s="400"/>
      <c r="Q547" s="400"/>
      <c r="R547" s="400"/>
      <c r="S547" s="400"/>
      <c r="T547" s="400"/>
      <c r="U547" s="400"/>
      <c r="V547" s="400"/>
      <c r="W547" s="400"/>
      <c r="X547" s="400"/>
      <c r="Y547" s="400"/>
      <c r="Z547" s="400"/>
      <c r="AA547" s="67"/>
      <c r="AB547" s="67"/>
      <c r="AC547" s="81"/>
    </row>
    <row r="548" spans="1:68" ht="27" customHeight="1" x14ac:dyDescent="0.25">
      <c r="A548" s="64" t="s">
        <v>684</v>
      </c>
      <c r="B548" s="64" t="s">
        <v>685</v>
      </c>
      <c r="C548" s="37">
        <v>4301031280</v>
      </c>
      <c r="D548" s="392">
        <v>4640242180816</v>
      </c>
      <c r="E548" s="392"/>
      <c r="F548" s="63">
        <v>0.7</v>
      </c>
      <c r="G548" s="38">
        <v>6</v>
      </c>
      <c r="H548" s="63">
        <v>4.2</v>
      </c>
      <c r="I548" s="63">
        <v>4.46</v>
      </c>
      <c r="J548" s="38">
        <v>156</v>
      </c>
      <c r="K548" s="38" t="s">
        <v>88</v>
      </c>
      <c r="L548" s="38"/>
      <c r="M548" s="39" t="s">
        <v>82</v>
      </c>
      <c r="N548" s="39"/>
      <c r="O548" s="38">
        <v>40</v>
      </c>
      <c r="P548" s="415" t="s">
        <v>686</v>
      </c>
      <c r="Q548" s="394"/>
      <c r="R548" s="394"/>
      <c r="S548" s="394"/>
      <c r="T548" s="395"/>
      <c r="U548" s="40" t="s">
        <v>48</v>
      </c>
      <c r="V548" s="40" t="s">
        <v>48</v>
      </c>
      <c r="W548" s="41" t="s">
        <v>0</v>
      </c>
      <c r="X548" s="59">
        <v>0</v>
      </c>
      <c r="Y548" s="56">
        <f t="shared" ref="Y548:Y553" si="94">IFERROR(IF(X548="",0,CEILING((X548/$H548),1)*$H548),"")</f>
        <v>0</v>
      </c>
      <c r="Z548" s="42" t="str">
        <f>IFERROR(IF(Y548=0,"",ROUNDUP(Y548/H548,0)*0.00753),"")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66" t="s">
        <v>69</v>
      </c>
      <c r="BM548" s="79">
        <f t="shared" ref="BM548:BM553" si="95">IFERROR(X548*I548/H548,"0")</f>
        <v>0</v>
      </c>
      <c r="BN548" s="79">
        <f t="shared" ref="BN548:BN553" si="96">IFERROR(Y548*I548/H548,"0")</f>
        <v>0</v>
      </c>
      <c r="BO548" s="79">
        <f t="shared" ref="BO548:BO553" si="97">IFERROR(1/J548*(X548/H548),"0")</f>
        <v>0</v>
      </c>
      <c r="BP548" s="79">
        <f t="shared" ref="BP548:BP553" si="98">IFERROR(1/J548*(Y548/H548),"0")</f>
        <v>0</v>
      </c>
    </row>
    <row r="549" spans="1:68" ht="27" customHeight="1" x14ac:dyDescent="0.25">
      <c r="A549" s="64" t="s">
        <v>687</v>
      </c>
      <c r="B549" s="64" t="s">
        <v>688</v>
      </c>
      <c r="C549" s="37">
        <v>4301031244</v>
      </c>
      <c r="D549" s="392">
        <v>4640242180595</v>
      </c>
      <c r="E549" s="392"/>
      <c r="F549" s="63">
        <v>0.7</v>
      </c>
      <c r="G549" s="38">
        <v>6</v>
      </c>
      <c r="H549" s="63">
        <v>4.2</v>
      </c>
      <c r="I549" s="63">
        <v>4.46</v>
      </c>
      <c r="J549" s="38">
        <v>156</v>
      </c>
      <c r="K549" s="38" t="s">
        <v>88</v>
      </c>
      <c r="L549" s="38"/>
      <c r="M549" s="39" t="s">
        <v>82</v>
      </c>
      <c r="N549" s="39"/>
      <c r="O549" s="38">
        <v>40</v>
      </c>
      <c r="P549" s="416" t="s">
        <v>689</v>
      </c>
      <c r="Q549" s="394"/>
      <c r="R549" s="394"/>
      <c r="S549" s="394"/>
      <c r="T549" s="395"/>
      <c r="U549" s="40" t="s">
        <v>48</v>
      </c>
      <c r="V549" s="40" t="s">
        <v>48</v>
      </c>
      <c r="W549" s="41" t="s">
        <v>0</v>
      </c>
      <c r="X549" s="59">
        <v>0</v>
      </c>
      <c r="Y549" s="56">
        <f t="shared" si="94"/>
        <v>0</v>
      </c>
      <c r="Z549" s="42" t="str">
        <f>IFERROR(IF(Y549=0,"",ROUNDUP(Y549/H549,0)*0.00753),"")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67" t="s">
        <v>69</v>
      </c>
      <c r="BM549" s="79">
        <f t="shared" si="95"/>
        <v>0</v>
      </c>
      <c r="BN549" s="79">
        <f t="shared" si="96"/>
        <v>0</v>
      </c>
      <c r="BO549" s="79">
        <f t="shared" si="97"/>
        <v>0</v>
      </c>
      <c r="BP549" s="79">
        <f t="shared" si="98"/>
        <v>0</v>
      </c>
    </row>
    <row r="550" spans="1:68" ht="27" customHeight="1" x14ac:dyDescent="0.25">
      <c r="A550" s="64" t="s">
        <v>690</v>
      </c>
      <c r="B550" s="64" t="s">
        <v>691</v>
      </c>
      <c r="C550" s="37">
        <v>4301031289</v>
      </c>
      <c r="D550" s="392">
        <v>4640242181615</v>
      </c>
      <c r="E550" s="392"/>
      <c r="F550" s="63">
        <v>0.7</v>
      </c>
      <c r="G550" s="38">
        <v>6</v>
      </c>
      <c r="H550" s="63">
        <v>4.2</v>
      </c>
      <c r="I550" s="63">
        <v>4.4000000000000004</v>
      </c>
      <c r="J550" s="38">
        <v>156</v>
      </c>
      <c r="K550" s="38" t="s">
        <v>88</v>
      </c>
      <c r="L550" s="38"/>
      <c r="M550" s="39" t="s">
        <v>82</v>
      </c>
      <c r="N550" s="39"/>
      <c r="O550" s="38">
        <v>45</v>
      </c>
      <c r="P550" s="417" t="s">
        <v>692</v>
      </c>
      <c r="Q550" s="394"/>
      <c r="R550" s="394"/>
      <c r="S550" s="394"/>
      <c r="T550" s="395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si="94"/>
        <v>0</v>
      </c>
      <c r="Z550" s="42" t="str">
        <f>IFERROR(IF(Y550=0,"",ROUNDUP(Y550/H550,0)*0.00753),"")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8" t="s">
        <v>69</v>
      </c>
      <c r="BM550" s="79">
        <f t="shared" si="95"/>
        <v>0</v>
      </c>
      <c r="BN550" s="79">
        <f t="shared" si="96"/>
        <v>0</v>
      </c>
      <c r="BO550" s="79">
        <f t="shared" si="97"/>
        <v>0</v>
      </c>
      <c r="BP550" s="79">
        <f t="shared" si="98"/>
        <v>0</v>
      </c>
    </row>
    <row r="551" spans="1:68" ht="27" customHeight="1" x14ac:dyDescent="0.25">
      <c r="A551" s="64" t="s">
        <v>693</v>
      </c>
      <c r="B551" s="64" t="s">
        <v>694</v>
      </c>
      <c r="C551" s="37">
        <v>4301031285</v>
      </c>
      <c r="D551" s="392">
        <v>4640242181639</v>
      </c>
      <c r="E551" s="392"/>
      <c r="F551" s="63">
        <v>0.7</v>
      </c>
      <c r="G551" s="38">
        <v>6</v>
      </c>
      <c r="H551" s="63">
        <v>4.2</v>
      </c>
      <c r="I551" s="63">
        <v>4.4000000000000004</v>
      </c>
      <c r="J551" s="38">
        <v>156</v>
      </c>
      <c r="K551" s="38" t="s">
        <v>88</v>
      </c>
      <c r="L551" s="38"/>
      <c r="M551" s="39" t="s">
        <v>82</v>
      </c>
      <c r="N551" s="39"/>
      <c r="O551" s="38">
        <v>45</v>
      </c>
      <c r="P551" s="418" t="s">
        <v>695</v>
      </c>
      <c r="Q551" s="394"/>
      <c r="R551" s="394"/>
      <c r="S551" s="394"/>
      <c r="T551" s="395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94"/>
        <v>0</v>
      </c>
      <c r="Z551" s="42" t="str">
        <f>IFERROR(IF(Y551=0,"",ROUNDUP(Y551/H551,0)*0.00753),"")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9" t="s">
        <v>69</v>
      </c>
      <c r="BM551" s="79">
        <f t="shared" si="95"/>
        <v>0</v>
      </c>
      <c r="BN551" s="79">
        <f t="shared" si="96"/>
        <v>0</v>
      </c>
      <c r="BO551" s="79">
        <f t="shared" si="97"/>
        <v>0</v>
      </c>
      <c r="BP551" s="79">
        <f t="shared" si="98"/>
        <v>0</v>
      </c>
    </row>
    <row r="552" spans="1:68" ht="27" customHeight="1" x14ac:dyDescent="0.25">
      <c r="A552" s="64" t="s">
        <v>696</v>
      </c>
      <c r="B552" s="64" t="s">
        <v>697</v>
      </c>
      <c r="C552" s="37">
        <v>4301031287</v>
      </c>
      <c r="D552" s="392">
        <v>4640242181622</v>
      </c>
      <c r="E552" s="392"/>
      <c r="F552" s="63">
        <v>0.7</v>
      </c>
      <c r="G552" s="38">
        <v>6</v>
      </c>
      <c r="H552" s="63">
        <v>4.2</v>
      </c>
      <c r="I552" s="63">
        <v>4.4000000000000004</v>
      </c>
      <c r="J552" s="38">
        <v>156</v>
      </c>
      <c r="K552" s="38" t="s">
        <v>88</v>
      </c>
      <c r="L552" s="38"/>
      <c r="M552" s="39" t="s">
        <v>82</v>
      </c>
      <c r="N552" s="39"/>
      <c r="O552" s="38">
        <v>45</v>
      </c>
      <c r="P552" s="419" t="s">
        <v>698</v>
      </c>
      <c r="Q552" s="394"/>
      <c r="R552" s="394"/>
      <c r="S552" s="394"/>
      <c r="T552" s="395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4"/>
        <v>0</v>
      </c>
      <c r="Z552" s="42" t="str">
        <f>IFERROR(IF(Y552=0,"",ROUNDUP(Y552/H552,0)*0.00753),"")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0" t="s">
        <v>69</v>
      </c>
      <c r="BM552" s="79">
        <f t="shared" si="95"/>
        <v>0</v>
      </c>
      <c r="BN552" s="79">
        <f t="shared" si="96"/>
        <v>0</v>
      </c>
      <c r="BO552" s="79">
        <f t="shared" si="97"/>
        <v>0</v>
      </c>
      <c r="BP552" s="79">
        <f t="shared" si="98"/>
        <v>0</v>
      </c>
    </row>
    <row r="553" spans="1:68" ht="27" customHeight="1" x14ac:dyDescent="0.25">
      <c r="A553" s="64" t="s">
        <v>699</v>
      </c>
      <c r="B553" s="64" t="s">
        <v>700</v>
      </c>
      <c r="C553" s="37">
        <v>4301031200</v>
      </c>
      <c r="D553" s="392">
        <v>4640242180489</v>
      </c>
      <c r="E553" s="392"/>
      <c r="F553" s="63">
        <v>0.28000000000000003</v>
      </c>
      <c r="G553" s="38">
        <v>6</v>
      </c>
      <c r="H553" s="63">
        <v>1.68</v>
      </c>
      <c r="I553" s="63">
        <v>1.84</v>
      </c>
      <c r="J553" s="38">
        <v>234</v>
      </c>
      <c r="K553" s="38" t="s">
        <v>83</v>
      </c>
      <c r="L553" s="38"/>
      <c r="M553" s="39" t="s">
        <v>82</v>
      </c>
      <c r="N553" s="39"/>
      <c r="O553" s="38">
        <v>40</v>
      </c>
      <c r="P553" s="408" t="s">
        <v>701</v>
      </c>
      <c r="Q553" s="394"/>
      <c r="R553" s="394"/>
      <c r="S553" s="394"/>
      <c r="T553" s="395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4"/>
        <v>0</v>
      </c>
      <c r="Z553" s="42" t="str">
        <f>IFERROR(IF(Y553=0,"",ROUNDUP(Y553/H553,0)*0.00502),"")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1" t="s">
        <v>69</v>
      </c>
      <c r="BM553" s="79">
        <f t="shared" si="95"/>
        <v>0</v>
      </c>
      <c r="BN553" s="79">
        <f t="shared" si="96"/>
        <v>0</v>
      </c>
      <c r="BO553" s="79">
        <f t="shared" si="97"/>
        <v>0</v>
      </c>
      <c r="BP553" s="79">
        <f t="shared" si="98"/>
        <v>0</v>
      </c>
    </row>
    <row r="554" spans="1:68" x14ac:dyDescent="0.2">
      <c r="A554" s="387"/>
      <c r="B554" s="387"/>
      <c r="C554" s="387"/>
      <c r="D554" s="387"/>
      <c r="E554" s="387"/>
      <c r="F554" s="387"/>
      <c r="G554" s="387"/>
      <c r="H554" s="387"/>
      <c r="I554" s="387"/>
      <c r="J554" s="387"/>
      <c r="K554" s="387"/>
      <c r="L554" s="387"/>
      <c r="M554" s="387"/>
      <c r="N554" s="387"/>
      <c r="O554" s="399"/>
      <c r="P554" s="396" t="s">
        <v>43</v>
      </c>
      <c r="Q554" s="397"/>
      <c r="R554" s="397"/>
      <c r="S554" s="397"/>
      <c r="T554" s="397"/>
      <c r="U554" s="397"/>
      <c r="V554" s="398"/>
      <c r="W554" s="43" t="s">
        <v>42</v>
      </c>
      <c r="X554" s="44">
        <f>IFERROR(X548/H548,"0")+IFERROR(X549/H549,"0")+IFERROR(X550/H550,"0")+IFERROR(X551/H551,"0")+IFERROR(X552/H552,"0")+IFERROR(X553/H553,"0")</f>
        <v>0</v>
      </c>
      <c r="Y554" s="44">
        <f>IFERROR(Y548/H548,"0")+IFERROR(Y549/H549,"0")+IFERROR(Y550/H550,"0")+IFERROR(Y551/H551,"0")+IFERROR(Y552/H552,"0")+IFERROR(Y553/H553,"0")</f>
        <v>0</v>
      </c>
      <c r="Z554" s="44">
        <f>IFERROR(IF(Z548="",0,Z548),"0")+IFERROR(IF(Z549="",0,Z549),"0")+IFERROR(IF(Z550="",0,Z550),"0")+IFERROR(IF(Z551="",0,Z551),"0")+IFERROR(IF(Z552="",0,Z552),"0")+IFERROR(IF(Z553="",0,Z553),"0")</f>
        <v>0</v>
      </c>
      <c r="AA554" s="68"/>
      <c r="AB554" s="68"/>
      <c r="AC554" s="68"/>
    </row>
    <row r="555" spans="1:68" x14ac:dyDescent="0.2">
      <c r="A555" s="387"/>
      <c r="B555" s="387"/>
      <c r="C555" s="387"/>
      <c r="D555" s="387"/>
      <c r="E555" s="387"/>
      <c r="F555" s="387"/>
      <c r="G555" s="387"/>
      <c r="H555" s="387"/>
      <c r="I555" s="387"/>
      <c r="J555" s="387"/>
      <c r="K555" s="387"/>
      <c r="L555" s="387"/>
      <c r="M555" s="387"/>
      <c r="N555" s="387"/>
      <c r="O555" s="399"/>
      <c r="P555" s="396" t="s">
        <v>43</v>
      </c>
      <c r="Q555" s="397"/>
      <c r="R555" s="397"/>
      <c r="S555" s="397"/>
      <c r="T555" s="397"/>
      <c r="U555" s="397"/>
      <c r="V555" s="398"/>
      <c r="W555" s="43" t="s">
        <v>0</v>
      </c>
      <c r="X555" s="44">
        <f>IFERROR(SUM(X548:X553),"0")</f>
        <v>0</v>
      </c>
      <c r="Y555" s="44">
        <f>IFERROR(SUM(Y548:Y553),"0")</f>
        <v>0</v>
      </c>
      <c r="Z555" s="43"/>
      <c r="AA555" s="68"/>
      <c r="AB555" s="68"/>
      <c r="AC555" s="68"/>
    </row>
    <row r="556" spans="1:68" ht="14.25" customHeight="1" x14ac:dyDescent="0.25">
      <c r="A556" s="400" t="s">
        <v>84</v>
      </c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0"/>
      <c r="P556" s="400"/>
      <c r="Q556" s="400"/>
      <c r="R556" s="400"/>
      <c r="S556" s="400"/>
      <c r="T556" s="400"/>
      <c r="U556" s="400"/>
      <c r="V556" s="400"/>
      <c r="W556" s="400"/>
      <c r="X556" s="400"/>
      <c r="Y556" s="400"/>
      <c r="Z556" s="400"/>
      <c r="AA556" s="67"/>
      <c r="AB556" s="67"/>
      <c r="AC556" s="81"/>
    </row>
    <row r="557" spans="1:68" ht="27" customHeight="1" x14ac:dyDescent="0.25">
      <c r="A557" s="64" t="s">
        <v>702</v>
      </c>
      <c r="B557" s="64" t="s">
        <v>703</v>
      </c>
      <c r="C557" s="37">
        <v>4301051746</v>
      </c>
      <c r="D557" s="392">
        <v>4640242180533</v>
      </c>
      <c r="E557" s="392"/>
      <c r="F557" s="63">
        <v>1.3</v>
      </c>
      <c r="G557" s="38">
        <v>6</v>
      </c>
      <c r="H557" s="63">
        <v>7.8</v>
      </c>
      <c r="I557" s="63">
        <v>8.3640000000000008</v>
      </c>
      <c r="J557" s="38">
        <v>56</v>
      </c>
      <c r="K557" s="38" t="s">
        <v>126</v>
      </c>
      <c r="L557" s="38"/>
      <c r="M557" s="39" t="s">
        <v>128</v>
      </c>
      <c r="N557" s="39"/>
      <c r="O557" s="38">
        <v>40</v>
      </c>
      <c r="P557" s="409" t="s">
        <v>704</v>
      </c>
      <c r="Q557" s="394"/>
      <c r="R557" s="394"/>
      <c r="S557" s="394"/>
      <c r="T557" s="395"/>
      <c r="U557" s="40" t="s">
        <v>48</v>
      </c>
      <c r="V557" s="40" t="s">
        <v>48</v>
      </c>
      <c r="W557" s="41" t="s">
        <v>0</v>
      </c>
      <c r="X557" s="59">
        <v>0</v>
      </c>
      <c r="Y557" s="56">
        <f>IFERROR(IF(X557="",0,CEILING((X557/$H557),1)*$H557),"")</f>
        <v>0</v>
      </c>
      <c r="Z557" s="42" t="str">
        <f>IFERROR(IF(Y557=0,"",ROUNDUP(Y557/H557,0)*0.02175),"")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2" t="s">
        <v>69</v>
      </c>
      <c r="BM557" s="79">
        <f>IFERROR(X557*I557/H557,"0")</f>
        <v>0</v>
      </c>
      <c r="BN557" s="79">
        <f>IFERROR(Y557*I557/H557,"0")</f>
        <v>0</v>
      </c>
      <c r="BO557" s="79">
        <f>IFERROR(1/J557*(X557/H557),"0")</f>
        <v>0</v>
      </c>
      <c r="BP557" s="79">
        <f>IFERROR(1/J557*(Y557/H557),"0")</f>
        <v>0</v>
      </c>
    </row>
    <row r="558" spans="1:68" ht="27" customHeight="1" x14ac:dyDescent="0.25">
      <c r="A558" s="64" t="s">
        <v>705</v>
      </c>
      <c r="B558" s="64" t="s">
        <v>706</v>
      </c>
      <c r="C558" s="37">
        <v>4301051510</v>
      </c>
      <c r="D558" s="392">
        <v>4640242180540</v>
      </c>
      <c r="E558" s="392"/>
      <c r="F558" s="63">
        <v>1.3</v>
      </c>
      <c r="G558" s="38">
        <v>6</v>
      </c>
      <c r="H558" s="63">
        <v>7.8</v>
      </c>
      <c r="I558" s="63">
        <v>8.3640000000000008</v>
      </c>
      <c r="J558" s="38">
        <v>56</v>
      </c>
      <c r="K558" s="38" t="s">
        <v>126</v>
      </c>
      <c r="L558" s="38"/>
      <c r="M558" s="39" t="s">
        <v>82</v>
      </c>
      <c r="N558" s="39"/>
      <c r="O558" s="38">
        <v>30</v>
      </c>
      <c r="P558" s="410" t="s">
        <v>707</v>
      </c>
      <c r="Q558" s="394"/>
      <c r="R558" s="394"/>
      <c r="S558" s="394"/>
      <c r="T558" s="395"/>
      <c r="U558" s="40" t="s">
        <v>48</v>
      </c>
      <c r="V558" s="40" t="s">
        <v>48</v>
      </c>
      <c r="W558" s="41" t="s">
        <v>0</v>
      </c>
      <c r="X558" s="59">
        <v>0</v>
      </c>
      <c r="Y558" s="56">
        <f>IFERROR(IF(X558="",0,CEILING((X558/$H558),1)*$H558),"")</f>
        <v>0</v>
      </c>
      <c r="Z558" s="42" t="str">
        <f>IFERROR(IF(Y558=0,"",ROUNDUP(Y558/H558,0)*0.02175),"")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3" t="s">
        <v>69</v>
      </c>
      <c r="BM558" s="79">
        <f>IFERROR(X558*I558/H558,"0")</f>
        <v>0</v>
      </c>
      <c r="BN558" s="79">
        <f>IFERROR(Y558*I558/H558,"0")</f>
        <v>0</v>
      </c>
      <c r="BO558" s="79">
        <f>IFERROR(1/J558*(X558/H558),"0")</f>
        <v>0</v>
      </c>
      <c r="BP558" s="79">
        <f>IFERROR(1/J558*(Y558/H558),"0")</f>
        <v>0</v>
      </c>
    </row>
    <row r="559" spans="1:68" x14ac:dyDescent="0.2">
      <c r="A559" s="387"/>
      <c r="B559" s="387"/>
      <c r="C559" s="387"/>
      <c r="D559" s="387"/>
      <c r="E559" s="387"/>
      <c r="F559" s="387"/>
      <c r="G559" s="387"/>
      <c r="H559" s="387"/>
      <c r="I559" s="387"/>
      <c r="J559" s="387"/>
      <c r="K559" s="387"/>
      <c r="L559" s="387"/>
      <c r="M559" s="387"/>
      <c r="N559" s="387"/>
      <c r="O559" s="399"/>
      <c r="P559" s="396" t="s">
        <v>43</v>
      </c>
      <c r="Q559" s="397"/>
      <c r="R559" s="397"/>
      <c r="S559" s="397"/>
      <c r="T559" s="397"/>
      <c r="U559" s="397"/>
      <c r="V559" s="398"/>
      <c r="W559" s="43" t="s">
        <v>42</v>
      </c>
      <c r="X559" s="44">
        <f>IFERROR(X557/H557,"0")+IFERROR(X558/H558,"0")</f>
        <v>0</v>
      </c>
      <c r="Y559" s="44">
        <f>IFERROR(Y557/H557,"0")+IFERROR(Y558/H558,"0")</f>
        <v>0</v>
      </c>
      <c r="Z559" s="44">
        <f>IFERROR(IF(Z557="",0,Z557),"0")+IFERROR(IF(Z558="",0,Z558),"0")</f>
        <v>0</v>
      </c>
      <c r="AA559" s="68"/>
      <c r="AB559" s="68"/>
      <c r="AC559" s="68"/>
    </row>
    <row r="560" spans="1:68" x14ac:dyDescent="0.2">
      <c r="A560" s="387"/>
      <c r="B560" s="387"/>
      <c r="C560" s="387"/>
      <c r="D560" s="387"/>
      <c r="E560" s="387"/>
      <c r="F560" s="387"/>
      <c r="G560" s="387"/>
      <c r="H560" s="387"/>
      <c r="I560" s="387"/>
      <c r="J560" s="387"/>
      <c r="K560" s="387"/>
      <c r="L560" s="387"/>
      <c r="M560" s="387"/>
      <c r="N560" s="387"/>
      <c r="O560" s="399"/>
      <c r="P560" s="396" t="s">
        <v>43</v>
      </c>
      <c r="Q560" s="397"/>
      <c r="R560" s="397"/>
      <c r="S560" s="397"/>
      <c r="T560" s="397"/>
      <c r="U560" s="397"/>
      <c r="V560" s="398"/>
      <c r="W560" s="43" t="s">
        <v>0</v>
      </c>
      <c r="X560" s="44">
        <f>IFERROR(SUM(X557:X558),"0")</f>
        <v>0</v>
      </c>
      <c r="Y560" s="44">
        <f>IFERROR(SUM(Y557:Y558),"0")</f>
        <v>0</v>
      </c>
      <c r="Z560" s="43"/>
      <c r="AA560" s="68"/>
      <c r="AB560" s="68"/>
      <c r="AC560" s="68"/>
    </row>
    <row r="561" spans="1:68" ht="14.25" customHeight="1" x14ac:dyDescent="0.25">
      <c r="A561" s="400" t="s">
        <v>176</v>
      </c>
      <c r="B561" s="400"/>
      <c r="C561" s="400"/>
      <c r="D561" s="400"/>
      <c r="E561" s="400"/>
      <c r="F561" s="400"/>
      <c r="G561" s="400"/>
      <c r="H561" s="400"/>
      <c r="I561" s="400"/>
      <c r="J561" s="400"/>
      <c r="K561" s="400"/>
      <c r="L561" s="400"/>
      <c r="M561" s="400"/>
      <c r="N561" s="400"/>
      <c r="O561" s="400"/>
      <c r="P561" s="400"/>
      <c r="Q561" s="400"/>
      <c r="R561" s="400"/>
      <c r="S561" s="400"/>
      <c r="T561" s="400"/>
      <c r="U561" s="400"/>
      <c r="V561" s="400"/>
      <c r="W561" s="400"/>
      <c r="X561" s="400"/>
      <c r="Y561" s="400"/>
      <c r="Z561" s="400"/>
      <c r="AA561" s="67"/>
      <c r="AB561" s="67"/>
      <c r="AC561" s="81"/>
    </row>
    <row r="562" spans="1:68" ht="27" customHeight="1" x14ac:dyDescent="0.25">
      <c r="A562" s="64" t="s">
        <v>708</v>
      </c>
      <c r="B562" s="64" t="s">
        <v>709</v>
      </c>
      <c r="C562" s="37">
        <v>4301060408</v>
      </c>
      <c r="D562" s="392">
        <v>4640242180120</v>
      </c>
      <c r="E562" s="392"/>
      <c r="F562" s="63">
        <v>1.3</v>
      </c>
      <c r="G562" s="38">
        <v>6</v>
      </c>
      <c r="H562" s="63">
        <v>7.8</v>
      </c>
      <c r="I562" s="63">
        <v>8.2799999999999994</v>
      </c>
      <c r="J562" s="38">
        <v>56</v>
      </c>
      <c r="K562" s="38" t="s">
        <v>126</v>
      </c>
      <c r="L562" s="38"/>
      <c r="M562" s="39" t="s">
        <v>82</v>
      </c>
      <c r="N562" s="39"/>
      <c r="O562" s="38">
        <v>40</v>
      </c>
      <c r="P562" s="411" t="s">
        <v>710</v>
      </c>
      <c r="Q562" s="394"/>
      <c r="R562" s="394"/>
      <c r="S562" s="394"/>
      <c r="T562" s="395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IFERROR(IF(Y562=0,"",ROUNDUP(Y562/H562,0)*0.02175),"")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4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ht="27" customHeight="1" x14ac:dyDescent="0.25">
      <c r="A563" s="64" t="s">
        <v>708</v>
      </c>
      <c r="B563" s="64" t="s">
        <v>711</v>
      </c>
      <c r="C563" s="37">
        <v>4301060354</v>
      </c>
      <c r="D563" s="392">
        <v>4640242180120</v>
      </c>
      <c r="E563" s="392"/>
      <c r="F563" s="63">
        <v>1.3</v>
      </c>
      <c r="G563" s="38">
        <v>6</v>
      </c>
      <c r="H563" s="63">
        <v>7.8</v>
      </c>
      <c r="I563" s="63">
        <v>8.2799999999999994</v>
      </c>
      <c r="J563" s="38">
        <v>56</v>
      </c>
      <c r="K563" s="38" t="s">
        <v>126</v>
      </c>
      <c r="L563" s="38"/>
      <c r="M563" s="39" t="s">
        <v>82</v>
      </c>
      <c r="N563" s="39"/>
      <c r="O563" s="38">
        <v>40</v>
      </c>
      <c r="P563" s="412" t="s">
        <v>712</v>
      </c>
      <c r="Q563" s="394"/>
      <c r="R563" s="394"/>
      <c r="S563" s="394"/>
      <c r="T563" s="395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IFERROR(IF(Y563=0,"",ROUNDUP(Y563/H563,0)*0.02175),"")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75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ht="27" customHeight="1" x14ac:dyDescent="0.25">
      <c r="A564" s="64" t="s">
        <v>713</v>
      </c>
      <c r="B564" s="64" t="s">
        <v>714</v>
      </c>
      <c r="C564" s="37">
        <v>4301060407</v>
      </c>
      <c r="D564" s="392">
        <v>4640242180137</v>
      </c>
      <c r="E564" s="392"/>
      <c r="F564" s="63">
        <v>1.3</v>
      </c>
      <c r="G564" s="38">
        <v>6</v>
      </c>
      <c r="H564" s="63">
        <v>7.8</v>
      </c>
      <c r="I564" s="63">
        <v>8.2799999999999994</v>
      </c>
      <c r="J564" s="38">
        <v>56</v>
      </c>
      <c r="K564" s="38" t="s">
        <v>126</v>
      </c>
      <c r="L564" s="38"/>
      <c r="M564" s="39" t="s">
        <v>82</v>
      </c>
      <c r="N564" s="39"/>
      <c r="O564" s="38">
        <v>40</v>
      </c>
      <c r="P564" s="403" t="s">
        <v>715</v>
      </c>
      <c r="Q564" s="394"/>
      <c r="R564" s="394"/>
      <c r="S564" s="394"/>
      <c r="T564" s="395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IFERROR(IF(Y564=0,"",ROUNDUP(Y564/H564,0)*0.02175),"")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76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ht="27" customHeight="1" x14ac:dyDescent="0.25">
      <c r="A565" s="64" t="s">
        <v>713</v>
      </c>
      <c r="B565" s="64" t="s">
        <v>716</v>
      </c>
      <c r="C565" s="37">
        <v>4301060355</v>
      </c>
      <c r="D565" s="392">
        <v>4640242180137</v>
      </c>
      <c r="E565" s="392"/>
      <c r="F565" s="63">
        <v>1.3</v>
      </c>
      <c r="G565" s="38">
        <v>6</v>
      </c>
      <c r="H565" s="63">
        <v>7.8</v>
      </c>
      <c r="I565" s="63">
        <v>8.2799999999999994</v>
      </c>
      <c r="J565" s="38">
        <v>56</v>
      </c>
      <c r="K565" s="38" t="s">
        <v>126</v>
      </c>
      <c r="L565" s="38"/>
      <c r="M565" s="39" t="s">
        <v>82</v>
      </c>
      <c r="N565" s="39"/>
      <c r="O565" s="38">
        <v>40</v>
      </c>
      <c r="P565" s="404" t="s">
        <v>717</v>
      </c>
      <c r="Q565" s="394"/>
      <c r="R565" s="394"/>
      <c r="S565" s="394"/>
      <c r="T565" s="395"/>
      <c r="U565" s="40" t="s">
        <v>48</v>
      </c>
      <c r="V565" s="40" t="s">
        <v>48</v>
      </c>
      <c r="W565" s="41" t="s">
        <v>0</v>
      </c>
      <c r="X565" s="59">
        <v>0</v>
      </c>
      <c r="Y565" s="56">
        <f>IFERROR(IF(X565="",0,CEILING((X565/$H565),1)*$H565),"")</f>
        <v>0</v>
      </c>
      <c r="Z565" s="42" t="str">
        <f>IFERROR(IF(Y565=0,"",ROUNDUP(Y565/H565,0)*0.02175),"")</f>
        <v/>
      </c>
      <c r="AA565" s="69" t="s">
        <v>48</v>
      </c>
      <c r="AB565" s="70" t="s">
        <v>48</v>
      </c>
      <c r="AC565" s="82"/>
      <c r="AG565" s="79"/>
      <c r="AJ565" s="84"/>
      <c r="AK565" s="84"/>
      <c r="BB565" s="377" t="s">
        <v>69</v>
      </c>
      <c r="BM565" s="79">
        <f>IFERROR(X565*I565/H565,"0")</f>
        <v>0</v>
      </c>
      <c r="BN565" s="79">
        <f>IFERROR(Y565*I565/H565,"0")</f>
        <v>0</v>
      </c>
      <c r="BO565" s="79">
        <f>IFERROR(1/J565*(X565/H565),"0")</f>
        <v>0</v>
      </c>
      <c r="BP565" s="79">
        <f>IFERROR(1/J565*(Y565/H565),"0")</f>
        <v>0</v>
      </c>
    </row>
    <row r="566" spans="1:68" x14ac:dyDescent="0.2">
      <c r="A566" s="387"/>
      <c r="B566" s="387"/>
      <c r="C566" s="387"/>
      <c r="D566" s="387"/>
      <c r="E566" s="387"/>
      <c r="F566" s="387"/>
      <c r="G566" s="387"/>
      <c r="H566" s="387"/>
      <c r="I566" s="387"/>
      <c r="J566" s="387"/>
      <c r="K566" s="387"/>
      <c r="L566" s="387"/>
      <c r="M566" s="387"/>
      <c r="N566" s="387"/>
      <c r="O566" s="399"/>
      <c r="P566" s="396" t="s">
        <v>43</v>
      </c>
      <c r="Q566" s="397"/>
      <c r="R566" s="397"/>
      <c r="S566" s="397"/>
      <c r="T566" s="397"/>
      <c r="U566" s="397"/>
      <c r="V566" s="398"/>
      <c r="W566" s="43" t="s">
        <v>42</v>
      </c>
      <c r="X566" s="44">
        <f>IFERROR(X562/H562,"0")+IFERROR(X563/H563,"0")+IFERROR(X564/H564,"0")+IFERROR(X565/H565,"0")</f>
        <v>0</v>
      </c>
      <c r="Y566" s="44">
        <f>IFERROR(Y562/H562,"0")+IFERROR(Y563/H563,"0")+IFERROR(Y564/H564,"0")+IFERROR(Y565/H565,"0")</f>
        <v>0</v>
      </c>
      <c r="Z566" s="44">
        <f>IFERROR(IF(Z562="",0,Z562),"0")+IFERROR(IF(Z563="",0,Z563),"0")+IFERROR(IF(Z564="",0,Z564),"0")+IFERROR(IF(Z565="",0,Z565),"0")</f>
        <v>0</v>
      </c>
      <c r="AA566" s="68"/>
      <c r="AB566" s="68"/>
      <c r="AC566" s="68"/>
    </row>
    <row r="567" spans="1:68" x14ac:dyDescent="0.2">
      <c r="A567" s="387"/>
      <c r="B567" s="387"/>
      <c r="C567" s="387"/>
      <c r="D567" s="387"/>
      <c r="E567" s="387"/>
      <c r="F567" s="387"/>
      <c r="G567" s="387"/>
      <c r="H567" s="387"/>
      <c r="I567" s="387"/>
      <c r="J567" s="387"/>
      <c r="K567" s="387"/>
      <c r="L567" s="387"/>
      <c r="M567" s="387"/>
      <c r="N567" s="387"/>
      <c r="O567" s="399"/>
      <c r="P567" s="396" t="s">
        <v>43</v>
      </c>
      <c r="Q567" s="397"/>
      <c r="R567" s="397"/>
      <c r="S567" s="397"/>
      <c r="T567" s="397"/>
      <c r="U567" s="397"/>
      <c r="V567" s="398"/>
      <c r="W567" s="43" t="s">
        <v>0</v>
      </c>
      <c r="X567" s="44">
        <f>IFERROR(SUM(X562:X565),"0")</f>
        <v>0</v>
      </c>
      <c r="Y567" s="44">
        <f>IFERROR(SUM(Y562:Y565),"0")</f>
        <v>0</v>
      </c>
      <c r="Z567" s="43"/>
      <c r="AA567" s="68"/>
      <c r="AB567" s="68"/>
      <c r="AC567" s="68"/>
    </row>
    <row r="568" spans="1:68" ht="16.5" customHeight="1" x14ac:dyDescent="0.25">
      <c r="A568" s="405" t="s">
        <v>718</v>
      </c>
      <c r="B568" s="405"/>
      <c r="C568" s="405"/>
      <c r="D568" s="405"/>
      <c r="E568" s="405"/>
      <c r="F568" s="405"/>
      <c r="G568" s="405"/>
      <c r="H568" s="405"/>
      <c r="I568" s="405"/>
      <c r="J568" s="405"/>
      <c r="K568" s="405"/>
      <c r="L568" s="405"/>
      <c r="M568" s="405"/>
      <c r="N568" s="405"/>
      <c r="O568" s="405"/>
      <c r="P568" s="405"/>
      <c r="Q568" s="405"/>
      <c r="R568" s="405"/>
      <c r="S568" s="405"/>
      <c r="T568" s="405"/>
      <c r="U568" s="405"/>
      <c r="V568" s="405"/>
      <c r="W568" s="405"/>
      <c r="X568" s="405"/>
      <c r="Y568" s="405"/>
      <c r="Z568" s="405"/>
      <c r="AA568" s="66"/>
      <c r="AB568" s="66"/>
      <c r="AC568" s="80"/>
    </row>
    <row r="569" spans="1:68" ht="14.25" customHeight="1" x14ac:dyDescent="0.25">
      <c r="A569" s="400" t="s">
        <v>122</v>
      </c>
      <c r="B569" s="400"/>
      <c r="C569" s="400"/>
      <c r="D569" s="400"/>
      <c r="E569" s="400"/>
      <c r="F569" s="400"/>
      <c r="G569" s="400"/>
      <c r="H569" s="400"/>
      <c r="I569" s="400"/>
      <c r="J569" s="400"/>
      <c r="K569" s="400"/>
      <c r="L569" s="400"/>
      <c r="M569" s="400"/>
      <c r="N569" s="400"/>
      <c r="O569" s="400"/>
      <c r="P569" s="400"/>
      <c r="Q569" s="400"/>
      <c r="R569" s="400"/>
      <c r="S569" s="400"/>
      <c r="T569" s="400"/>
      <c r="U569" s="400"/>
      <c r="V569" s="400"/>
      <c r="W569" s="400"/>
      <c r="X569" s="400"/>
      <c r="Y569" s="400"/>
      <c r="Z569" s="400"/>
      <c r="AA569" s="67"/>
      <c r="AB569" s="67"/>
      <c r="AC569" s="81"/>
    </row>
    <row r="570" spans="1:68" ht="27" customHeight="1" x14ac:dyDescent="0.25">
      <c r="A570" s="64" t="s">
        <v>719</v>
      </c>
      <c r="B570" s="64" t="s">
        <v>720</v>
      </c>
      <c r="C570" s="37">
        <v>4301011951</v>
      </c>
      <c r="D570" s="392">
        <v>4640242180045</v>
      </c>
      <c r="E570" s="392"/>
      <c r="F570" s="63">
        <v>1.35</v>
      </c>
      <c r="G570" s="38">
        <v>8</v>
      </c>
      <c r="H570" s="63">
        <v>10.8</v>
      </c>
      <c r="I570" s="63">
        <v>11.28</v>
      </c>
      <c r="J570" s="38">
        <v>56</v>
      </c>
      <c r="K570" s="38" t="s">
        <v>126</v>
      </c>
      <c r="L570" s="38"/>
      <c r="M570" s="39" t="s">
        <v>125</v>
      </c>
      <c r="N570" s="39"/>
      <c r="O570" s="38">
        <v>55</v>
      </c>
      <c r="P570" s="406" t="s">
        <v>721</v>
      </c>
      <c r="Q570" s="394"/>
      <c r="R570" s="394"/>
      <c r="S570" s="394"/>
      <c r="T570" s="395"/>
      <c r="U570" s="40" t="s">
        <v>48</v>
      </c>
      <c r="V570" s="40" t="s">
        <v>48</v>
      </c>
      <c r="W570" s="41" t="s">
        <v>0</v>
      </c>
      <c r="X570" s="59">
        <v>0</v>
      </c>
      <c r="Y570" s="56">
        <f>IFERROR(IF(X570="",0,CEILING((X570/$H570),1)*$H570),"")</f>
        <v>0</v>
      </c>
      <c r="Z570" s="42" t="str">
        <f>IFERROR(IF(Y570=0,"",ROUNDUP(Y570/H570,0)*0.02175),"")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78" t="s">
        <v>69</v>
      </c>
      <c r="BM570" s="79">
        <f>IFERROR(X570*I570/H570,"0")</f>
        <v>0</v>
      </c>
      <c r="BN570" s="79">
        <f>IFERROR(Y570*I570/H570,"0")</f>
        <v>0</v>
      </c>
      <c r="BO570" s="79">
        <f>IFERROR(1/J570*(X570/H570),"0")</f>
        <v>0</v>
      </c>
      <c r="BP570" s="79">
        <f>IFERROR(1/J570*(Y570/H570),"0")</f>
        <v>0</v>
      </c>
    </row>
    <row r="571" spans="1:68" ht="27" customHeight="1" x14ac:dyDescent="0.25">
      <c r="A571" s="64" t="s">
        <v>722</v>
      </c>
      <c r="B571" s="64" t="s">
        <v>723</v>
      </c>
      <c r="C571" s="37">
        <v>4301011950</v>
      </c>
      <c r="D571" s="392">
        <v>4640242180601</v>
      </c>
      <c r="E571" s="392"/>
      <c r="F571" s="63">
        <v>1.35</v>
      </c>
      <c r="G571" s="38">
        <v>8</v>
      </c>
      <c r="H571" s="63">
        <v>10.8</v>
      </c>
      <c r="I571" s="63">
        <v>11.28</v>
      </c>
      <c r="J571" s="38">
        <v>56</v>
      </c>
      <c r="K571" s="38" t="s">
        <v>126</v>
      </c>
      <c r="L571" s="38"/>
      <c r="M571" s="39" t="s">
        <v>125</v>
      </c>
      <c r="N571" s="39"/>
      <c r="O571" s="38">
        <v>55</v>
      </c>
      <c r="P571" s="407" t="s">
        <v>724</v>
      </c>
      <c r="Q571" s="394"/>
      <c r="R571" s="394"/>
      <c r="S571" s="394"/>
      <c r="T571" s="395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79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x14ac:dyDescent="0.2">
      <c r="A572" s="387"/>
      <c r="B572" s="387"/>
      <c r="C572" s="387"/>
      <c r="D572" s="387"/>
      <c r="E572" s="387"/>
      <c r="F572" s="387"/>
      <c r="G572" s="387"/>
      <c r="H572" s="387"/>
      <c r="I572" s="387"/>
      <c r="J572" s="387"/>
      <c r="K572" s="387"/>
      <c r="L572" s="387"/>
      <c r="M572" s="387"/>
      <c r="N572" s="387"/>
      <c r="O572" s="399"/>
      <c r="P572" s="396" t="s">
        <v>43</v>
      </c>
      <c r="Q572" s="397"/>
      <c r="R572" s="397"/>
      <c r="S572" s="397"/>
      <c r="T572" s="397"/>
      <c r="U572" s="397"/>
      <c r="V572" s="398"/>
      <c r="W572" s="43" t="s">
        <v>42</v>
      </c>
      <c r="X572" s="44">
        <f>IFERROR(X570/H570,"0")+IFERROR(X571/H571,"0")</f>
        <v>0</v>
      </c>
      <c r="Y572" s="44">
        <f>IFERROR(Y570/H570,"0")+IFERROR(Y571/H571,"0")</f>
        <v>0</v>
      </c>
      <c r="Z572" s="44">
        <f>IFERROR(IF(Z570="",0,Z570),"0")+IFERROR(IF(Z571="",0,Z571),"0")</f>
        <v>0</v>
      </c>
      <c r="AA572" s="68"/>
      <c r="AB572" s="68"/>
      <c r="AC572" s="68"/>
    </row>
    <row r="573" spans="1:68" x14ac:dyDescent="0.2">
      <c r="A573" s="387"/>
      <c r="B573" s="387"/>
      <c r="C573" s="387"/>
      <c r="D573" s="387"/>
      <c r="E573" s="387"/>
      <c r="F573" s="387"/>
      <c r="G573" s="387"/>
      <c r="H573" s="387"/>
      <c r="I573" s="387"/>
      <c r="J573" s="387"/>
      <c r="K573" s="387"/>
      <c r="L573" s="387"/>
      <c r="M573" s="387"/>
      <c r="N573" s="387"/>
      <c r="O573" s="399"/>
      <c r="P573" s="396" t="s">
        <v>43</v>
      </c>
      <c r="Q573" s="397"/>
      <c r="R573" s="397"/>
      <c r="S573" s="397"/>
      <c r="T573" s="397"/>
      <c r="U573" s="397"/>
      <c r="V573" s="398"/>
      <c r="W573" s="43" t="s">
        <v>0</v>
      </c>
      <c r="X573" s="44">
        <f>IFERROR(SUM(X570:X571),"0")</f>
        <v>0</v>
      </c>
      <c r="Y573" s="44">
        <f>IFERROR(SUM(Y570:Y571),"0")</f>
        <v>0</v>
      </c>
      <c r="Z573" s="43"/>
      <c r="AA573" s="68"/>
      <c r="AB573" s="68"/>
      <c r="AC573" s="68"/>
    </row>
    <row r="574" spans="1:68" ht="14.25" customHeight="1" x14ac:dyDescent="0.25">
      <c r="A574" s="400" t="s">
        <v>155</v>
      </c>
      <c r="B574" s="400"/>
      <c r="C574" s="400"/>
      <c r="D574" s="400"/>
      <c r="E574" s="400"/>
      <c r="F574" s="400"/>
      <c r="G574" s="400"/>
      <c r="H574" s="400"/>
      <c r="I574" s="400"/>
      <c r="J574" s="400"/>
      <c r="K574" s="400"/>
      <c r="L574" s="400"/>
      <c r="M574" s="400"/>
      <c r="N574" s="400"/>
      <c r="O574" s="400"/>
      <c r="P574" s="400"/>
      <c r="Q574" s="400"/>
      <c r="R574" s="400"/>
      <c r="S574" s="400"/>
      <c r="T574" s="400"/>
      <c r="U574" s="400"/>
      <c r="V574" s="400"/>
      <c r="W574" s="400"/>
      <c r="X574" s="400"/>
      <c r="Y574" s="400"/>
      <c r="Z574" s="400"/>
      <c r="AA574" s="67"/>
      <c r="AB574" s="67"/>
      <c r="AC574" s="81"/>
    </row>
    <row r="575" spans="1:68" ht="27" customHeight="1" x14ac:dyDescent="0.25">
      <c r="A575" s="64" t="s">
        <v>725</v>
      </c>
      <c r="B575" s="64" t="s">
        <v>726</v>
      </c>
      <c r="C575" s="37">
        <v>4301020314</v>
      </c>
      <c r="D575" s="392">
        <v>4640242180090</v>
      </c>
      <c r="E575" s="392"/>
      <c r="F575" s="63">
        <v>1.35</v>
      </c>
      <c r="G575" s="38">
        <v>8</v>
      </c>
      <c r="H575" s="63">
        <v>10.8</v>
      </c>
      <c r="I575" s="63">
        <v>11.28</v>
      </c>
      <c r="J575" s="38">
        <v>56</v>
      </c>
      <c r="K575" s="38" t="s">
        <v>126</v>
      </c>
      <c r="L575" s="38"/>
      <c r="M575" s="39" t="s">
        <v>125</v>
      </c>
      <c r="N575" s="39"/>
      <c r="O575" s="38">
        <v>50</v>
      </c>
      <c r="P575" s="393" t="s">
        <v>727</v>
      </c>
      <c r="Q575" s="394"/>
      <c r="R575" s="394"/>
      <c r="S575" s="394"/>
      <c r="T575" s="395"/>
      <c r="U575" s="40" t="s">
        <v>48</v>
      </c>
      <c r="V575" s="40" t="s">
        <v>48</v>
      </c>
      <c r="W575" s="41" t="s">
        <v>0</v>
      </c>
      <c r="X575" s="59">
        <v>0</v>
      </c>
      <c r="Y575" s="56">
        <f>IFERROR(IF(X575="",0,CEILING((X575/$H575),1)*$H575),"")</f>
        <v>0</v>
      </c>
      <c r="Z575" s="42" t="str">
        <f>IFERROR(IF(Y575=0,"",ROUNDUP(Y575/H575,0)*0.02175),"")</f>
        <v/>
      </c>
      <c r="AA575" s="69" t="s">
        <v>48</v>
      </c>
      <c r="AB575" s="70" t="s">
        <v>48</v>
      </c>
      <c r="AC575" s="82"/>
      <c r="AG575" s="79"/>
      <c r="AJ575" s="84"/>
      <c r="AK575" s="84"/>
      <c r="BB575" s="380" t="s">
        <v>69</v>
      </c>
      <c r="BM575" s="79">
        <f>IFERROR(X575*I575/H575,"0")</f>
        <v>0</v>
      </c>
      <c r="BN575" s="79">
        <f>IFERROR(Y575*I575/H575,"0")</f>
        <v>0</v>
      </c>
      <c r="BO575" s="79">
        <f>IFERROR(1/J575*(X575/H575),"0")</f>
        <v>0</v>
      </c>
      <c r="BP575" s="79">
        <f>IFERROR(1/J575*(Y575/H575),"0")</f>
        <v>0</v>
      </c>
    </row>
    <row r="576" spans="1:68" x14ac:dyDescent="0.2">
      <c r="A576" s="387"/>
      <c r="B576" s="387"/>
      <c r="C576" s="387"/>
      <c r="D576" s="387"/>
      <c r="E576" s="387"/>
      <c r="F576" s="387"/>
      <c r="G576" s="387"/>
      <c r="H576" s="387"/>
      <c r="I576" s="387"/>
      <c r="J576" s="387"/>
      <c r="K576" s="387"/>
      <c r="L576" s="387"/>
      <c r="M576" s="387"/>
      <c r="N576" s="387"/>
      <c r="O576" s="399"/>
      <c r="P576" s="396" t="s">
        <v>43</v>
      </c>
      <c r="Q576" s="397"/>
      <c r="R576" s="397"/>
      <c r="S576" s="397"/>
      <c r="T576" s="397"/>
      <c r="U576" s="397"/>
      <c r="V576" s="398"/>
      <c r="W576" s="43" t="s">
        <v>42</v>
      </c>
      <c r="X576" s="44">
        <f>IFERROR(X575/H575,"0")</f>
        <v>0</v>
      </c>
      <c r="Y576" s="44">
        <f>IFERROR(Y575/H575,"0")</f>
        <v>0</v>
      </c>
      <c r="Z576" s="44">
        <f>IFERROR(IF(Z575="",0,Z575),"0")</f>
        <v>0</v>
      </c>
      <c r="AA576" s="68"/>
      <c r="AB576" s="68"/>
      <c r="AC576" s="68"/>
    </row>
    <row r="577" spans="1:68" x14ac:dyDescent="0.2">
      <c r="A577" s="387"/>
      <c r="B577" s="387"/>
      <c r="C577" s="387"/>
      <c r="D577" s="387"/>
      <c r="E577" s="387"/>
      <c r="F577" s="387"/>
      <c r="G577" s="387"/>
      <c r="H577" s="387"/>
      <c r="I577" s="387"/>
      <c r="J577" s="387"/>
      <c r="K577" s="387"/>
      <c r="L577" s="387"/>
      <c r="M577" s="387"/>
      <c r="N577" s="387"/>
      <c r="O577" s="399"/>
      <c r="P577" s="396" t="s">
        <v>43</v>
      </c>
      <c r="Q577" s="397"/>
      <c r="R577" s="397"/>
      <c r="S577" s="397"/>
      <c r="T577" s="397"/>
      <c r="U577" s="397"/>
      <c r="V577" s="398"/>
      <c r="W577" s="43" t="s">
        <v>0</v>
      </c>
      <c r="X577" s="44">
        <f>IFERROR(SUM(X575:X575),"0")</f>
        <v>0</v>
      </c>
      <c r="Y577" s="44">
        <f>IFERROR(SUM(Y575:Y575),"0")</f>
        <v>0</v>
      </c>
      <c r="Z577" s="43"/>
      <c r="AA577" s="68"/>
      <c r="AB577" s="68"/>
      <c r="AC577" s="68"/>
    </row>
    <row r="578" spans="1:68" ht="14.25" customHeight="1" x14ac:dyDescent="0.25">
      <c r="A578" s="400" t="s">
        <v>79</v>
      </c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0"/>
      <c r="P578" s="400"/>
      <c r="Q578" s="400"/>
      <c r="R578" s="400"/>
      <c r="S578" s="400"/>
      <c r="T578" s="400"/>
      <c r="U578" s="400"/>
      <c r="V578" s="400"/>
      <c r="W578" s="400"/>
      <c r="X578" s="400"/>
      <c r="Y578" s="400"/>
      <c r="Z578" s="400"/>
      <c r="AA578" s="67"/>
      <c r="AB578" s="67"/>
      <c r="AC578" s="81"/>
    </row>
    <row r="579" spans="1:68" ht="27" customHeight="1" x14ac:dyDescent="0.25">
      <c r="A579" s="64" t="s">
        <v>728</v>
      </c>
      <c r="B579" s="64" t="s">
        <v>729</v>
      </c>
      <c r="C579" s="37">
        <v>4301031321</v>
      </c>
      <c r="D579" s="392">
        <v>4640242180076</v>
      </c>
      <c r="E579" s="392"/>
      <c r="F579" s="63">
        <v>0.7</v>
      </c>
      <c r="G579" s="38">
        <v>6</v>
      </c>
      <c r="H579" s="63">
        <v>4.2</v>
      </c>
      <c r="I579" s="63">
        <v>4.4000000000000004</v>
      </c>
      <c r="J579" s="38">
        <v>156</v>
      </c>
      <c r="K579" s="38" t="s">
        <v>88</v>
      </c>
      <c r="L579" s="38"/>
      <c r="M579" s="39" t="s">
        <v>82</v>
      </c>
      <c r="N579" s="39"/>
      <c r="O579" s="38">
        <v>40</v>
      </c>
      <c r="P579" s="401" t="s">
        <v>730</v>
      </c>
      <c r="Q579" s="394"/>
      <c r="R579" s="394"/>
      <c r="S579" s="394"/>
      <c r="T579" s="395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IFERROR(IF(Y579=0,"",ROUNDUP(Y579/H579,0)*0.00753),"")</f>
        <v/>
      </c>
      <c r="AA579" s="69" t="s">
        <v>48</v>
      </c>
      <c r="AB579" s="70" t="s">
        <v>48</v>
      </c>
      <c r="AC579" s="82"/>
      <c r="AG579" s="79"/>
      <c r="AJ579" s="84"/>
      <c r="AK579" s="84"/>
      <c r="BB579" s="381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x14ac:dyDescent="0.2">
      <c r="A580" s="387"/>
      <c r="B580" s="387"/>
      <c r="C580" s="387"/>
      <c r="D580" s="387"/>
      <c r="E580" s="387"/>
      <c r="F580" s="387"/>
      <c r="G580" s="387"/>
      <c r="H580" s="387"/>
      <c r="I580" s="387"/>
      <c r="J580" s="387"/>
      <c r="K580" s="387"/>
      <c r="L580" s="387"/>
      <c r="M580" s="387"/>
      <c r="N580" s="387"/>
      <c r="O580" s="399"/>
      <c r="P580" s="396" t="s">
        <v>43</v>
      </c>
      <c r="Q580" s="397"/>
      <c r="R580" s="397"/>
      <c r="S580" s="397"/>
      <c r="T580" s="397"/>
      <c r="U580" s="397"/>
      <c r="V580" s="398"/>
      <c r="W580" s="43" t="s">
        <v>42</v>
      </c>
      <c r="X580" s="44">
        <f>IFERROR(X579/H579,"0")</f>
        <v>0</v>
      </c>
      <c r="Y580" s="44">
        <f>IFERROR(Y579/H579,"0")</f>
        <v>0</v>
      </c>
      <c r="Z580" s="44">
        <f>IFERROR(IF(Z579="",0,Z579),"0")</f>
        <v>0</v>
      </c>
      <c r="AA580" s="68"/>
      <c r="AB580" s="68"/>
      <c r="AC580" s="68"/>
    </row>
    <row r="581" spans="1:68" x14ac:dyDescent="0.2">
      <c r="A581" s="387"/>
      <c r="B581" s="387"/>
      <c r="C581" s="387"/>
      <c r="D581" s="387"/>
      <c r="E581" s="387"/>
      <c r="F581" s="387"/>
      <c r="G581" s="387"/>
      <c r="H581" s="387"/>
      <c r="I581" s="387"/>
      <c r="J581" s="387"/>
      <c r="K581" s="387"/>
      <c r="L581" s="387"/>
      <c r="M581" s="387"/>
      <c r="N581" s="387"/>
      <c r="O581" s="399"/>
      <c r="P581" s="396" t="s">
        <v>43</v>
      </c>
      <c r="Q581" s="397"/>
      <c r="R581" s="397"/>
      <c r="S581" s="397"/>
      <c r="T581" s="397"/>
      <c r="U581" s="397"/>
      <c r="V581" s="398"/>
      <c r="W581" s="43" t="s">
        <v>0</v>
      </c>
      <c r="X581" s="44">
        <f>IFERROR(SUM(X579:X579),"0")</f>
        <v>0</v>
      </c>
      <c r="Y581" s="44">
        <f>IFERROR(SUM(Y579:Y579),"0")</f>
        <v>0</v>
      </c>
      <c r="Z581" s="43"/>
      <c r="AA581" s="68"/>
      <c r="AB581" s="68"/>
      <c r="AC581" s="68"/>
    </row>
    <row r="582" spans="1:68" ht="14.25" customHeight="1" x14ac:dyDescent="0.25">
      <c r="A582" s="400" t="s">
        <v>84</v>
      </c>
      <c r="B582" s="400"/>
      <c r="C582" s="400"/>
      <c r="D582" s="400"/>
      <c r="E582" s="400"/>
      <c r="F582" s="400"/>
      <c r="G582" s="400"/>
      <c r="H582" s="400"/>
      <c r="I582" s="400"/>
      <c r="J582" s="400"/>
      <c r="K582" s="400"/>
      <c r="L582" s="400"/>
      <c r="M582" s="400"/>
      <c r="N582" s="400"/>
      <c r="O582" s="400"/>
      <c r="P582" s="400"/>
      <c r="Q582" s="400"/>
      <c r="R582" s="400"/>
      <c r="S582" s="400"/>
      <c r="T582" s="400"/>
      <c r="U582" s="400"/>
      <c r="V582" s="400"/>
      <c r="W582" s="400"/>
      <c r="X582" s="400"/>
      <c r="Y582" s="400"/>
      <c r="Z582" s="400"/>
      <c r="AA582" s="67"/>
      <c r="AB582" s="67"/>
      <c r="AC582" s="81"/>
    </row>
    <row r="583" spans="1:68" ht="27" customHeight="1" x14ac:dyDescent="0.25">
      <c r="A583" s="64" t="s">
        <v>731</v>
      </c>
      <c r="B583" s="64" t="s">
        <v>732</v>
      </c>
      <c r="C583" s="37">
        <v>4301051780</v>
      </c>
      <c r="D583" s="392">
        <v>4640242180106</v>
      </c>
      <c r="E583" s="392"/>
      <c r="F583" s="63">
        <v>1.3</v>
      </c>
      <c r="G583" s="38">
        <v>6</v>
      </c>
      <c r="H583" s="63">
        <v>7.8</v>
      </c>
      <c r="I583" s="63">
        <v>8.2799999999999994</v>
      </c>
      <c r="J583" s="38">
        <v>56</v>
      </c>
      <c r="K583" s="38" t="s">
        <v>126</v>
      </c>
      <c r="L583" s="38"/>
      <c r="M583" s="39" t="s">
        <v>82</v>
      </c>
      <c r="N583" s="39"/>
      <c r="O583" s="38">
        <v>45</v>
      </c>
      <c r="P583" s="402" t="s">
        <v>733</v>
      </c>
      <c r="Q583" s="394"/>
      <c r="R583" s="394"/>
      <c r="S583" s="394"/>
      <c r="T583" s="395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G583" s="79"/>
      <c r="AJ583" s="84"/>
      <c r="AK583" s="84"/>
      <c r="BB583" s="382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x14ac:dyDescent="0.2">
      <c r="A584" s="387"/>
      <c r="B584" s="387"/>
      <c r="C584" s="387"/>
      <c r="D584" s="387"/>
      <c r="E584" s="387"/>
      <c r="F584" s="387"/>
      <c r="G584" s="387"/>
      <c r="H584" s="387"/>
      <c r="I584" s="387"/>
      <c r="J584" s="387"/>
      <c r="K584" s="387"/>
      <c r="L584" s="387"/>
      <c r="M584" s="387"/>
      <c r="N584" s="387"/>
      <c r="O584" s="399"/>
      <c r="P584" s="396" t="s">
        <v>43</v>
      </c>
      <c r="Q584" s="397"/>
      <c r="R584" s="397"/>
      <c r="S584" s="397"/>
      <c r="T584" s="397"/>
      <c r="U584" s="397"/>
      <c r="V584" s="398"/>
      <c r="W584" s="43" t="s">
        <v>42</v>
      </c>
      <c r="X584" s="44">
        <f>IFERROR(X583/H583,"0")</f>
        <v>0</v>
      </c>
      <c r="Y584" s="44">
        <f>IFERROR(Y583/H583,"0")</f>
        <v>0</v>
      </c>
      <c r="Z584" s="44">
        <f>IFERROR(IF(Z583="",0,Z583),"0")</f>
        <v>0</v>
      </c>
      <c r="AA584" s="68"/>
      <c r="AB584" s="68"/>
      <c r="AC584" s="68"/>
    </row>
    <row r="585" spans="1:68" x14ac:dyDescent="0.2">
      <c r="A585" s="387"/>
      <c r="B585" s="387"/>
      <c r="C585" s="387"/>
      <c r="D585" s="387"/>
      <c r="E585" s="387"/>
      <c r="F585" s="387"/>
      <c r="G585" s="387"/>
      <c r="H585" s="387"/>
      <c r="I585" s="387"/>
      <c r="J585" s="387"/>
      <c r="K585" s="387"/>
      <c r="L585" s="387"/>
      <c r="M585" s="387"/>
      <c r="N585" s="387"/>
      <c r="O585" s="399"/>
      <c r="P585" s="396" t="s">
        <v>43</v>
      </c>
      <c r="Q585" s="397"/>
      <c r="R585" s="397"/>
      <c r="S585" s="397"/>
      <c r="T585" s="397"/>
      <c r="U585" s="397"/>
      <c r="V585" s="398"/>
      <c r="W585" s="43" t="s">
        <v>0</v>
      </c>
      <c r="X585" s="44">
        <f>IFERROR(SUM(X583:X583),"0")</f>
        <v>0</v>
      </c>
      <c r="Y585" s="44">
        <f>IFERROR(SUM(Y583:Y583),"0")</f>
        <v>0</v>
      </c>
      <c r="Z585" s="43"/>
      <c r="AA585" s="68"/>
      <c r="AB585" s="68"/>
      <c r="AC585" s="68"/>
    </row>
    <row r="586" spans="1:68" ht="15" customHeight="1" x14ac:dyDescent="0.2">
      <c r="A586" s="387"/>
      <c r="B586" s="387"/>
      <c r="C586" s="387"/>
      <c r="D586" s="387"/>
      <c r="E586" s="387"/>
      <c r="F586" s="387"/>
      <c r="G586" s="387"/>
      <c r="H586" s="387"/>
      <c r="I586" s="387"/>
      <c r="J586" s="387"/>
      <c r="K586" s="387"/>
      <c r="L586" s="387"/>
      <c r="M586" s="387"/>
      <c r="N586" s="387"/>
      <c r="O586" s="388"/>
      <c r="P586" s="384" t="s">
        <v>36</v>
      </c>
      <c r="Q586" s="385"/>
      <c r="R586" s="385"/>
      <c r="S586" s="385"/>
      <c r="T586" s="385"/>
      <c r="U586" s="385"/>
      <c r="V586" s="386"/>
      <c r="W586" s="43" t="s">
        <v>0</v>
      </c>
      <c r="X586" s="44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18048</v>
      </c>
      <c r="Y586" s="44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18128.7</v>
      </c>
      <c r="Z586" s="43"/>
      <c r="AA586" s="68"/>
      <c r="AB586" s="68"/>
      <c r="AC586" s="68"/>
    </row>
    <row r="587" spans="1:68" x14ac:dyDescent="0.2">
      <c r="A587" s="387"/>
      <c r="B587" s="387"/>
      <c r="C587" s="387"/>
      <c r="D587" s="387"/>
      <c r="E587" s="387"/>
      <c r="F587" s="387"/>
      <c r="G587" s="387"/>
      <c r="H587" s="387"/>
      <c r="I587" s="387"/>
      <c r="J587" s="387"/>
      <c r="K587" s="387"/>
      <c r="L587" s="387"/>
      <c r="M587" s="387"/>
      <c r="N587" s="387"/>
      <c r="O587" s="388"/>
      <c r="P587" s="384" t="s">
        <v>37</v>
      </c>
      <c r="Q587" s="385"/>
      <c r="R587" s="385"/>
      <c r="S587" s="385"/>
      <c r="T587" s="385"/>
      <c r="U587" s="385"/>
      <c r="V587" s="386"/>
      <c r="W587" s="43" t="s">
        <v>0</v>
      </c>
      <c r="X587" s="44">
        <f>IFERROR(SUM(BM22:BM583),"0")</f>
        <v>18947.576715506715</v>
      </c>
      <c r="Y587" s="44">
        <f>IFERROR(SUM(BN22:BN583),"0")</f>
        <v>19032.849999999999</v>
      </c>
      <c r="Z587" s="43"/>
      <c r="AA587" s="68"/>
      <c r="AB587" s="68"/>
      <c r="AC587" s="68"/>
    </row>
    <row r="588" spans="1:68" x14ac:dyDescent="0.2">
      <c r="A588" s="387"/>
      <c r="B588" s="387"/>
      <c r="C588" s="387"/>
      <c r="D588" s="387"/>
      <c r="E588" s="387"/>
      <c r="F588" s="387"/>
      <c r="G588" s="387"/>
      <c r="H588" s="387"/>
      <c r="I588" s="387"/>
      <c r="J588" s="387"/>
      <c r="K588" s="387"/>
      <c r="L588" s="387"/>
      <c r="M588" s="387"/>
      <c r="N588" s="387"/>
      <c r="O588" s="388"/>
      <c r="P588" s="384" t="s">
        <v>38</v>
      </c>
      <c r="Q588" s="385"/>
      <c r="R588" s="385"/>
      <c r="S588" s="385"/>
      <c r="T588" s="385"/>
      <c r="U588" s="385"/>
      <c r="V588" s="386"/>
      <c r="W588" s="43" t="s">
        <v>23</v>
      </c>
      <c r="X588" s="45">
        <f>ROUNDUP(SUM(BO22:BO583),0)</f>
        <v>32</v>
      </c>
      <c r="Y588" s="45">
        <f>ROUNDUP(SUM(BP22:BP583),0)</f>
        <v>32</v>
      </c>
      <c r="Z588" s="43"/>
      <c r="AA588" s="68"/>
      <c r="AB588" s="68"/>
      <c r="AC588" s="68"/>
    </row>
    <row r="589" spans="1:68" x14ac:dyDescent="0.2">
      <c r="A589" s="387"/>
      <c r="B589" s="387"/>
      <c r="C589" s="387"/>
      <c r="D589" s="387"/>
      <c r="E589" s="387"/>
      <c r="F589" s="387"/>
      <c r="G589" s="387"/>
      <c r="H589" s="387"/>
      <c r="I589" s="387"/>
      <c r="J589" s="387"/>
      <c r="K589" s="387"/>
      <c r="L589" s="387"/>
      <c r="M589" s="387"/>
      <c r="N589" s="387"/>
      <c r="O589" s="388"/>
      <c r="P589" s="384" t="s">
        <v>39</v>
      </c>
      <c r="Q589" s="385"/>
      <c r="R589" s="385"/>
      <c r="S589" s="385"/>
      <c r="T589" s="385"/>
      <c r="U589" s="385"/>
      <c r="V589" s="386"/>
      <c r="W589" s="43" t="s">
        <v>0</v>
      </c>
      <c r="X589" s="44">
        <f>GrossWeightTotal+PalletQtyTotal*25</f>
        <v>19747.576715506715</v>
      </c>
      <c r="Y589" s="44">
        <f>GrossWeightTotalR+PalletQtyTotalR*25</f>
        <v>19832.849999999999</v>
      </c>
      <c r="Z589" s="43"/>
      <c r="AA589" s="68"/>
      <c r="AB589" s="68"/>
      <c r="AC589" s="68"/>
    </row>
    <row r="590" spans="1:68" x14ac:dyDescent="0.2">
      <c r="A590" s="387"/>
      <c r="B590" s="387"/>
      <c r="C590" s="387"/>
      <c r="D590" s="387"/>
      <c r="E590" s="387"/>
      <c r="F590" s="387"/>
      <c r="G590" s="387"/>
      <c r="H590" s="387"/>
      <c r="I590" s="387"/>
      <c r="J590" s="387"/>
      <c r="K590" s="387"/>
      <c r="L590" s="387"/>
      <c r="M590" s="387"/>
      <c r="N590" s="387"/>
      <c r="O590" s="388"/>
      <c r="P590" s="384" t="s">
        <v>40</v>
      </c>
      <c r="Q590" s="385"/>
      <c r="R590" s="385"/>
      <c r="S590" s="385"/>
      <c r="T590" s="385"/>
      <c r="U590" s="385"/>
      <c r="V590" s="386"/>
      <c r="W590" s="43" t="s">
        <v>23</v>
      </c>
      <c r="X590" s="44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2133.9214489214492</v>
      </c>
      <c r="Y590" s="44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2145</v>
      </c>
      <c r="Z590" s="43"/>
      <c r="AA590" s="68"/>
      <c r="AB590" s="68"/>
      <c r="AC590" s="68"/>
    </row>
    <row r="591" spans="1:68" ht="14.25" x14ac:dyDescent="0.2">
      <c r="A591" s="387"/>
      <c r="B591" s="387"/>
      <c r="C591" s="387"/>
      <c r="D591" s="387"/>
      <c r="E591" s="387"/>
      <c r="F591" s="387"/>
      <c r="G591" s="387"/>
      <c r="H591" s="387"/>
      <c r="I591" s="387"/>
      <c r="J591" s="387"/>
      <c r="K591" s="387"/>
      <c r="L591" s="387"/>
      <c r="M591" s="387"/>
      <c r="N591" s="387"/>
      <c r="O591" s="388"/>
      <c r="P591" s="384" t="s">
        <v>41</v>
      </c>
      <c r="Q591" s="385"/>
      <c r="R591" s="385"/>
      <c r="S591" s="385"/>
      <c r="T591" s="385"/>
      <c r="U591" s="385"/>
      <c r="V591" s="386"/>
      <c r="W591" s="46" t="s">
        <v>54</v>
      </c>
      <c r="X591" s="43"/>
      <c r="Y591" s="43"/>
      <c r="Z591" s="43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36.629099999999994</v>
      </c>
      <c r="AA591" s="68"/>
      <c r="AB591" s="68"/>
      <c r="AC591" s="68"/>
    </row>
    <row r="592" spans="1:68" ht="13.5" thickBot="1" x14ac:dyDescent="0.25"/>
    <row r="593" spans="1:32" ht="27" thickTop="1" thickBot="1" x14ac:dyDescent="0.25">
      <c r="A593" s="47" t="s">
        <v>9</v>
      </c>
      <c r="B593" s="83" t="s">
        <v>78</v>
      </c>
      <c r="C593" s="383" t="s">
        <v>120</v>
      </c>
      <c r="D593" s="383" t="s">
        <v>120</v>
      </c>
      <c r="E593" s="383" t="s">
        <v>120</v>
      </c>
      <c r="F593" s="383" t="s">
        <v>120</v>
      </c>
      <c r="G593" s="383" t="s">
        <v>120</v>
      </c>
      <c r="H593" s="383" t="s">
        <v>120</v>
      </c>
      <c r="I593" s="383" t="s">
        <v>266</v>
      </c>
      <c r="J593" s="383" t="s">
        <v>266</v>
      </c>
      <c r="K593" s="383" t="s">
        <v>266</v>
      </c>
      <c r="L593" s="389"/>
      <c r="M593" s="383" t="s">
        <v>266</v>
      </c>
      <c r="N593" s="389"/>
      <c r="O593" s="383" t="s">
        <v>266</v>
      </c>
      <c r="P593" s="383" t="s">
        <v>266</v>
      </c>
      <c r="Q593" s="383" t="s">
        <v>266</v>
      </c>
      <c r="R593" s="383" t="s">
        <v>266</v>
      </c>
      <c r="S593" s="383" t="s">
        <v>266</v>
      </c>
      <c r="T593" s="383" t="s">
        <v>266</v>
      </c>
      <c r="U593" s="383" t="s">
        <v>266</v>
      </c>
      <c r="V593" s="383" t="s">
        <v>266</v>
      </c>
      <c r="W593" s="383" t="s">
        <v>482</v>
      </c>
      <c r="X593" s="383" t="s">
        <v>482</v>
      </c>
      <c r="Y593" s="383" t="s">
        <v>536</v>
      </c>
      <c r="Z593" s="383" t="s">
        <v>536</v>
      </c>
      <c r="AA593" s="383" t="s">
        <v>536</v>
      </c>
      <c r="AB593" s="383" t="s">
        <v>536</v>
      </c>
      <c r="AC593" s="83" t="s">
        <v>607</v>
      </c>
      <c r="AD593" s="383" t="s">
        <v>650</v>
      </c>
      <c r="AE593" s="383" t="s">
        <v>650</v>
      </c>
      <c r="AF593" s="1"/>
    </row>
    <row r="594" spans="1:32" ht="14.25" customHeight="1" thickTop="1" x14ac:dyDescent="0.2">
      <c r="A594" s="390" t="s">
        <v>10</v>
      </c>
      <c r="B594" s="383" t="s">
        <v>78</v>
      </c>
      <c r="C594" s="383" t="s">
        <v>121</v>
      </c>
      <c r="D594" s="383" t="s">
        <v>141</v>
      </c>
      <c r="E594" s="383" t="s">
        <v>182</v>
      </c>
      <c r="F594" s="383" t="s">
        <v>203</v>
      </c>
      <c r="G594" s="383" t="s">
        <v>234</v>
      </c>
      <c r="H594" s="383" t="s">
        <v>120</v>
      </c>
      <c r="I594" s="383" t="s">
        <v>267</v>
      </c>
      <c r="J594" s="383" t="s">
        <v>284</v>
      </c>
      <c r="K594" s="383" t="s">
        <v>340</v>
      </c>
      <c r="L594" s="1"/>
      <c r="M594" s="383" t="s">
        <v>355</v>
      </c>
      <c r="N594" s="1"/>
      <c r="O594" s="383" t="s">
        <v>371</v>
      </c>
      <c r="P594" s="383" t="s">
        <v>382</v>
      </c>
      <c r="Q594" s="383" t="s">
        <v>385</v>
      </c>
      <c r="R594" s="383" t="s">
        <v>392</v>
      </c>
      <c r="S594" s="383" t="s">
        <v>403</v>
      </c>
      <c r="T594" s="383" t="s">
        <v>406</v>
      </c>
      <c r="U594" s="383" t="s">
        <v>413</v>
      </c>
      <c r="V594" s="383" t="s">
        <v>473</v>
      </c>
      <c r="W594" s="383" t="s">
        <v>483</v>
      </c>
      <c r="X594" s="383" t="s">
        <v>511</v>
      </c>
      <c r="Y594" s="383" t="s">
        <v>537</v>
      </c>
      <c r="Z594" s="383" t="s">
        <v>582</v>
      </c>
      <c r="AA594" s="383" t="s">
        <v>597</v>
      </c>
      <c r="AB594" s="383" t="s">
        <v>604</v>
      </c>
      <c r="AC594" s="383" t="s">
        <v>607</v>
      </c>
      <c r="AD594" s="383" t="s">
        <v>650</v>
      </c>
      <c r="AE594" s="383" t="s">
        <v>718</v>
      </c>
      <c r="AF594" s="1"/>
    </row>
    <row r="595" spans="1:32" ht="13.5" thickBot="1" x14ac:dyDescent="0.25">
      <c r="A595" s="391"/>
      <c r="B595" s="383"/>
      <c r="C595" s="383"/>
      <c r="D595" s="383"/>
      <c r="E595" s="383"/>
      <c r="F595" s="383"/>
      <c r="G595" s="383"/>
      <c r="H595" s="383"/>
      <c r="I595" s="383"/>
      <c r="J595" s="383"/>
      <c r="K595" s="383"/>
      <c r="L595" s="1"/>
      <c r="M595" s="383"/>
      <c r="N595" s="1"/>
      <c r="O595" s="383"/>
      <c r="P595" s="383"/>
      <c r="Q595" s="383"/>
      <c r="R595" s="383"/>
      <c r="S595" s="383"/>
      <c r="T595" s="383"/>
      <c r="U595" s="383"/>
      <c r="V595" s="383"/>
      <c r="W595" s="383"/>
      <c r="X595" s="383"/>
      <c r="Y595" s="383"/>
      <c r="Z595" s="383"/>
      <c r="AA595" s="383"/>
      <c r="AB595" s="383"/>
      <c r="AC595" s="383"/>
      <c r="AD595" s="383"/>
      <c r="AE595" s="383"/>
      <c r="AF595" s="1"/>
    </row>
    <row r="596" spans="1:32" ht="18" thickTop="1" thickBot="1" x14ac:dyDescent="0.25">
      <c r="A596" s="47" t="s">
        <v>13</v>
      </c>
      <c r="B596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53">
        <f>IFERROR(Y53*1,"0")+IFERROR(Y54*1,"0")+IFERROR(Y55*1,"0")+IFERROR(Y56*1,"0")+IFERROR(Y57*1,"0")+IFERROR(Y58*1,"0")+IFERROR(Y62*1,"0")+IFERROR(Y63*1,"0")</f>
        <v>0</v>
      </c>
      <c r="D596" s="53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1080</v>
      </c>
      <c r="E596" s="53">
        <f>IFERROR(Y103*1,"0")+IFERROR(Y104*1,"0")+IFERROR(Y105*1,"0")+IFERROR(Y106*1,"0")+IFERROR(Y110*1,"0")+IFERROR(Y111*1,"0")+IFERROR(Y112*1,"0")+IFERROR(Y113*1,"0")+IFERROR(Y114*1,"0")</f>
        <v>0</v>
      </c>
      <c r="F596" s="53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153.9</v>
      </c>
      <c r="G596" s="53">
        <f>IFERROR(Y148*1,"0")+IFERROR(Y149*1,"0")+IFERROR(Y153*1,"0")+IFERROR(Y154*1,"0")+IFERROR(Y158*1,"0")+IFERROR(Y159*1,"0")</f>
        <v>0</v>
      </c>
      <c r="H596" s="53">
        <f>IFERROR(Y164*1,"0")+IFERROR(Y165*1,"0")+IFERROR(Y166*1,"0")+IFERROR(Y170*1,"0")+IFERROR(Y171*1,"0")+IFERROR(Y172*1,"0")+IFERROR(Y173*1,"0")+IFERROR(Y174*1,"0")+IFERROR(Y178*1,"0")+IFERROR(Y179*1,"0")+IFERROR(Y180*1,"0")</f>
        <v>458.40000000000003</v>
      </c>
      <c r="I596" s="53">
        <f>IFERROR(Y186*1,"0")+IFERROR(Y187*1,"0")+IFERROR(Y188*1,"0")+IFERROR(Y189*1,"0")+IFERROR(Y190*1,"0")+IFERROR(Y191*1,"0")+IFERROR(Y192*1,"0")+IFERROR(Y193*1,"0")</f>
        <v>0</v>
      </c>
      <c r="J596" s="53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718.2</v>
      </c>
      <c r="K596" s="53">
        <f>IFERROR(Y242*1,"0")+IFERROR(Y243*1,"0")+IFERROR(Y244*1,"0")+IFERROR(Y245*1,"0")+IFERROR(Y246*1,"0")+IFERROR(Y247*1,"0")+IFERROR(Y248*1,"0")+IFERROR(Y249*1,"0")</f>
        <v>0</v>
      </c>
      <c r="L596" s="1"/>
      <c r="M596" s="53">
        <f>IFERROR(Y254*1,"0")+IFERROR(Y255*1,"0")+IFERROR(Y256*1,"0")+IFERROR(Y257*1,"0")+IFERROR(Y258*1,"0")+IFERROR(Y259*1,"0")+IFERROR(Y260*1,"0")+IFERROR(Y261*1,"0")</f>
        <v>0</v>
      </c>
      <c r="N596" s="1"/>
      <c r="O596" s="53">
        <f>IFERROR(Y266*1,"0")+IFERROR(Y267*1,"0")+IFERROR(Y268*1,"0")+IFERROR(Y269*1,"0")+IFERROR(Y270*1,"0")</f>
        <v>205.20000000000002</v>
      </c>
      <c r="P596" s="53">
        <f>IFERROR(Y275*1,"0")</f>
        <v>0</v>
      </c>
      <c r="Q596" s="53">
        <f>IFERROR(Y280*1,"0")+IFERROR(Y281*1,"0")+IFERROR(Y282*1,"0")</f>
        <v>0</v>
      </c>
      <c r="R596" s="53">
        <f>IFERROR(Y287*1,"0")+IFERROR(Y288*1,"0")+IFERROR(Y289*1,"0")+IFERROR(Y290*1,"0")+IFERROR(Y291*1,"0")</f>
        <v>0</v>
      </c>
      <c r="S596" s="53">
        <f>IFERROR(Y296*1,"0")</f>
        <v>0</v>
      </c>
      <c r="T596" s="53">
        <f>IFERROR(Y301*1,"0")+IFERROR(Y305*1,"0")+IFERROR(Y306*1,"0")</f>
        <v>0</v>
      </c>
      <c r="U596" s="53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6996.5999999999995</v>
      </c>
      <c r="V596" s="53">
        <f>IFERROR(Y357*1,"0")+IFERROR(Y361*1,"0")+IFERROR(Y362*1,"0")+IFERROR(Y363*1,"0")</f>
        <v>307.8</v>
      </c>
      <c r="W596" s="53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7503</v>
      </c>
      <c r="X596" s="53">
        <f>IFERROR(Y398*1,"0")+IFERROR(Y399*1,"0")+IFERROR(Y400*1,"0")+IFERROR(Y401*1,"0")+IFERROR(Y405*1,"0")+IFERROR(Y406*1,"0")+IFERROR(Y410*1,"0")+IFERROR(Y411*1,"0")+IFERROR(Y412*1,"0")+IFERROR(Y413*1,"0")+IFERROR(Y414*1,"0")+IFERROR(Y418*1,"0")</f>
        <v>0</v>
      </c>
      <c r="Y596" s="53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100.80000000000001</v>
      </c>
      <c r="Z596" s="53">
        <f>IFERROR(Y462*1,"0")+IFERROR(Y466*1,"0")+IFERROR(Y467*1,"0")+IFERROR(Y468*1,"0")+IFERROR(Y469*1,"0")+IFERROR(Y470*1,"0")+IFERROR(Y471*1,"0")+IFERROR(Y475*1,"0")</f>
        <v>50.400000000000006</v>
      </c>
      <c r="AA596" s="53">
        <f>IFERROR(Y480*1,"0")+IFERROR(Y481*1,"0")+IFERROR(Y482*1,"0")</f>
        <v>0</v>
      </c>
      <c r="AB596" s="53">
        <f>IFERROR(Y487*1,"0")</f>
        <v>0</v>
      </c>
      <c r="AC596" s="53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554.4</v>
      </c>
      <c r="AD596" s="53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53">
        <f>IFERROR(Y570*1,"0")+IFERROR(Y571*1,"0")+IFERROR(Y575*1,"0")+IFERROR(Y579*1,"0")+IFERROR(Y583*1,"0")</f>
        <v>0</v>
      </c>
      <c r="AF596" s="1"/>
    </row>
  </sheetData>
  <sheetProtection algorithmName="SHA-512" hashValue="MsiqdQzcwAZTYPVd78ERoRNpUMAVsfPwL/HB8f0tKgYEMRrwBEpPJhifZmf2i4iuTmTYiu8/9iZJY7caD6DgZw==" saltValue="ffdHlAX0dqy6XeQGsy0CTQ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5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A356:Z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A397:Z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P458:V458"/>
    <mergeCell ref="A458:O459"/>
    <mergeCell ref="P459:V459"/>
    <mergeCell ref="A460:Z460"/>
    <mergeCell ref="A461:Z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P476:V476"/>
    <mergeCell ref="A476:O477"/>
    <mergeCell ref="P477:V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A486:Z486"/>
    <mergeCell ref="D487:E487"/>
    <mergeCell ref="P487:T487"/>
    <mergeCell ref="P488:V488"/>
    <mergeCell ref="A488:O489"/>
    <mergeCell ref="P489:V489"/>
    <mergeCell ref="A490:Z490"/>
    <mergeCell ref="A491:Z491"/>
    <mergeCell ref="A492:Z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P516:V516"/>
    <mergeCell ref="A516:O517"/>
    <mergeCell ref="P517:V517"/>
    <mergeCell ref="A518:Z518"/>
    <mergeCell ref="D519:E519"/>
    <mergeCell ref="P519:T519"/>
    <mergeCell ref="D520:E520"/>
    <mergeCell ref="P520:T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P526:V526"/>
    <mergeCell ref="A526:O527"/>
    <mergeCell ref="P527:V527"/>
    <mergeCell ref="A528:Z528"/>
    <mergeCell ref="A529:Z52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A569:Z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R594:R595"/>
    <mergeCell ref="S594:S595"/>
    <mergeCell ref="T594:T595"/>
    <mergeCell ref="U594:U595"/>
    <mergeCell ref="V594:V595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P580:V580"/>
    <mergeCell ref="A580:O581"/>
    <mergeCell ref="P581:V581"/>
    <mergeCell ref="A582:Z582"/>
    <mergeCell ref="D583:E583"/>
    <mergeCell ref="P583:T583"/>
    <mergeCell ref="P584:V584"/>
    <mergeCell ref="A584:O585"/>
    <mergeCell ref="P585:V585"/>
    <mergeCell ref="W594:W595"/>
    <mergeCell ref="X594:X595"/>
    <mergeCell ref="Y594:Y595"/>
    <mergeCell ref="Z594:Z595"/>
    <mergeCell ref="AA594:AA595"/>
    <mergeCell ref="AB594:AB595"/>
    <mergeCell ref="AC594:AC595"/>
    <mergeCell ref="AD594:AD595"/>
    <mergeCell ref="AE594:AE595"/>
    <mergeCell ref="P586:V586"/>
    <mergeCell ref="A586:O591"/>
    <mergeCell ref="P587:V587"/>
    <mergeCell ref="P588:V588"/>
    <mergeCell ref="P589:V589"/>
    <mergeCell ref="P590:V590"/>
    <mergeCell ref="P591:V591"/>
    <mergeCell ref="C593:H593"/>
    <mergeCell ref="I593:V593"/>
    <mergeCell ref="W593:X593"/>
    <mergeCell ref="Y593:AB593"/>
    <mergeCell ref="AD593:AE593"/>
    <mergeCell ref="A594:A595"/>
    <mergeCell ref="B594:B595"/>
    <mergeCell ref="C594:C595"/>
    <mergeCell ref="D594:D595"/>
    <mergeCell ref="E594:E595"/>
    <mergeCell ref="F594:F595"/>
    <mergeCell ref="G594:G595"/>
    <mergeCell ref="H594:H595"/>
    <mergeCell ref="I594:I595"/>
    <mergeCell ref="J594:J595"/>
    <mergeCell ref="K594:K595"/>
    <mergeCell ref="M594:M595"/>
    <mergeCell ref="O594:O595"/>
    <mergeCell ref="P594:P595"/>
    <mergeCell ref="Q594:Q59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734</v>
      </c>
      <c r="H1" s="9"/>
    </row>
    <row r="3" spans="2:8" x14ac:dyDescent="0.2">
      <c r="B3" s="54" t="s">
        <v>735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736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737</v>
      </c>
      <c r="C6" s="54" t="s">
        <v>738</v>
      </c>
      <c r="D6" s="54" t="s">
        <v>739</v>
      </c>
      <c r="E6" s="54" t="s">
        <v>48</v>
      </c>
    </row>
    <row r="7" spans="2:8" x14ac:dyDescent="0.2">
      <c r="B7" s="54" t="s">
        <v>740</v>
      </c>
      <c r="C7" s="54" t="s">
        <v>741</v>
      </c>
      <c r="D7" s="54" t="s">
        <v>742</v>
      </c>
      <c r="E7" s="54" t="s">
        <v>48</v>
      </c>
    </row>
    <row r="8" spans="2:8" x14ac:dyDescent="0.2">
      <c r="B8" s="54" t="s">
        <v>743</v>
      </c>
      <c r="C8" s="54" t="s">
        <v>744</v>
      </c>
      <c r="D8" s="54" t="s">
        <v>745</v>
      </c>
      <c r="E8" s="54" t="s">
        <v>48</v>
      </c>
    </row>
    <row r="9" spans="2:8" x14ac:dyDescent="0.2">
      <c r="B9" s="54" t="s">
        <v>746</v>
      </c>
      <c r="C9" s="54" t="s">
        <v>747</v>
      </c>
      <c r="D9" s="54" t="s">
        <v>748</v>
      </c>
      <c r="E9" s="54" t="s">
        <v>48</v>
      </c>
    </row>
    <row r="10" spans="2:8" x14ac:dyDescent="0.2">
      <c r="B10" s="54" t="s">
        <v>749</v>
      </c>
      <c r="C10" s="54" t="s">
        <v>750</v>
      </c>
      <c r="D10" s="54" t="s">
        <v>751</v>
      </c>
      <c r="E10" s="54" t="s">
        <v>48</v>
      </c>
    </row>
    <row r="11" spans="2:8" x14ac:dyDescent="0.2">
      <c r="B11" s="54" t="s">
        <v>752</v>
      </c>
      <c r="C11" s="54" t="s">
        <v>753</v>
      </c>
      <c r="D11" s="54" t="s">
        <v>754</v>
      </c>
      <c r="E11" s="54" t="s">
        <v>48</v>
      </c>
    </row>
    <row r="13" spans="2:8" x14ac:dyDescent="0.2">
      <c r="B13" s="54" t="s">
        <v>755</v>
      </c>
      <c r="C13" s="54" t="s">
        <v>738</v>
      </c>
      <c r="D13" s="54" t="s">
        <v>48</v>
      </c>
      <c r="E13" s="54" t="s">
        <v>48</v>
      </c>
    </row>
    <row r="15" spans="2:8" x14ac:dyDescent="0.2">
      <c r="B15" s="54" t="s">
        <v>756</v>
      </c>
      <c r="C15" s="54" t="s">
        <v>741</v>
      </c>
      <c r="D15" s="54" t="s">
        <v>48</v>
      </c>
      <c r="E15" s="54" t="s">
        <v>48</v>
      </c>
    </row>
    <row r="17" spans="2:5" x14ac:dyDescent="0.2">
      <c r="B17" s="54" t="s">
        <v>757</v>
      </c>
      <c r="C17" s="54" t="s">
        <v>744</v>
      </c>
      <c r="D17" s="54" t="s">
        <v>48</v>
      </c>
      <c r="E17" s="54" t="s">
        <v>48</v>
      </c>
    </row>
    <row r="19" spans="2:5" x14ac:dyDescent="0.2">
      <c r="B19" s="54" t="s">
        <v>758</v>
      </c>
      <c r="C19" s="54" t="s">
        <v>747</v>
      </c>
      <c r="D19" s="54" t="s">
        <v>48</v>
      </c>
      <c r="E19" s="54" t="s">
        <v>48</v>
      </c>
    </row>
    <row r="21" spans="2:5" x14ac:dyDescent="0.2">
      <c r="B21" s="54" t="s">
        <v>759</v>
      </c>
      <c r="C21" s="54" t="s">
        <v>750</v>
      </c>
      <c r="D21" s="54" t="s">
        <v>48</v>
      </c>
      <c r="E21" s="54" t="s">
        <v>48</v>
      </c>
    </row>
    <row r="23" spans="2:5" x14ac:dyDescent="0.2">
      <c r="B23" s="54" t="s">
        <v>760</v>
      </c>
      <c r="C23" s="54" t="s">
        <v>753</v>
      </c>
      <c r="D23" s="54" t="s">
        <v>48</v>
      </c>
      <c r="E23" s="54" t="s">
        <v>48</v>
      </c>
    </row>
    <row r="25" spans="2:5" x14ac:dyDescent="0.2">
      <c r="B25" s="54" t="s">
        <v>761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762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763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764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765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766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767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768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769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770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771</v>
      </c>
      <c r="C35" s="54" t="s">
        <v>48</v>
      </c>
      <c r="D35" s="54" t="s">
        <v>48</v>
      </c>
      <c r="E35" s="54" t="s">
        <v>48</v>
      </c>
    </row>
  </sheetData>
  <sheetProtection algorithmName="SHA-512" hashValue="QhBZhYcMWOix6LMxGgs2TCb/7NTMwi9KP+chzaAHoN7gsvn8hklDtEe1l5xSOMSYYaAXiw0WxZkxJwIQdfnWEA==" saltValue="YLGICJTDLIDOQF5AsDKp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1243</vt:i4>
      </vt:variant>
    </vt:vector>
  </HeadingPairs>
  <TitlesOfParts>
    <vt:vector size="12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2024-08-27T10:44:19Z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