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8,24 Горняк НВ (Луганск) доставка на 05,09,24\"/>
    </mc:Choice>
  </mc:AlternateContent>
  <xr:revisionPtr revIDLastSave="0" documentId="13_ncr:1_{91205DE2-A378-4610-8C06-E133DB295D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99" i="1" l="1"/>
  <c r="P599" i="1"/>
  <c r="X588" i="1"/>
  <c r="X587" i="1"/>
  <c r="BO586" i="1"/>
  <c r="BM586" i="1"/>
  <c r="Y586" i="1"/>
  <c r="X584" i="1"/>
  <c r="Y583" i="1"/>
  <c r="X583" i="1"/>
  <c r="BP582" i="1"/>
  <c r="BO582" i="1"/>
  <c r="BN582" i="1"/>
  <c r="BM582" i="1"/>
  <c r="Z582" i="1"/>
  <c r="Z583" i="1" s="1"/>
  <c r="Y582" i="1"/>
  <c r="Y584" i="1" s="1"/>
  <c r="X580" i="1"/>
  <c r="X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Z562" i="1" s="1"/>
  <c r="Y560" i="1"/>
  <c r="Y563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N535" i="1"/>
  <c r="BM535" i="1"/>
  <c r="Z535" i="1"/>
  <c r="Y535" i="1"/>
  <c r="BP535" i="1" s="1"/>
  <c r="BP534" i="1"/>
  <c r="BO534" i="1"/>
  <c r="BN534" i="1"/>
  <c r="BM534" i="1"/>
  <c r="Z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Y519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1" i="1"/>
  <c r="Y480" i="1"/>
  <c r="X480" i="1"/>
  <c r="BP479" i="1"/>
  <c r="BO479" i="1"/>
  <c r="BN479" i="1"/>
  <c r="BM479" i="1"/>
  <c r="Z479" i="1"/>
  <c r="Z480" i="1" s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Y357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599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Y23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Y169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X153" i="1"/>
  <c r="Y152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BO130" i="1"/>
  <c r="BM130" i="1"/>
  <c r="Y130" i="1"/>
  <c r="P130" i="1"/>
  <c r="BP129" i="1"/>
  <c r="BO129" i="1"/>
  <c r="BN129" i="1"/>
  <c r="BM129" i="1"/>
  <c r="Z129" i="1"/>
  <c r="Y129" i="1"/>
  <c r="P129" i="1"/>
  <c r="BO128" i="1"/>
  <c r="BM128" i="1"/>
  <c r="Y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P93" i="1"/>
  <c r="BP92" i="1"/>
  <c r="BO92" i="1"/>
  <c r="BN92" i="1"/>
  <c r="BM92" i="1"/>
  <c r="Z92" i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9" i="1" s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589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78" i="1" l="1"/>
  <c r="BN78" i="1"/>
  <c r="Z80" i="1"/>
  <c r="Z157" i="1"/>
  <c r="Y36" i="1"/>
  <c r="Y60" i="1"/>
  <c r="Y64" i="1"/>
  <c r="Y75" i="1"/>
  <c r="BP79" i="1"/>
  <c r="BN79" i="1"/>
  <c r="Z79" i="1"/>
  <c r="Y81" i="1"/>
  <c r="Y90" i="1"/>
  <c r="BP83" i="1"/>
  <c r="BN83" i="1"/>
  <c r="Z83" i="1"/>
  <c r="Z89" i="1" s="1"/>
  <c r="BP87" i="1"/>
  <c r="BN87" i="1"/>
  <c r="Z87" i="1"/>
  <c r="BP99" i="1"/>
  <c r="BN99" i="1"/>
  <c r="Z99" i="1"/>
  <c r="Y101" i="1"/>
  <c r="E599" i="1"/>
  <c r="Y107" i="1"/>
  <c r="BP104" i="1"/>
  <c r="BN104" i="1"/>
  <c r="Z104" i="1"/>
  <c r="Z107" i="1" s="1"/>
  <c r="BP112" i="1"/>
  <c r="BN112" i="1"/>
  <c r="Z112" i="1"/>
  <c r="BP121" i="1"/>
  <c r="BN121" i="1"/>
  <c r="Z121" i="1"/>
  <c r="BP128" i="1"/>
  <c r="BN128" i="1"/>
  <c r="Z128" i="1"/>
  <c r="BP131" i="1"/>
  <c r="BN131" i="1"/>
  <c r="Z131" i="1"/>
  <c r="Y133" i="1"/>
  <c r="Y142" i="1"/>
  <c r="BP135" i="1"/>
  <c r="BN135" i="1"/>
  <c r="Z135" i="1"/>
  <c r="BP139" i="1"/>
  <c r="BN139" i="1"/>
  <c r="Z139" i="1"/>
  <c r="BP156" i="1"/>
  <c r="BN156" i="1"/>
  <c r="Z156" i="1"/>
  <c r="Y158" i="1"/>
  <c r="Y163" i="1"/>
  <c r="BP160" i="1"/>
  <c r="BN160" i="1"/>
  <c r="Z160" i="1"/>
  <c r="Z162" i="1" s="1"/>
  <c r="BP173" i="1"/>
  <c r="BN173" i="1"/>
  <c r="Z173" i="1"/>
  <c r="Z177" i="1" s="1"/>
  <c r="Y177" i="1"/>
  <c r="Z183" i="1"/>
  <c r="BP181" i="1"/>
  <c r="BN181" i="1"/>
  <c r="Z181" i="1"/>
  <c r="BP191" i="1"/>
  <c r="BN191" i="1"/>
  <c r="Z191" i="1"/>
  <c r="BP195" i="1"/>
  <c r="BN195" i="1"/>
  <c r="Z195" i="1"/>
  <c r="Y197" i="1"/>
  <c r="J599" i="1"/>
  <c r="Y203" i="1"/>
  <c r="BP200" i="1"/>
  <c r="BN200" i="1"/>
  <c r="Z200" i="1"/>
  <c r="Z202" i="1" s="1"/>
  <c r="BP212" i="1"/>
  <c r="BN212" i="1"/>
  <c r="Z212" i="1"/>
  <c r="BP216" i="1"/>
  <c r="BN216" i="1"/>
  <c r="Z216" i="1"/>
  <c r="BP224" i="1"/>
  <c r="BN224" i="1"/>
  <c r="Z224" i="1"/>
  <c r="BP228" i="1"/>
  <c r="BN228" i="1"/>
  <c r="Z228" i="1"/>
  <c r="Y232" i="1"/>
  <c r="BP236" i="1"/>
  <c r="BN236" i="1"/>
  <c r="Z236" i="1"/>
  <c r="Z240" i="1" s="1"/>
  <c r="Y240" i="1"/>
  <c r="BP245" i="1"/>
  <c r="BN245" i="1"/>
  <c r="Z245" i="1"/>
  <c r="Z252" i="1" s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BP291" i="1"/>
  <c r="BN291" i="1"/>
  <c r="Z291" i="1"/>
  <c r="Z295" i="1" s="1"/>
  <c r="Y295" i="1"/>
  <c r="BP309" i="1"/>
  <c r="BN309" i="1"/>
  <c r="Z309" i="1"/>
  <c r="Z310" i="1" s="1"/>
  <c r="Y311" i="1"/>
  <c r="U599" i="1"/>
  <c r="Y322" i="1"/>
  <c r="BP314" i="1"/>
  <c r="BN314" i="1"/>
  <c r="Z314" i="1"/>
  <c r="BP319" i="1"/>
  <c r="BN319" i="1"/>
  <c r="Z319" i="1"/>
  <c r="BP327" i="1"/>
  <c r="BN327" i="1"/>
  <c r="Z327" i="1"/>
  <c r="BP335" i="1"/>
  <c r="BN335" i="1"/>
  <c r="Z335" i="1"/>
  <c r="BP343" i="1"/>
  <c r="BN343" i="1"/>
  <c r="Z343" i="1"/>
  <c r="Y345" i="1"/>
  <c r="Z351" i="1"/>
  <c r="BP349" i="1"/>
  <c r="BN349" i="1"/>
  <c r="Z349" i="1"/>
  <c r="Z368" i="1"/>
  <c r="BP366" i="1"/>
  <c r="BN366" i="1"/>
  <c r="Z366" i="1"/>
  <c r="BP376" i="1"/>
  <c r="BN376" i="1"/>
  <c r="Z376" i="1"/>
  <c r="BP380" i="1"/>
  <c r="BN380" i="1"/>
  <c r="Z380" i="1"/>
  <c r="BP404" i="1"/>
  <c r="BN404" i="1"/>
  <c r="Z404" i="1"/>
  <c r="Z411" i="1"/>
  <c r="BP472" i="1"/>
  <c r="BN472" i="1"/>
  <c r="Z472" i="1"/>
  <c r="Y476" i="1"/>
  <c r="BP485" i="1"/>
  <c r="BN485" i="1"/>
  <c r="Z485" i="1"/>
  <c r="Z487" i="1" s="1"/>
  <c r="Y487" i="1"/>
  <c r="BP516" i="1"/>
  <c r="BN516" i="1"/>
  <c r="Z516" i="1"/>
  <c r="BP524" i="1"/>
  <c r="BN524" i="1"/>
  <c r="Z524" i="1"/>
  <c r="Y526" i="1"/>
  <c r="Y529" i="1"/>
  <c r="BP528" i="1"/>
  <c r="BN528" i="1"/>
  <c r="Z528" i="1"/>
  <c r="Z529" i="1" s="1"/>
  <c r="Y530" i="1"/>
  <c r="BP536" i="1"/>
  <c r="BN536" i="1"/>
  <c r="Z536" i="1"/>
  <c r="Z541" i="1" s="1"/>
  <c r="BP538" i="1"/>
  <c r="BN538" i="1"/>
  <c r="Z538" i="1"/>
  <c r="BP540" i="1"/>
  <c r="BN540" i="1"/>
  <c r="Z540" i="1"/>
  <c r="Y542" i="1"/>
  <c r="Y557" i="1"/>
  <c r="BP551" i="1"/>
  <c r="BN551" i="1"/>
  <c r="Z551" i="1"/>
  <c r="Y558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0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F599" i="1"/>
  <c r="X599" i="1"/>
  <c r="H9" i="1"/>
  <c r="B599" i="1"/>
  <c r="X590" i="1"/>
  <c r="X592" i="1" s="1"/>
  <c r="X591" i="1"/>
  <c r="X593" i="1"/>
  <c r="Y24" i="1"/>
  <c r="Z26" i="1"/>
  <c r="Z36" i="1" s="1"/>
  <c r="BN26" i="1"/>
  <c r="BP26" i="1"/>
  <c r="Y591" i="1" s="1"/>
  <c r="Z28" i="1"/>
  <c r="BN28" i="1"/>
  <c r="Y590" i="1" s="1"/>
  <c r="Y592" i="1" s="1"/>
  <c r="Z30" i="1"/>
  <c r="BN30" i="1"/>
  <c r="Z34" i="1"/>
  <c r="BN34" i="1"/>
  <c r="C599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Z68" i="1"/>
  <c r="Z75" i="1" s="1"/>
  <c r="BN68" i="1"/>
  <c r="BP68" i="1"/>
  <c r="Z70" i="1"/>
  <c r="BN70" i="1"/>
  <c r="Z72" i="1"/>
  <c r="BN72" i="1"/>
  <c r="Z73" i="1"/>
  <c r="BN73" i="1"/>
  <c r="Y76" i="1"/>
  <c r="Y80" i="1"/>
  <c r="BP85" i="1"/>
  <c r="BN85" i="1"/>
  <c r="Z85" i="1"/>
  <c r="Y89" i="1"/>
  <c r="BP93" i="1"/>
  <c r="BN93" i="1"/>
  <c r="Z93" i="1"/>
  <c r="Z94" i="1" s="1"/>
  <c r="Y95" i="1"/>
  <c r="Y100" i="1"/>
  <c r="BP97" i="1"/>
  <c r="BN97" i="1"/>
  <c r="Z97" i="1"/>
  <c r="Z100" i="1" s="1"/>
  <c r="BP106" i="1"/>
  <c r="BN106" i="1"/>
  <c r="Z106" i="1"/>
  <c r="Y108" i="1"/>
  <c r="Y115" i="1"/>
  <c r="BP110" i="1"/>
  <c r="BN110" i="1"/>
  <c r="Z110" i="1"/>
  <c r="Z115" i="1" s="1"/>
  <c r="BP114" i="1"/>
  <c r="BN114" i="1"/>
  <c r="Z114" i="1"/>
  <c r="Y116" i="1"/>
  <c r="Y124" i="1"/>
  <c r="BP119" i="1"/>
  <c r="BN119" i="1"/>
  <c r="Z119" i="1"/>
  <c r="Z124" i="1" s="1"/>
  <c r="BP123" i="1"/>
  <c r="BN123" i="1"/>
  <c r="Z123" i="1"/>
  <c r="Y125" i="1"/>
  <c r="Y132" i="1"/>
  <c r="BP127" i="1"/>
  <c r="BN127" i="1"/>
  <c r="Z127" i="1"/>
  <c r="Z132" i="1" s="1"/>
  <c r="BP130" i="1"/>
  <c r="BN130" i="1"/>
  <c r="Z130" i="1"/>
  <c r="BP137" i="1"/>
  <c r="BN137" i="1"/>
  <c r="Z137" i="1"/>
  <c r="Y141" i="1"/>
  <c r="BP145" i="1"/>
  <c r="BN145" i="1"/>
  <c r="Z145" i="1"/>
  <c r="Z146" i="1" s="1"/>
  <c r="Y147" i="1"/>
  <c r="G599" i="1"/>
  <c r="Y153" i="1"/>
  <c r="BP150" i="1"/>
  <c r="BN150" i="1"/>
  <c r="Z150" i="1"/>
  <c r="Z152" i="1" s="1"/>
  <c r="Y157" i="1"/>
  <c r="Y162" i="1"/>
  <c r="BP167" i="1"/>
  <c r="BN167" i="1"/>
  <c r="Z167" i="1"/>
  <c r="Z169" i="1" s="1"/>
  <c r="Y178" i="1"/>
  <c r="BP175" i="1"/>
  <c r="BN175" i="1"/>
  <c r="Z175" i="1"/>
  <c r="Y184" i="1"/>
  <c r="Y183" i="1"/>
  <c r="BP189" i="1"/>
  <c r="BN189" i="1"/>
  <c r="Z189" i="1"/>
  <c r="BP193" i="1"/>
  <c r="BN193" i="1"/>
  <c r="Z193" i="1"/>
  <c r="Y202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Z232" i="1" s="1"/>
  <c r="BP230" i="1"/>
  <c r="BN230" i="1"/>
  <c r="Z230" i="1"/>
  <c r="Y241" i="1"/>
  <c r="BP238" i="1"/>
  <c r="BN238" i="1"/>
  <c r="Z238" i="1"/>
  <c r="BP247" i="1"/>
  <c r="BN247" i="1"/>
  <c r="Z247" i="1"/>
  <c r="BP251" i="1"/>
  <c r="BN251" i="1"/>
  <c r="Z251" i="1"/>
  <c r="Y253" i="1"/>
  <c r="M599" i="1"/>
  <c r="Y265" i="1"/>
  <c r="BP256" i="1"/>
  <c r="BN256" i="1"/>
  <c r="Z256" i="1"/>
  <c r="BP260" i="1"/>
  <c r="BN260" i="1"/>
  <c r="Z260" i="1"/>
  <c r="Y264" i="1"/>
  <c r="Z274" i="1"/>
  <c r="BP270" i="1"/>
  <c r="BN270" i="1"/>
  <c r="Z270" i="1"/>
  <c r="Y274" i="1"/>
  <c r="BP284" i="1"/>
  <c r="BN284" i="1"/>
  <c r="Z284" i="1"/>
  <c r="Z286" i="1" s="1"/>
  <c r="BP293" i="1"/>
  <c r="BN293" i="1"/>
  <c r="Z293" i="1"/>
  <c r="T599" i="1"/>
  <c r="Y310" i="1"/>
  <c r="BP317" i="1"/>
  <c r="BN317" i="1"/>
  <c r="Z317" i="1"/>
  <c r="BP321" i="1"/>
  <c r="BN321" i="1"/>
  <c r="Z321" i="1"/>
  <c r="Y323" i="1"/>
  <c r="Y330" i="1"/>
  <c r="BP325" i="1"/>
  <c r="BN325" i="1"/>
  <c r="Z325" i="1"/>
  <c r="Z329" i="1" s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Z344" i="1" s="1"/>
  <c r="Y352" i="1"/>
  <c r="Y351" i="1"/>
  <c r="BP355" i="1"/>
  <c r="BN355" i="1"/>
  <c r="Z355" i="1"/>
  <c r="Z357" i="1" s="1"/>
  <c r="Y369" i="1"/>
  <c r="Y368" i="1"/>
  <c r="BP374" i="1"/>
  <c r="BN374" i="1"/>
  <c r="Z374" i="1"/>
  <c r="Z382" i="1" s="1"/>
  <c r="BP378" i="1"/>
  <c r="BN378" i="1"/>
  <c r="Z378" i="1"/>
  <c r="BP392" i="1"/>
  <c r="BN392" i="1"/>
  <c r="Z392" i="1"/>
  <c r="Y394" i="1"/>
  <c r="Y399" i="1"/>
  <c r="BP396" i="1"/>
  <c r="BN396" i="1"/>
  <c r="Z396" i="1"/>
  <c r="Z398" i="1" s="1"/>
  <c r="Y398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500" i="1"/>
  <c r="BN500" i="1"/>
  <c r="Z500" i="1"/>
  <c r="BP504" i="1"/>
  <c r="BN504" i="1"/>
  <c r="Z504" i="1"/>
  <c r="Y506" i="1"/>
  <c r="Y511" i="1"/>
  <c r="BP508" i="1"/>
  <c r="BN508" i="1"/>
  <c r="Z508" i="1"/>
  <c r="Z510" i="1" s="1"/>
  <c r="Y510" i="1"/>
  <c r="H599" i="1"/>
  <c r="Y170" i="1"/>
  <c r="I599" i="1"/>
  <c r="Y196" i="1"/>
  <c r="K599" i="1"/>
  <c r="Y252" i="1"/>
  <c r="O599" i="1"/>
  <c r="Y275" i="1"/>
  <c r="Q599" i="1"/>
  <c r="Y287" i="1"/>
  <c r="R599" i="1"/>
  <c r="Y296" i="1"/>
  <c r="Y301" i="1"/>
  <c r="Y306" i="1"/>
  <c r="V599" i="1"/>
  <c r="Y363" i="1"/>
  <c r="W599" i="1"/>
  <c r="Y383" i="1"/>
  <c r="Y382" i="1"/>
  <c r="BP386" i="1"/>
  <c r="BN386" i="1"/>
  <c r="Z386" i="1"/>
  <c r="Z387" i="1" s="1"/>
  <c r="Y388" i="1"/>
  <c r="Y393" i="1"/>
  <c r="BP390" i="1"/>
  <c r="BN390" i="1"/>
  <c r="Z390" i="1"/>
  <c r="Y407" i="1"/>
  <c r="BP402" i="1"/>
  <c r="BN402" i="1"/>
  <c r="Z402" i="1"/>
  <c r="Z406" i="1" s="1"/>
  <c r="Y406" i="1"/>
  <c r="BP410" i="1"/>
  <c r="BN410" i="1"/>
  <c r="Z410" i="1"/>
  <c r="Y412" i="1"/>
  <c r="Y419" i="1"/>
  <c r="BP414" i="1"/>
  <c r="BN414" i="1"/>
  <c r="Z414" i="1"/>
  <c r="Z419" i="1" s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Z599" i="1"/>
  <c r="Y467" i="1"/>
  <c r="BP466" i="1"/>
  <c r="BN466" i="1"/>
  <c r="Z466" i="1"/>
  <c r="Z467" i="1" s="1"/>
  <c r="Y468" i="1"/>
  <c r="Y477" i="1"/>
  <c r="BP470" i="1"/>
  <c r="BN470" i="1"/>
  <c r="Z470" i="1"/>
  <c r="BP474" i="1"/>
  <c r="BN474" i="1"/>
  <c r="Z474" i="1"/>
  <c r="BP498" i="1"/>
  <c r="BN498" i="1"/>
  <c r="Z498" i="1"/>
  <c r="BP502" i="1"/>
  <c r="BN502" i="1"/>
  <c r="Z502" i="1"/>
  <c r="BP514" i="1"/>
  <c r="BN514" i="1"/>
  <c r="Z514" i="1"/>
  <c r="BP518" i="1"/>
  <c r="BN518" i="1"/>
  <c r="Z518" i="1"/>
  <c r="Z519" i="1" s="1"/>
  <c r="Y520" i="1"/>
  <c r="Y525" i="1"/>
  <c r="BP522" i="1"/>
  <c r="BN522" i="1"/>
  <c r="Z522" i="1"/>
  <c r="Z525" i="1" s="1"/>
  <c r="AA599" i="1"/>
  <c r="Y488" i="1"/>
  <c r="AC599" i="1"/>
  <c r="Y505" i="1"/>
  <c r="Y541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69" i="1"/>
  <c r="BP565" i="1"/>
  <c r="BN565" i="1"/>
  <c r="Z565" i="1"/>
  <c r="BP567" i="1"/>
  <c r="BN567" i="1"/>
  <c r="Z567" i="1"/>
  <c r="AE599" i="1"/>
  <c r="AD599" i="1"/>
  <c r="Y576" i="1"/>
  <c r="Y593" i="1" l="1"/>
  <c r="Z322" i="1"/>
  <c r="Z569" i="1"/>
  <c r="Z505" i="1"/>
  <c r="Z476" i="1"/>
  <c r="Z453" i="1"/>
  <c r="Z393" i="1"/>
  <c r="Z264" i="1"/>
  <c r="Z218" i="1"/>
  <c r="Z196" i="1"/>
  <c r="Y589" i="1"/>
  <c r="Z557" i="1"/>
  <c r="Z141" i="1"/>
  <c r="Z594" i="1" s="1"/>
</calcChain>
</file>

<file path=xl/sharedStrings.xml><?xml version="1.0" encoding="utf-8"?>
<sst xmlns="http://schemas.openxmlformats.org/spreadsheetml/2006/main" count="2426" uniqueCount="771">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</sst>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2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7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7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0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0" borderId="41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82" zoomScaleNormal="100" zoomScaleSheetLayoutView="100" workbookViewId="0">
      <selection activeCell="AB595" sqref="AB59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677" t="s">
        <v>0</v>
      </c>
      <c r="E1" s="411"/>
      <c r="F1" s="411"/>
      <c r="G1" s="12" t="s">
        <v>1</v>
      </c>
      <c r="H1" s="677" t="s">
        <v>2</v>
      </c>
      <c r="I1" s="411"/>
      <c r="J1" s="411"/>
      <c r="K1" s="411"/>
      <c r="L1" s="411"/>
      <c r="M1" s="411"/>
      <c r="N1" s="411"/>
      <c r="O1" s="411"/>
      <c r="P1" s="411"/>
      <c r="Q1" s="411"/>
      <c r="R1" s="754" t="s">
        <v>3</v>
      </c>
      <c r="S1" s="411"/>
      <c r="T1" s="4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650" t="s">
        <v>8</v>
      </c>
      <c r="B5" s="398"/>
      <c r="C5" s="399"/>
      <c r="D5" s="518"/>
      <c r="E5" s="520"/>
      <c r="F5" s="459" t="s">
        <v>9</v>
      </c>
      <c r="G5" s="399"/>
      <c r="H5" s="518"/>
      <c r="I5" s="519"/>
      <c r="J5" s="519"/>
      <c r="K5" s="519"/>
      <c r="L5" s="519"/>
      <c r="M5" s="520"/>
      <c r="N5" s="58"/>
      <c r="P5" s="24" t="s">
        <v>10</v>
      </c>
      <c r="Q5" s="442">
        <v>45536</v>
      </c>
      <c r="R5" s="443"/>
      <c r="T5" s="604" t="s">
        <v>11</v>
      </c>
      <c r="U5" s="605"/>
      <c r="V5" s="607" t="s">
        <v>12</v>
      </c>
      <c r="W5" s="443"/>
      <c r="AB5" s="51"/>
      <c r="AC5" s="51"/>
      <c r="AD5" s="51"/>
      <c r="AE5" s="51"/>
    </row>
    <row r="6" spans="1:32" s="370" customFormat="1" ht="24" customHeight="1" x14ac:dyDescent="0.2">
      <c r="A6" s="650" t="s">
        <v>13</v>
      </c>
      <c r="B6" s="398"/>
      <c r="C6" s="399"/>
      <c r="D6" s="522" t="s">
        <v>14</v>
      </c>
      <c r="E6" s="523"/>
      <c r="F6" s="523"/>
      <c r="G6" s="523"/>
      <c r="H6" s="523"/>
      <c r="I6" s="523"/>
      <c r="J6" s="523"/>
      <c r="K6" s="523"/>
      <c r="L6" s="523"/>
      <c r="M6" s="443"/>
      <c r="N6" s="59"/>
      <c r="P6" s="24" t="s">
        <v>15</v>
      </c>
      <c r="Q6" s="429" t="str">
        <f>IF(Q5=0," ",CHOOSE(WEEKDAY(Q5,2),"Понедельник","Вторник","Среда","Четверг","Пятница","Суббота","Воскресенье"))</f>
        <v>Воскресенье</v>
      </c>
      <c r="R6" s="389"/>
      <c r="T6" s="614" t="s">
        <v>16</v>
      </c>
      <c r="U6" s="605"/>
      <c r="V6" s="544" t="s">
        <v>17</v>
      </c>
      <c r="W6" s="54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712" t="str">
        <f>IFERROR(VLOOKUP(DeliveryAddress,Table,3,0),1)</f>
        <v>1</v>
      </c>
      <c r="E7" s="713"/>
      <c r="F7" s="713"/>
      <c r="G7" s="713"/>
      <c r="H7" s="713"/>
      <c r="I7" s="713"/>
      <c r="J7" s="713"/>
      <c r="K7" s="713"/>
      <c r="L7" s="713"/>
      <c r="M7" s="610"/>
      <c r="N7" s="60"/>
      <c r="P7" s="24"/>
      <c r="Q7" s="42"/>
      <c r="R7" s="42"/>
      <c r="T7" s="392"/>
      <c r="U7" s="605"/>
      <c r="V7" s="546"/>
      <c r="W7" s="547"/>
      <c r="AB7" s="51"/>
      <c r="AC7" s="51"/>
      <c r="AD7" s="51"/>
      <c r="AE7" s="51"/>
    </row>
    <row r="8" spans="1:32" s="370" customFormat="1" ht="25.5" customHeight="1" x14ac:dyDescent="0.2">
      <c r="A8" s="451" t="s">
        <v>18</v>
      </c>
      <c r="B8" s="385"/>
      <c r="C8" s="386"/>
      <c r="D8" s="720"/>
      <c r="E8" s="721"/>
      <c r="F8" s="721"/>
      <c r="G8" s="721"/>
      <c r="H8" s="721"/>
      <c r="I8" s="721"/>
      <c r="J8" s="721"/>
      <c r="K8" s="721"/>
      <c r="L8" s="721"/>
      <c r="M8" s="722"/>
      <c r="N8" s="61"/>
      <c r="P8" s="24" t="s">
        <v>19</v>
      </c>
      <c r="Q8" s="609">
        <v>0.41666666666666669</v>
      </c>
      <c r="R8" s="610"/>
      <c r="T8" s="392"/>
      <c r="U8" s="605"/>
      <c r="V8" s="546"/>
      <c r="W8" s="547"/>
      <c r="AB8" s="51"/>
      <c r="AC8" s="51"/>
      <c r="AD8" s="51"/>
      <c r="AE8" s="51"/>
    </row>
    <row r="9" spans="1:32" s="370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475"/>
      <c r="E9" s="476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476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6"/>
      <c r="L9" s="476"/>
      <c r="M9" s="476"/>
      <c r="N9" s="368"/>
      <c r="P9" s="26" t="s">
        <v>20</v>
      </c>
      <c r="Q9" s="654"/>
      <c r="R9" s="462"/>
      <c r="T9" s="392"/>
      <c r="U9" s="605"/>
      <c r="V9" s="548"/>
      <c r="W9" s="549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475"/>
      <c r="E10" s="476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536" t="str">
        <f>IFERROR(VLOOKUP($D$10,Proxy,2,FALSE),"")</f>
        <v/>
      </c>
      <c r="I10" s="392"/>
      <c r="J10" s="392"/>
      <c r="K10" s="392"/>
      <c r="L10" s="392"/>
      <c r="M10" s="392"/>
      <c r="N10" s="369"/>
      <c r="P10" s="26" t="s">
        <v>21</v>
      </c>
      <c r="Q10" s="615"/>
      <c r="R10" s="616"/>
      <c r="U10" s="24" t="s">
        <v>22</v>
      </c>
      <c r="V10" s="761" t="s">
        <v>23</v>
      </c>
      <c r="W10" s="54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6"/>
      <c r="R11" s="443"/>
      <c r="U11" s="24" t="s">
        <v>26</v>
      </c>
      <c r="V11" s="461" t="s">
        <v>27</v>
      </c>
      <c r="W11" s="46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601" t="s">
        <v>28</v>
      </c>
      <c r="B12" s="398"/>
      <c r="C12" s="398"/>
      <c r="D12" s="398"/>
      <c r="E12" s="398"/>
      <c r="F12" s="398"/>
      <c r="G12" s="398"/>
      <c r="H12" s="398"/>
      <c r="I12" s="398"/>
      <c r="J12" s="398"/>
      <c r="K12" s="398"/>
      <c r="L12" s="398"/>
      <c r="M12" s="399"/>
      <c r="N12" s="62"/>
      <c r="P12" s="24" t="s">
        <v>29</v>
      </c>
      <c r="Q12" s="609"/>
      <c r="R12" s="610"/>
      <c r="S12" s="23"/>
      <c r="U12" s="24"/>
      <c r="V12" s="411"/>
      <c r="W12" s="392"/>
      <c r="AB12" s="51"/>
      <c r="AC12" s="51"/>
      <c r="AD12" s="51"/>
      <c r="AE12" s="51"/>
    </row>
    <row r="13" spans="1:32" s="370" customFormat="1" ht="23.25" customHeight="1" x14ac:dyDescent="0.2">
      <c r="A13" s="601" t="s">
        <v>30</v>
      </c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99"/>
      <c r="N13" s="62"/>
      <c r="O13" s="26"/>
      <c r="P13" s="26" t="s">
        <v>31</v>
      </c>
      <c r="Q13" s="461"/>
      <c r="R13" s="4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601" t="s">
        <v>32</v>
      </c>
      <c r="B14" s="398"/>
      <c r="C14" s="398"/>
      <c r="D14" s="398"/>
      <c r="E14" s="398"/>
      <c r="F14" s="398"/>
      <c r="G14" s="398"/>
      <c r="H14" s="398"/>
      <c r="I14" s="398"/>
      <c r="J14" s="398"/>
      <c r="K14" s="398"/>
      <c r="L14" s="398"/>
      <c r="M14" s="39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88" t="s">
        <v>33</v>
      </c>
      <c r="B15" s="398"/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9"/>
      <c r="N15" s="63"/>
      <c r="P15" s="626" t="s">
        <v>34</v>
      </c>
      <c r="Q15" s="411"/>
      <c r="R15" s="411"/>
      <c r="S15" s="411"/>
      <c r="T15" s="4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27"/>
      <c r="Q16" s="627"/>
      <c r="R16" s="627"/>
      <c r="S16" s="627"/>
      <c r="T16" s="6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1" t="s">
        <v>35</v>
      </c>
      <c r="B17" s="401" t="s">
        <v>36</v>
      </c>
      <c r="C17" s="652" t="s">
        <v>37</v>
      </c>
      <c r="D17" s="401" t="s">
        <v>38</v>
      </c>
      <c r="E17" s="402"/>
      <c r="F17" s="401" t="s">
        <v>39</v>
      </c>
      <c r="G17" s="401" t="s">
        <v>40</v>
      </c>
      <c r="H17" s="401" t="s">
        <v>41</v>
      </c>
      <c r="I17" s="401" t="s">
        <v>42</v>
      </c>
      <c r="J17" s="401" t="s">
        <v>43</v>
      </c>
      <c r="K17" s="401" t="s">
        <v>44</v>
      </c>
      <c r="L17" s="401" t="s">
        <v>45</v>
      </c>
      <c r="M17" s="401" t="s">
        <v>46</v>
      </c>
      <c r="N17" s="401" t="s">
        <v>47</v>
      </c>
      <c r="O17" s="401" t="s">
        <v>48</v>
      </c>
      <c r="P17" s="401" t="s">
        <v>49</v>
      </c>
      <c r="Q17" s="682"/>
      <c r="R17" s="682"/>
      <c r="S17" s="682"/>
      <c r="T17" s="402"/>
      <c r="U17" s="417" t="s">
        <v>50</v>
      </c>
      <c r="V17" s="399"/>
      <c r="W17" s="401" t="s">
        <v>51</v>
      </c>
      <c r="X17" s="401" t="s">
        <v>52</v>
      </c>
      <c r="Y17" s="421" t="s">
        <v>53</v>
      </c>
      <c r="Z17" s="401" t="s">
        <v>54</v>
      </c>
      <c r="AA17" s="452" t="s">
        <v>55</v>
      </c>
      <c r="AB17" s="452" t="s">
        <v>56</v>
      </c>
      <c r="AC17" s="452" t="s">
        <v>57</v>
      </c>
      <c r="AD17" s="452" t="s">
        <v>58</v>
      </c>
      <c r="AE17" s="453"/>
      <c r="AF17" s="454"/>
      <c r="AG17" s="667"/>
      <c r="BD17" s="565" t="s">
        <v>59</v>
      </c>
    </row>
    <row r="18" spans="1:68" ht="14.25" customHeight="1" x14ac:dyDescent="0.2">
      <c r="A18" s="409"/>
      <c r="B18" s="409"/>
      <c r="C18" s="409"/>
      <c r="D18" s="403"/>
      <c r="E18" s="404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03"/>
      <c r="Q18" s="683"/>
      <c r="R18" s="683"/>
      <c r="S18" s="683"/>
      <c r="T18" s="404"/>
      <c r="U18" s="371" t="s">
        <v>60</v>
      </c>
      <c r="V18" s="371" t="s">
        <v>61</v>
      </c>
      <c r="W18" s="409"/>
      <c r="X18" s="409"/>
      <c r="Y18" s="422"/>
      <c r="Z18" s="409"/>
      <c r="AA18" s="538"/>
      <c r="AB18" s="538"/>
      <c r="AC18" s="538"/>
      <c r="AD18" s="455"/>
      <c r="AE18" s="456"/>
      <c r="AF18" s="457"/>
      <c r="AG18" s="668"/>
      <c r="BD18" s="392"/>
    </row>
    <row r="19" spans="1:68" ht="27.75" customHeight="1" x14ac:dyDescent="0.2">
      <c r="A19" s="432" t="s">
        <v>62</v>
      </c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33"/>
      <c r="AA19" s="48"/>
      <c r="AB19" s="48"/>
      <c r="AC19" s="48"/>
    </row>
    <row r="20" spans="1:68" ht="16.5" customHeight="1" x14ac:dyDescent="0.25">
      <c r="A20" s="39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2"/>
      <c r="AB20" s="372"/>
      <c r="AC20" s="372"/>
    </row>
    <row r="21" spans="1:68" ht="14.25" customHeight="1" x14ac:dyDescent="0.25">
      <c r="A21" s="393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3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414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414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3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9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0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2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92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3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4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0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3"/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414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O37" s="414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3" t="s">
        <v>95</v>
      </c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  <c r="Z38" s="392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3"/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414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2"/>
      <c r="O41" s="414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3" t="s">
        <v>100</v>
      </c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  <c r="Z42" s="392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3"/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414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2"/>
      <c r="O45" s="414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3" t="s">
        <v>104</v>
      </c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92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3"/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2"/>
      <c r="O48" s="414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2"/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414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2" t="s">
        <v>107</v>
      </c>
      <c r="B50" s="433"/>
      <c r="C50" s="433"/>
      <c r="D50" s="433"/>
      <c r="E50" s="433"/>
      <c r="F50" s="433"/>
      <c r="G50" s="433"/>
      <c r="H50" s="433"/>
      <c r="I50" s="433"/>
      <c r="J50" s="433"/>
      <c r="K50" s="433"/>
      <c r="L50" s="433"/>
      <c r="M50" s="433"/>
      <c r="N50" s="433"/>
      <c r="O50" s="433"/>
      <c r="P50" s="433"/>
      <c r="Q50" s="433"/>
      <c r="R50" s="433"/>
      <c r="S50" s="433"/>
      <c r="T50" s="433"/>
      <c r="U50" s="433"/>
      <c r="V50" s="433"/>
      <c r="W50" s="433"/>
      <c r="X50" s="433"/>
      <c r="Y50" s="433"/>
      <c r="Z50" s="433"/>
      <c r="AA50" s="48"/>
      <c r="AB50" s="48"/>
      <c r="AC50" s="48"/>
    </row>
    <row r="51" spans="1:68" ht="16.5" customHeight="1" x14ac:dyDescent="0.25">
      <c r="A51" s="391" t="s">
        <v>108</v>
      </c>
      <c r="B51" s="392"/>
      <c r="C51" s="392"/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  <c r="Z51" s="392"/>
      <c r="AA51" s="372"/>
      <c r="AB51" s="372"/>
      <c r="AC51" s="372"/>
    </row>
    <row r="52" spans="1:68" ht="14.25" customHeight="1" x14ac:dyDescent="0.25">
      <c r="A52" s="393" t="s">
        <v>109</v>
      </c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2"/>
      <c r="U52" s="392"/>
      <c r="V52" s="392"/>
      <c r="W52" s="392"/>
      <c r="X52" s="392"/>
      <c r="Y52" s="392"/>
      <c r="Z52" s="392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716.8</v>
      </c>
      <c r="Y53" s="378">
        <f t="shared" ref="Y53:Y58" si="6">IFERROR(IF(X53="",0,CEILING((X53/$H53),1)*$H53),"")</f>
        <v>723.6</v>
      </c>
      <c r="Z53" s="36">
        <f>IFERROR(IF(Y53=0,"",ROUNDUP(Y53/H53,0)*0.02175),"")</f>
        <v>1.4572499999999999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748.6577777777776</v>
      </c>
      <c r="BN53" s="64">
        <f t="shared" ref="BN53:BN58" si="8">IFERROR(Y53*I53/H53,"0")</f>
        <v>755.75999999999988</v>
      </c>
      <c r="BO53" s="64">
        <f t="shared" ref="BO53:BO58" si="9">IFERROR(1/J53*(X53/H53),"0")</f>
        <v>1.1851851851851851</v>
      </c>
      <c r="BP53" s="64">
        <f t="shared" ref="BP53:BP58" si="10">IFERROR(1/J53*(Y53/H53),"0")</f>
        <v>1.1964285714285714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6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3"/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414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79">
        <f>IFERROR(X53/H53,"0")+IFERROR(X54/H54,"0")+IFERROR(X55/H55,"0")+IFERROR(X56/H56,"0")+IFERROR(X57/H57,"0")+IFERROR(X58/H58,"0")</f>
        <v>66.370370370370367</v>
      </c>
      <c r="Y59" s="379">
        <f>IFERROR(Y53/H53,"0")+IFERROR(Y54/H54,"0")+IFERROR(Y55/H55,"0")+IFERROR(Y56/H56,"0")+IFERROR(Y57/H57,"0")+IFERROR(Y58/H58,"0")</f>
        <v>67</v>
      </c>
      <c r="Z59" s="379">
        <f>IFERROR(IF(Z53="",0,Z53),"0")+IFERROR(IF(Z54="",0,Z54),"0")+IFERROR(IF(Z55="",0,Z55),"0")+IFERROR(IF(Z56="",0,Z56),"0")+IFERROR(IF(Z57="",0,Z57),"0")+IFERROR(IF(Z58="",0,Z58),"0")</f>
        <v>1.4572499999999999</v>
      </c>
      <c r="AA59" s="380"/>
      <c r="AB59" s="380"/>
      <c r="AC59" s="380"/>
    </row>
    <row r="60" spans="1:68" x14ac:dyDescent="0.2">
      <c r="A60" s="392"/>
      <c r="B60" s="392"/>
      <c r="C60" s="392"/>
      <c r="D60" s="392"/>
      <c r="E60" s="392"/>
      <c r="F60" s="392"/>
      <c r="G60" s="392"/>
      <c r="H60" s="392"/>
      <c r="I60" s="392"/>
      <c r="J60" s="392"/>
      <c r="K60" s="392"/>
      <c r="L60" s="392"/>
      <c r="M60" s="392"/>
      <c r="N60" s="392"/>
      <c r="O60" s="414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79">
        <f>IFERROR(SUM(X53:X58),"0")</f>
        <v>716.8</v>
      </c>
      <c r="Y60" s="379">
        <f>IFERROR(SUM(Y53:Y58),"0")</f>
        <v>723.6</v>
      </c>
      <c r="Z60" s="37"/>
      <c r="AA60" s="380"/>
      <c r="AB60" s="380"/>
      <c r="AC60" s="380"/>
    </row>
    <row r="61" spans="1:68" ht="14.25" customHeight="1" x14ac:dyDescent="0.25">
      <c r="A61" s="393" t="s">
        <v>71</v>
      </c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2"/>
      <c r="N61" s="392"/>
      <c r="O61" s="392"/>
      <c r="P61" s="392"/>
      <c r="Q61" s="392"/>
      <c r="R61" s="392"/>
      <c r="S61" s="392"/>
      <c r="T61" s="392"/>
      <c r="U61" s="392"/>
      <c r="V61" s="392"/>
      <c r="W61" s="392"/>
      <c r="X61" s="392"/>
      <c r="Y61" s="392"/>
      <c r="Z61" s="392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3"/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414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2"/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414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1" t="s">
        <v>128</v>
      </c>
      <c r="B66" s="392"/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2"/>
      <c r="S66" s="392"/>
      <c r="T66" s="392"/>
      <c r="U66" s="392"/>
      <c r="V66" s="392"/>
      <c r="W66" s="392"/>
      <c r="X66" s="392"/>
      <c r="Y66" s="392"/>
      <c r="Z66" s="392"/>
      <c r="AA66" s="372"/>
      <c r="AB66" s="372"/>
      <c r="AC66" s="372"/>
    </row>
    <row r="67" spans="1:68" ht="14.25" customHeight="1" x14ac:dyDescent="0.25">
      <c r="A67" s="393" t="s">
        <v>109</v>
      </c>
      <c r="B67" s="392"/>
      <c r="C67" s="392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47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61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172.8</v>
      </c>
      <c r="Y69" s="378">
        <f t="shared" si="11"/>
        <v>172.8</v>
      </c>
      <c r="Z69" s="36">
        <f>IFERROR(IF(Y69=0,"",ROUNDUP(Y69/H69,0)*0.02039),"")</f>
        <v>0.32623999999999997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180.48</v>
      </c>
      <c r="BN69" s="64">
        <f t="shared" si="13"/>
        <v>180.48</v>
      </c>
      <c r="BO69" s="64">
        <f t="shared" si="14"/>
        <v>0.33333333333333331</v>
      </c>
      <c r="BP69" s="64">
        <f t="shared" si="15"/>
        <v>0.33333333333333331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4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67" t="s">
        <v>144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8">
        <v>4680115881419</v>
      </c>
      <c r="E74" s="389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3"/>
      <c r="B75" s="392"/>
      <c r="C75" s="392"/>
      <c r="D75" s="392"/>
      <c r="E75" s="392"/>
      <c r="F75" s="392"/>
      <c r="G75" s="392"/>
      <c r="H75" s="392"/>
      <c r="I75" s="392"/>
      <c r="J75" s="392"/>
      <c r="K75" s="392"/>
      <c r="L75" s="392"/>
      <c r="M75" s="392"/>
      <c r="N75" s="392"/>
      <c r="O75" s="414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79">
        <f>IFERROR(X68/H68,"0")+IFERROR(X69/H69,"0")+IFERROR(X70/H70,"0")+IFERROR(X71/H71,"0")+IFERROR(X72/H72,"0")+IFERROR(X73/H73,"0")+IFERROR(X74/H74,"0")</f>
        <v>16</v>
      </c>
      <c r="Y75" s="379">
        <f>IFERROR(Y68/H68,"0")+IFERROR(Y69/H69,"0")+IFERROR(Y70/H70,"0")+IFERROR(Y71/H71,"0")+IFERROR(Y72/H72,"0")+IFERROR(Y73/H73,"0")+IFERROR(Y74/H74,"0")</f>
        <v>16</v>
      </c>
      <c r="Z75" s="379">
        <f>IFERROR(IF(Z68="",0,Z68),"0")+IFERROR(IF(Z69="",0,Z69),"0")+IFERROR(IF(Z70="",0,Z70),"0")+IFERROR(IF(Z71="",0,Z71),"0")+IFERROR(IF(Z72="",0,Z72),"0")+IFERROR(IF(Z73="",0,Z73),"0")+IFERROR(IF(Z74="",0,Z74),"0")</f>
        <v>0.32623999999999997</v>
      </c>
      <c r="AA75" s="380"/>
      <c r="AB75" s="380"/>
      <c r="AC75" s="380"/>
    </row>
    <row r="76" spans="1:68" x14ac:dyDescent="0.2">
      <c r="A76" s="392"/>
      <c r="B76" s="392"/>
      <c r="C76" s="392"/>
      <c r="D76" s="392"/>
      <c r="E76" s="392"/>
      <c r="F76" s="392"/>
      <c r="G76" s="392"/>
      <c r="H76" s="392"/>
      <c r="I76" s="392"/>
      <c r="J76" s="392"/>
      <c r="K76" s="392"/>
      <c r="L76" s="392"/>
      <c r="M76" s="392"/>
      <c r="N76" s="392"/>
      <c r="O76" s="414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79">
        <f>IFERROR(SUM(X68:X74),"0")</f>
        <v>172.8</v>
      </c>
      <c r="Y76" s="379">
        <f>IFERROR(SUM(Y68:Y74),"0")</f>
        <v>172.8</v>
      </c>
      <c r="Z76" s="37"/>
      <c r="AA76" s="380"/>
      <c r="AB76" s="380"/>
      <c r="AC76" s="380"/>
    </row>
    <row r="77" spans="1:68" ht="14.25" customHeight="1" x14ac:dyDescent="0.25">
      <c r="A77" s="393" t="s">
        <v>147</v>
      </c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392"/>
      <c r="V77" s="392"/>
      <c r="W77" s="392"/>
      <c r="X77" s="392"/>
      <c r="Y77" s="392"/>
      <c r="Z77" s="392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8">
        <v>4680115881440</v>
      </c>
      <c r="E78" s="389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2"/>
      <c r="R78" s="382"/>
      <c r="S78" s="382"/>
      <c r="T78" s="383"/>
      <c r="U78" s="34"/>
      <c r="V78" s="34"/>
      <c r="W78" s="35" t="s">
        <v>68</v>
      </c>
      <c r="X78" s="377">
        <v>864</v>
      </c>
      <c r="Y78" s="378">
        <f>IFERROR(IF(X78="",0,CEILING((X78/$H78),1)*$H78),"")</f>
        <v>864</v>
      </c>
      <c r="Z78" s="36">
        <f>IFERROR(IF(Y78=0,"",ROUNDUP(Y78/H78,0)*0.02175),"")</f>
        <v>1.7399999999999998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902.4</v>
      </c>
      <c r="BN78" s="64">
        <f>IFERROR(Y78*I78/H78,"0")</f>
        <v>902.4</v>
      </c>
      <c r="BO78" s="64">
        <f>IFERROR(1/J78*(X78/H78),"0")</f>
        <v>1.4285714285714284</v>
      </c>
      <c r="BP78" s="64">
        <f>IFERROR(1/J78*(Y78/H78),"0")</f>
        <v>1.4285714285714284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8">
        <v>4680115881433</v>
      </c>
      <c r="E79" s="389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7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3"/>
      <c r="B80" s="392"/>
      <c r="C80" s="392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414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79">
        <f>IFERROR(X78/H78,"0")+IFERROR(X79/H79,"0")</f>
        <v>80</v>
      </c>
      <c r="Y80" s="379">
        <f>IFERROR(Y78/H78,"0")+IFERROR(Y79/H79,"0")</f>
        <v>80</v>
      </c>
      <c r="Z80" s="379">
        <f>IFERROR(IF(Z78="",0,Z78),"0")+IFERROR(IF(Z79="",0,Z79),"0")</f>
        <v>1.7399999999999998</v>
      </c>
      <c r="AA80" s="380"/>
      <c r="AB80" s="380"/>
      <c r="AC80" s="380"/>
    </row>
    <row r="81" spans="1:68" x14ac:dyDescent="0.2">
      <c r="A81" s="392"/>
      <c r="B81" s="392"/>
      <c r="C81" s="392"/>
      <c r="D81" s="392"/>
      <c r="E81" s="392"/>
      <c r="F81" s="392"/>
      <c r="G81" s="392"/>
      <c r="H81" s="392"/>
      <c r="I81" s="392"/>
      <c r="J81" s="392"/>
      <c r="K81" s="392"/>
      <c r="L81" s="392"/>
      <c r="M81" s="392"/>
      <c r="N81" s="392"/>
      <c r="O81" s="414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79">
        <f>IFERROR(SUM(X78:X79),"0")</f>
        <v>864</v>
      </c>
      <c r="Y81" s="379">
        <f>IFERROR(SUM(Y78:Y79),"0")</f>
        <v>864</v>
      </c>
      <c r="Z81" s="37"/>
      <c r="AA81" s="380"/>
      <c r="AB81" s="380"/>
      <c r="AC81" s="380"/>
    </row>
    <row r="82" spans="1:68" ht="14.25" customHeight="1" x14ac:dyDescent="0.25">
      <c r="A82" s="393" t="s">
        <v>63</v>
      </c>
      <c r="B82" s="392"/>
      <c r="C82" s="392"/>
      <c r="D82" s="392"/>
      <c r="E82" s="392"/>
      <c r="F82" s="392"/>
      <c r="G82" s="392"/>
      <c r="H82" s="392"/>
      <c r="I82" s="392"/>
      <c r="J82" s="392"/>
      <c r="K82" s="392"/>
      <c r="L82" s="392"/>
      <c r="M82" s="392"/>
      <c r="N82" s="392"/>
      <c r="O82" s="392"/>
      <c r="P82" s="392"/>
      <c r="Q82" s="392"/>
      <c r="R82" s="392"/>
      <c r="S82" s="392"/>
      <c r="T82" s="392"/>
      <c r="U82" s="392"/>
      <c r="V82" s="392"/>
      <c r="W82" s="392"/>
      <c r="X82" s="392"/>
      <c r="Y82" s="392"/>
      <c r="Z82" s="392"/>
      <c r="AA82" s="373"/>
      <c r="AB82" s="373"/>
      <c r="AC82" s="373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8">
        <v>4680115885066</v>
      </c>
      <c r="E83" s="389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43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2"/>
      <c r="R83" s="382"/>
      <c r="S83" s="382"/>
      <c r="T83" s="383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8">
        <v>4680115885042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8">
        <v>4680115885080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1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8">
        <v>4680115885073</v>
      </c>
      <c r="E86" s="389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8">
        <v>4680115885059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8">
        <v>4680115885097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3"/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2"/>
      <c r="O89" s="414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2"/>
      <c r="B90" s="392"/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414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393" t="s">
        <v>71</v>
      </c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2"/>
      <c r="P91" s="392"/>
      <c r="Q91" s="392"/>
      <c r="R91" s="392"/>
      <c r="S91" s="392"/>
      <c r="T91" s="392"/>
      <c r="U91" s="392"/>
      <c r="V91" s="392"/>
      <c r="W91" s="392"/>
      <c r="X91" s="392"/>
      <c r="Y91" s="392"/>
      <c r="Z91" s="392"/>
      <c r="AA91" s="373"/>
      <c r="AB91" s="373"/>
      <c r="AC91" s="373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8">
        <v>4680115884403</v>
      </c>
      <c r="E92" s="389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2"/>
      <c r="R92" s="382"/>
      <c r="S92" s="382"/>
      <c r="T92" s="383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8">
        <v>4680115884311</v>
      </c>
      <c r="E93" s="389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53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3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2"/>
      <c r="O94" s="414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x14ac:dyDescent="0.2">
      <c r="A95" s="392"/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2"/>
      <c r="O95" s="414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customHeight="1" x14ac:dyDescent="0.25">
      <c r="A96" s="393" t="s">
        <v>168</v>
      </c>
      <c r="B96" s="392"/>
      <c r="C96" s="392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  <c r="R96" s="392"/>
      <c r="S96" s="392"/>
      <c r="T96" s="392"/>
      <c r="U96" s="392"/>
      <c r="V96" s="392"/>
      <c r="W96" s="392"/>
      <c r="X96" s="392"/>
      <c r="Y96" s="392"/>
      <c r="Z96" s="392"/>
      <c r="AA96" s="373"/>
      <c r="AB96" s="373"/>
      <c r="AC96" s="373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8">
        <v>4680115881532</v>
      </c>
      <c r="E97" s="389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6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2"/>
      <c r="R97" s="382"/>
      <c r="S97" s="382"/>
      <c r="T97" s="383"/>
      <c r="U97" s="34"/>
      <c r="V97" s="34"/>
      <c r="W97" s="35" t="s">
        <v>68</v>
      </c>
      <c r="X97" s="377">
        <v>187.2</v>
      </c>
      <c r="Y97" s="378">
        <f>IFERROR(IF(X97="",0,CEILING((X97/$H97),1)*$H97),"")</f>
        <v>187.2</v>
      </c>
      <c r="Z97" s="36">
        <f>IFERROR(IF(Y97=0,"",ROUNDUP(Y97/H97,0)*0.02175),"")</f>
        <v>0.52200000000000002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198.72</v>
      </c>
      <c r="BN97" s="64">
        <f>IFERROR(Y97*I97/H97,"0")</f>
        <v>198.72</v>
      </c>
      <c r="BO97" s="64">
        <f>IFERROR(1/J97*(X97/H97),"0")</f>
        <v>0.42857142857142855</v>
      </c>
      <c r="BP97" s="64">
        <f>IFERROR(1/J97*(Y97/H97),"0")</f>
        <v>0.42857142857142855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8">
        <v>4680115881532</v>
      </c>
      <c r="E98" s="389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4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8">
        <v>4680115881464</v>
      </c>
      <c r="E99" s="389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3"/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414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79">
        <f>IFERROR(X97/H97,"0")+IFERROR(X98/H98,"0")+IFERROR(X99/H99,"0")</f>
        <v>24</v>
      </c>
      <c r="Y100" s="379">
        <f>IFERROR(Y97/H97,"0")+IFERROR(Y98/H98,"0")+IFERROR(Y99/H99,"0")</f>
        <v>24</v>
      </c>
      <c r="Z100" s="379">
        <f>IFERROR(IF(Z97="",0,Z97),"0")+IFERROR(IF(Z98="",0,Z98),"0")+IFERROR(IF(Z99="",0,Z99),"0")</f>
        <v>0.52200000000000002</v>
      </c>
      <c r="AA100" s="380"/>
      <c r="AB100" s="380"/>
      <c r="AC100" s="380"/>
    </row>
    <row r="101" spans="1:68" x14ac:dyDescent="0.2">
      <c r="A101" s="392"/>
      <c r="B101" s="392"/>
      <c r="C101" s="392"/>
      <c r="D101" s="392"/>
      <c r="E101" s="392"/>
      <c r="F101" s="392"/>
      <c r="G101" s="392"/>
      <c r="H101" s="392"/>
      <c r="I101" s="392"/>
      <c r="J101" s="392"/>
      <c r="K101" s="392"/>
      <c r="L101" s="392"/>
      <c r="M101" s="392"/>
      <c r="N101" s="392"/>
      <c r="O101" s="414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79">
        <f>IFERROR(SUM(X97:X99),"0")</f>
        <v>187.2</v>
      </c>
      <c r="Y101" s="379">
        <f>IFERROR(SUM(Y97:Y99),"0")</f>
        <v>187.2</v>
      </c>
      <c r="Z101" s="37"/>
      <c r="AA101" s="380"/>
      <c r="AB101" s="380"/>
      <c r="AC101" s="380"/>
    </row>
    <row r="102" spans="1:68" ht="16.5" customHeight="1" x14ac:dyDescent="0.25">
      <c r="A102" s="391" t="s">
        <v>174</v>
      </c>
      <c r="B102" s="392"/>
      <c r="C102" s="392"/>
      <c r="D102" s="392"/>
      <c r="E102" s="392"/>
      <c r="F102" s="392"/>
      <c r="G102" s="392"/>
      <c r="H102" s="392"/>
      <c r="I102" s="392"/>
      <c r="J102" s="392"/>
      <c r="K102" s="392"/>
      <c r="L102" s="392"/>
      <c r="M102" s="392"/>
      <c r="N102" s="392"/>
      <c r="O102" s="392"/>
      <c r="P102" s="392"/>
      <c r="Q102" s="392"/>
      <c r="R102" s="392"/>
      <c r="S102" s="392"/>
      <c r="T102" s="392"/>
      <c r="U102" s="392"/>
      <c r="V102" s="392"/>
      <c r="W102" s="392"/>
      <c r="X102" s="392"/>
      <c r="Y102" s="392"/>
      <c r="Z102" s="392"/>
      <c r="AA102" s="372"/>
      <c r="AB102" s="372"/>
      <c r="AC102" s="372"/>
    </row>
    <row r="103" spans="1:68" ht="14.25" customHeight="1" x14ac:dyDescent="0.25">
      <c r="A103" s="393" t="s">
        <v>109</v>
      </c>
      <c r="B103" s="392"/>
      <c r="C103" s="392"/>
      <c r="D103" s="392"/>
      <c r="E103" s="392"/>
      <c r="F103" s="392"/>
      <c r="G103" s="392"/>
      <c r="H103" s="392"/>
      <c r="I103" s="392"/>
      <c r="J103" s="392"/>
      <c r="K103" s="392"/>
      <c r="L103" s="392"/>
      <c r="M103" s="392"/>
      <c r="N103" s="392"/>
      <c r="O103" s="392"/>
      <c r="P103" s="392"/>
      <c r="Q103" s="392"/>
      <c r="R103" s="392"/>
      <c r="S103" s="392"/>
      <c r="T103" s="392"/>
      <c r="U103" s="392"/>
      <c r="V103" s="392"/>
      <c r="W103" s="392"/>
      <c r="X103" s="392"/>
      <c r="Y103" s="392"/>
      <c r="Z103" s="392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8">
        <v>4680115881327</v>
      </c>
      <c r="E104" s="389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7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2"/>
      <c r="R104" s="382"/>
      <c r="S104" s="382"/>
      <c r="T104" s="383"/>
      <c r="U104" s="34"/>
      <c r="V104" s="34"/>
      <c r="W104" s="35" t="s">
        <v>68</v>
      </c>
      <c r="X104" s="377">
        <v>0</v>
      </c>
      <c r="Y104" s="3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8">
        <v>4680115881518</v>
      </c>
      <c r="E105" s="389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4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8">
        <v>4680115881303</v>
      </c>
      <c r="E106" s="389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5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3"/>
      <c r="B107" s="392"/>
      <c r="C107" s="392"/>
      <c r="D107" s="392"/>
      <c r="E107" s="392"/>
      <c r="F107" s="392"/>
      <c r="G107" s="392"/>
      <c r="H107" s="392"/>
      <c r="I107" s="392"/>
      <c r="J107" s="392"/>
      <c r="K107" s="392"/>
      <c r="L107" s="392"/>
      <c r="M107" s="392"/>
      <c r="N107" s="392"/>
      <c r="O107" s="414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79">
        <f>IFERROR(X104/H104,"0")+IFERROR(X105/H105,"0")+IFERROR(X106/H106,"0")</f>
        <v>0</v>
      </c>
      <c r="Y107" s="379">
        <f>IFERROR(Y104/H104,"0")+IFERROR(Y105/H105,"0")+IFERROR(Y106/H106,"0")</f>
        <v>0</v>
      </c>
      <c r="Z107" s="379">
        <f>IFERROR(IF(Z104="",0,Z104),"0")+IFERROR(IF(Z105="",0,Z105),"0")+IFERROR(IF(Z106="",0,Z106),"0")</f>
        <v>0</v>
      </c>
      <c r="AA107" s="380"/>
      <c r="AB107" s="380"/>
      <c r="AC107" s="380"/>
    </row>
    <row r="108" spans="1:68" x14ac:dyDescent="0.2">
      <c r="A108" s="392"/>
      <c r="B108" s="392"/>
      <c r="C108" s="392"/>
      <c r="D108" s="392"/>
      <c r="E108" s="392"/>
      <c r="F108" s="392"/>
      <c r="G108" s="392"/>
      <c r="H108" s="392"/>
      <c r="I108" s="392"/>
      <c r="J108" s="392"/>
      <c r="K108" s="392"/>
      <c r="L108" s="392"/>
      <c r="M108" s="392"/>
      <c r="N108" s="392"/>
      <c r="O108" s="414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79">
        <f>IFERROR(SUM(X104:X106),"0")</f>
        <v>0</v>
      </c>
      <c r="Y108" s="379">
        <f>IFERROR(SUM(Y104:Y106),"0")</f>
        <v>0</v>
      </c>
      <c r="Z108" s="37"/>
      <c r="AA108" s="380"/>
      <c r="AB108" s="380"/>
      <c r="AC108" s="380"/>
    </row>
    <row r="109" spans="1:68" ht="14.25" customHeight="1" x14ac:dyDescent="0.25">
      <c r="A109" s="393" t="s">
        <v>71</v>
      </c>
      <c r="B109" s="392"/>
      <c r="C109" s="392"/>
      <c r="D109" s="392"/>
      <c r="E109" s="392"/>
      <c r="F109" s="392"/>
      <c r="G109" s="392"/>
      <c r="H109" s="392"/>
      <c r="I109" s="392"/>
      <c r="J109" s="392"/>
      <c r="K109" s="392"/>
      <c r="L109" s="392"/>
      <c r="M109" s="392"/>
      <c r="N109" s="392"/>
      <c r="O109" s="392"/>
      <c r="P109" s="392"/>
      <c r="Q109" s="392"/>
      <c r="R109" s="392"/>
      <c r="S109" s="392"/>
      <c r="T109" s="392"/>
      <c r="U109" s="392"/>
      <c r="V109" s="392"/>
      <c r="W109" s="392"/>
      <c r="X109" s="392"/>
      <c r="Y109" s="392"/>
      <c r="Z109" s="392"/>
      <c r="AA109" s="373"/>
      <c r="AB109" s="373"/>
      <c r="AC109" s="373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8">
        <v>4607091386967</v>
      </c>
      <c r="E110" s="389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2"/>
      <c r="R110" s="382"/>
      <c r="S110" s="382"/>
      <c r="T110" s="383"/>
      <c r="U110" s="34"/>
      <c r="V110" s="34"/>
      <c r="W110" s="35" t="s">
        <v>68</v>
      </c>
      <c r="X110" s="377">
        <v>388.8</v>
      </c>
      <c r="Y110" s="378">
        <f>IFERROR(IF(X110="",0,CEILING((X110/$H110),1)*$H110),"")</f>
        <v>388.79999999999995</v>
      </c>
      <c r="Z110" s="36">
        <f>IFERROR(IF(Y110=0,"",ROUNDUP(Y110/H110,0)*0.02175),"")</f>
        <v>1.044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415.87200000000001</v>
      </c>
      <c r="BN110" s="64">
        <f>IFERROR(Y110*I110/H110,"0")</f>
        <v>415.87199999999996</v>
      </c>
      <c r="BO110" s="64">
        <f>IFERROR(1/J110*(X110/H110),"0")</f>
        <v>0.8571428571428571</v>
      </c>
      <c r="BP110" s="64">
        <f>IFERROR(1/J110*(Y110/H110),"0")</f>
        <v>0.8571428571428571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8">
        <v>4607091386967</v>
      </c>
      <c r="E111" s="389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5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2"/>
      <c r="R111" s="382"/>
      <c r="S111" s="382"/>
      <c r="T111" s="383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8">
        <v>4607091385731</v>
      </c>
      <c r="E112" s="389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2"/>
      <c r="R112" s="382"/>
      <c r="S112" s="382"/>
      <c r="T112" s="383"/>
      <c r="U112" s="34"/>
      <c r="V112" s="34"/>
      <c r="W112" s="35" t="s">
        <v>68</v>
      </c>
      <c r="X112" s="377">
        <v>97.200000000000017</v>
      </c>
      <c r="Y112" s="378">
        <f>IFERROR(IF(X112="",0,CEILING((X112/$H112),1)*$H112),"")</f>
        <v>97.2</v>
      </c>
      <c r="Z112" s="36">
        <f>IFERROR(IF(Y112=0,"",ROUNDUP(Y112/H112,0)*0.00753),"")</f>
        <v>0.27107999999999999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106.99200000000002</v>
      </c>
      <c r="BN112" s="64">
        <f>IFERROR(Y112*I112/H112,"0")</f>
        <v>106.99199999999999</v>
      </c>
      <c r="BO112" s="64">
        <f>IFERROR(1/J112*(X112/H112),"0")</f>
        <v>0.23076923076923081</v>
      </c>
      <c r="BP112" s="64">
        <f>IFERROR(1/J112*(Y112/H112),"0")</f>
        <v>0.23076923076923075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8">
        <v>4680115880894</v>
      </c>
      <c r="E113" s="389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6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8">
        <v>4680115880214</v>
      </c>
      <c r="E114" s="389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3"/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414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79">
        <f>IFERROR(X110/H110,"0")+IFERROR(X111/H111,"0")+IFERROR(X112/H112,"0")+IFERROR(X113/H113,"0")+IFERROR(X114/H114,"0")</f>
        <v>84</v>
      </c>
      <c r="Y115" s="379">
        <f>IFERROR(Y110/H110,"0")+IFERROR(Y111/H111,"0")+IFERROR(Y112/H112,"0")+IFERROR(Y113/H113,"0")+IFERROR(Y114/H114,"0")</f>
        <v>84</v>
      </c>
      <c r="Z115" s="379">
        <f>IFERROR(IF(Z110="",0,Z110),"0")+IFERROR(IF(Z111="",0,Z111),"0")+IFERROR(IF(Z112="",0,Z112),"0")+IFERROR(IF(Z113="",0,Z113),"0")+IFERROR(IF(Z114="",0,Z114),"0")</f>
        <v>1.31508</v>
      </c>
      <c r="AA115" s="380"/>
      <c r="AB115" s="380"/>
      <c r="AC115" s="380"/>
    </row>
    <row r="116" spans="1:68" x14ac:dyDescent="0.2">
      <c r="A116" s="392"/>
      <c r="B116" s="392"/>
      <c r="C116" s="392"/>
      <c r="D116" s="392"/>
      <c r="E116" s="392"/>
      <c r="F116" s="392"/>
      <c r="G116" s="392"/>
      <c r="H116" s="392"/>
      <c r="I116" s="392"/>
      <c r="J116" s="392"/>
      <c r="K116" s="392"/>
      <c r="L116" s="392"/>
      <c r="M116" s="392"/>
      <c r="N116" s="392"/>
      <c r="O116" s="414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79">
        <f>IFERROR(SUM(X110:X114),"0")</f>
        <v>486</v>
      </c>
      <c r="Y116" s="379">
        <f>IFERROR(SUM(Y110:Y114),"0")</f>
        <v>485.99999999999994</v>
      </c>
      <c r="Z116" s="37"/>
      <c r="AA116" s="380"/>
      <c r="AB116" s="380"/>
      <c r="AC116" s="380"/>
    </row>
    <row r="117" spans="1:68" ht="16.5" customHeight="1" x14ac:dyDescent="0.25">
      <c r="A117" s="391" t="s">
        <v>190</v>
      </c>
      <c r="B117" s="392"/>
      <c r="C117" s="392"/>
      <c r="D117" s="392"/>
      <c r="E117" s="392"/>
      <c r="F117" s="392"/>
      <c r="G117" s="392"/>
      <c r="H117" s="392"/>
      <c r="I117" s="392"/>
      <c r="J117" s="392"/>
      <c r="K117" s="392"/>
      <c r="L117" s="392"/>
      <c r="M117" s="392"/>
      <c r="N117" s="392"/>
      <c r="O117" s="392"/>
      <c r="P117" s="392"/>
      <c r="Q117" s="392"/>
      <c r="R117" s="392"/>
      <c r="S117" s="392"/>
      <c r="T117" s="392"/>
      <c r="U117" s="392"/>
      <c r="V117" s="392"/>
      <c r="W117" s="392"/>
      <c r="X117" s="392"/>
      <c r="Y117" s="392"/>
      <c r="Z117" s="392"/>
      <c r="AA117" s="372"/>
      <c r="AB117" s="372"/>
      <c r="AC117" s="372"/>
    </row>
    <row r="118" spans="1:68" ht="14.25" customHeight="1" x14ac:dyDescent="0.25">
      <c r="A118" s="393" t="s">
        <v>109</v>
      </c>
      <c r="B118" s="392"/>
      <c r="C118" s="392"/>
      <c r="D118" s="392"/>
      <c r="E118" s="392"/>
      <c r="F118" s="392"/>
      <c r="G118" s="392"/>
      <c r="H118" s="392"/>
      <c r="I118" s="392"/>
      <c r="J118" s="392"/>
      <c r="K118" s="392"/>
      <c r="L118" s="392"/>
      <c r="M118" s="392"/>
      <c r="N118" s="392"/>
      <c r="O118" s="392"/>
      <c r="P118" s="392"/>
      <c r="Q118" s="392"/>
      <c r="R118" s="392"/>
      <c r="S118" s="392"/>
      <c r="T118" s="392"/>
      <c r="U118" s="392"/>
      <c r="V118" s="392"/>
      <c r="W118" s="392"/>
      <c r="X118" s="392"/>
      <c r="Y118" s="392"/>
      <c r="Z118" s="392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8">
        <v>4680115882133</v>
      </c>
      <c r="E119" s="389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67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2"/>
      <c r="R119" s="382"/>
      <c r="S119" s="382"/>
      <c r="T119" s="383"/>
      <c r="U119" s="34"/>
      <c r="V119" s="34"/>
      <c r="W119" s="35" t="s">
        <v>68</v>
      </c>
      <c r="X119" s="377">
        <v>864</v>
      </c>
      <c r="Y119" s="378">
        <f>IFERROR(IF(X119="",0,CEILING((X119/$H119),1)*$H119),"")</f>
        <v>864</v>
      </c>
      <c r="Z119" s="36">
        <f>IFERROR(IF(Y119=0,"",ROUNDUP(Y119/H119,0)*0.02175),"")</f>
        <v>1.7399999999999998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902.4</v>
      </c>
      <c r="BN119" s="64">
        <f>IFERROR(Y119*I119/H119,"0")</f>
        <v>902.4</v>
      </c>
      <c r="BO119" s="64">
        <f>IFERROR(1/J119*(X119/H119),"0")</f>
        <v>1.4285714285714284</v>
      </c>
      <c r="BP119" s="64">
        <f>IFERROR(1/J119*(Y119/H119),"0")</f>
        <v>1.4285714285714284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8">
        <v>4680115882133</v>
      </c>
      <c r="E120" s="389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2"/>
      <c r="R120" s="382"/>
      <c r="S120" s="382"/>
      <c r="T120" s="383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8">
        <v>4680115880269</v>
      </c>
      <c r="E121" s="389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46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2"/>
      <c r="R121" s="382"/>
      <c r="S121" s="382"/>
      <c r="T121" s="383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8">
        <v>4680115880429</v>
      </c>
      <c r="E122" s="389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6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8">
        <v>4680115881457</v>
      </c>
      <c r="E123" s="389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4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3"/>
      <c r="B124" s="392"/>
      <c r="C124" s="392"/>
      <c r="D124" s="392"/>
      <c r="E124" s="392"/>
      <c r="F124" s="392"/>
      <c r="G124" s="392"/>
      <c r="H124" s="392"/>
      <c r="I124" s="392"/>
      <c r="J124" s="392"/>
      <c r="K124" s="392"/>
      <c r="L124" s="392"/>
      <c r="M124" s="392"/>
      <c r="N124" s="392"/>
      <c r="O124" s="414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79">
        <f>IFERROR(X119/H119,"0")+IFERROR(X120/H120,"0")+IFERROR(X121/H121,"0")+IFERROR(X122/H122,"0")+IFERROR(X123/H123,"0")</f>
        <v>80</v>
      </c>
      <c r="Y124" s="379">
        <f>IFERROR(Y119/H119,"0")+IFERROR(Y120/H120,"0")+IFERROR(Y121/H121,"0")+IFERROR(Y122/H122,"0")+IFERROR(Y123/H123,"0")</f>
        <v>80</v>
      </c>
      <c r="Z124" s="379">
        <f>IFERROR(IF(Z119="",0,Z119),"0")+IFERROR(IF(Z120="",0,Z120),"0")+IFERROR(IF(Z121="",0,Z121),"0")+IFERROR(IF(Z122="",0,Z122),"0")+IFERROR(IF(Z123="",0,Z123),"0")</f>
        <v>1.7399999999999998</v>
      </c>
      <c r="AA124" s="380"/>
      <c r="AB124" s="380"/>
      <c r="AC124" s="380"/>
    </row>
    <row r="125" spans="1:68" x14ac:dyDescent="0.2">
      <c r="A125" s="392"/>
      <c r="B125" s="392"/>
      <c r="C125" s="392"/>
      <c r="D125" s="392"/>
      <c r="E125" s="392"/>
      <c r="F125" s="392"/>
      <c r="G125" s="392"/>
      <c r="H125" s="392"/>
      <c r="I125" s="392"/>
      <c r="J125" s="392"/>
      <c r="K125" s="392"/>
      <c r="L125" s="392"/>
      <c r="M125" s="392"/>
      <c r="N125" s="392"/>
      <c r="O125" s="414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79">
        <f>IFERROR(SUM(X119:X123),"0")</f>
        <v>864</v>
      </c>
      <c r="Y125" s="379">
        <f>IFERROR(SUM(Y119:Y123),"0")</f>
        <v>864</v>
      </c>
      <c r="Z125" s="37"/>
      <c r="AA125" s="380"/>
      <c r="AB125" s="380"/>
      <c r="AC125" s="380"/>
    </row>
    <row r="126" spans="1:68" ht="14.25" customHeight="1" x14ac:dyDescent="0.25">
      <c r="A126" s="393" t="s">
        <v>147</v>
      </c>
      <c r="B126" s="392"/>
      <c r="C126" s="392"/>
      <c r="D126" s="392"/>
      <c r="E126" s="392"/>
      <c r="F126" s="392"/>
      <c r="G126" s="392"/>
      <c r="H126" s="392"/>
      <c r="I126" s="392"/>
      <c r="J126" s="392"/>
      <c r="K126" s="392"/>
      <c r="L126" s="392"/>
      <c r="M126" s="392"/>
      <c r="N126" s="392"/>
      <c r="O126" s="392"/>
      <c r="P126" s="392"/>
      <c r="Q126" s="392"/>
      <c r="R126" s="392"/>
      <c r="S126" s="392"/>
      <c r="T126" s="392"/>
      <c r="U126" s="392"/>
      <c r="V126" s="392"/>
      <c r="W126" s="392"/>
      <c r="X126" s="392"/>
      <c r="Y126" s="392"/>
      <c r="Z126" s="392"/>
      <c r="AA126" s="373"/>
      <c r="AB126" s="373"/>
      <c r="AC126" s="373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8">
        <v>4680115881488</v>
      </c>
      <c r="E127" s="389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4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2"/>
      <c r="R127" s="382"/>
      <c r="S127" s="382"/>
      <c r="T127" s="383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200</v>
      </c>
      <c r="B128" s="54" t="s">
        <v>202</v>
      </c>
      <c r="C128" s="31">
        <v>4301020345</v>
      </c>
      <c r="D128" s="388">
        <v>4680115881488</v>
      </c>
      <c r="E128" s="389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480" t="s">
        <v>203</v>
      </c>
      <c r="Q128" s="382"/>
      <c r="R128" s="382"/>
      <c r="S128" s="382"/>
      <c r="T128" s="383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8">
        <v>4680115882775</v>
      </c>
      <c r="E129" s="389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68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2"/>
      <c r="R129" s="382"/>
      <c r="S129" s="382"/>
      <c r="T129" s="383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8">
        <v>4680115880658</v>
      </c>
      <c r="E130" s="389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5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8">
        <v>4680115880658</v>
      </c>
      <c r="E131" s="389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700" t="s">
        <v>209</v>
      </c>
      <c r="Q131" s="382"/>
      <c r="R131" s="382"/>
      <c r="S131" s="382"/>
      <c r="T131" s="383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3"/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414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x14ac:dyDescent="0.2">
      <c r="A133" s="392"/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414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customHeight="1" x14ac:dyDescent="0.25">
      <c r="A134" s="393" t="s">
        <v>71</v>
      </c>
      <c r="B134" s="392"/>
      <c r="C134" s="392"/>
      <c r="D134" s="392"/>
      <c r="E134" s="392"/>
      <c r="F134" s="392"/>
      <c r="G134" s="392"/>
      <c r="H134" s="392"/>
      <c r="I134" s="392"/>
      <c r="J134" s="392"/>
      <c r="K134" s="392"/>
      <c r="L134" s="392"/>
      <c r="M134" s="392"/>
      <c r="N134" s="392"/>
      <c r="O134" s="392"/>
      <c r="P134" s="392"/>
      <c r="Q134" s="392"/>
      <c r="R134" s="392"/>
      <c r="S134" s="392"/>
      <c r="T134" s="392"/>
      <c r="U134" s="392"/>
      <c r="V134" s="392"/>
      <c r="W134" s="392"/>
      <c r="X134" s="392"/>
      <c r="Y134" s="392"/>
      <c r="Z134" s="392"/>
      <c r="AA134" s="373"/>
      <c r="AB134" s="373"/>
      <c r="AC134" s="373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8">
        <v>4607091385168</v>
      </c>
      <c r="E135" s="389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47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2"/>
      <c r="R135" s="382"/>
      <c r="S135" s="382"/>
      <c r="T135" s="383"/>
      <c r="U135" s="34"/>
      <c r="V135" s="34"/>
      <c r="W135" s="35" t="s">
        <v>68</v>
      </c>
      <c r="X135" s="377">
        <v>518.4</v>
      </c>
      <c r="Y135" s="378">
        <f t="shared" ref="Y135:Y140" si="21">IFERROR(IF(X135="",0,CEILING((X135/$H135),1)*$H135),"")</f>
        <v>518.4</v>
      </c>
      <c r="Z135" s="36">
        <f>IFERROR(IF(Y135=0,"",ROUNDUP(Y135/H135,0)*0.02175),"")</f>
        <v>1.3919999999999999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554.11199999999997</v>
      </c>
      <c r="BN135" s="64">
        <f t="shared" ref="BN135:BN140" si="23">IFERROR(Y135*I135/H135,"0")</f>
        <v>554.11199999999997</v>
      </c>
      <c r="BO135" s="64">
        <f t="shared" ref="BO135:BO140" si="24">IFERROR(1/J135*(X135/H135),"0")</f>
        <v>1.1428571428571428</v>
      </c>
      <c r="BP135" s="64">
        <f t="shared" ref="BP135:BP140" si="25">IFERROR(1/J135*(Y135/H135),"0")</f>
        <v>1.1428571428571428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8">
        <v>4607091385168</v>
      </c>
      <c r="E136" s="389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4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2"/>
      <c r="R136" s="382"/>
      <c r="S136" s="382"/>
      <c r="T136" s="383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8">
        <v>4607091383256</v>
      </c>
      <c r="E137" s="389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6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2"/>
      <c r="R137" s="382"/>
      <c r="S137" s="382"/>
      <c r="T137" s="383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8">
        <v>4607091385748</v>
      </c>
      <c r="E138" s="389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6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97.200000000000017</v>
      </c>
      <c r="Y138" s="378">
        <f t="shared" si="21"/>
        <v>97.2</v>
      </c>
      <c r="Z138" s="36">
        <f>IFERROR(IF(Y138=0,"",ROUNDUP(Y138/H138,0)*0.00753),"")</f>
        <v>0.27107999999999999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106.99200000000002</v>
      </c>
      <c r="BN138" s="64">
        <f t="shared" si="23"/>
        <v>106.99199999999999</v>
      </c>
      <c r="BO138" s="64">
        <f t="shared" si="24"/>
        <v>0.23076923076923081</v>
      </c>
      <c r="BP138" s="64">
        <f t="shared" si="25"/>
        <v>0.23076923076923075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8">
        <v>4680115884533</v>
      </c>
      <c r="E139" s="389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50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8">
        <v>4680115882645</v>
      </c>
      <c r="E140" s="389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6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3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414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79">
        <f>IFERROR(X135/H135,"0")+IFERROR(X136/H136,"0")+IFERROR(X137/H137,"0")+IFERROR(X138/H138,"0")+IFERROR(X139/H139,"0")+IFERROR(X140/H140,"0")</f>
        <v>100</v>
      </c>
      <c r="Y141" s="379">
        <f>IFERROR(Y135/H135,"0")+IFERROR(Y136/H136,"0")+IFERROR(Y137/H137,"0")+IFERROR(Y138/H138,"0")+IFERROR(Y139/H139,"0")+IFERROR(Y140/H140,"0")</f>
        <v>100</v>
      </c>
      <c r="Z141" s="379">
        <f>IFERROR(IF(Z135="",0,Z135),"0")+IFERROR(IF(Z136="",0,Z136),"0")+IFERROR(IF(Z137="",0,Z137),"0")+IFERROR(IF(Z138="",0,Z138),"0")+IFERROR(IF(Z139="",0,Z139),"0")+IFERROR(IF(Z140="",0,Z140),"0")</f>
        <v>1.6630799999999999</v>
      </c>
      <c r="AA141" s="380"/>
      <c r="AB141" s="380"/>
      <c r="AC141" s="380"/>
    </row>
    <row r="142" spans="1:68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414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79">
        <f>IFERROR(SUM(X135:X140),"0")</f>
        <v>615.6</v>
      </c>
      <c r="Y142" s="379">
        <f>IFERROR(SUM(Y135:Y140),"0")</f>
        <v>615.6</v>
      </c>
      <c r="Z142" s="37"/>
      <c r="AA142" s="380"/>
      <c r="AB142" s="380"/>
      <c r="AC142" s="380"/>
    </row>
    <row r="143" spans="1:68" ht="14.25" customHeight="1" x14ac:dyDescent="0.25">
      <c r="A143" s="393" t="s">
        <v>168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3"/>
      <c r="AB143" s="373"/>
      <c r="AC143" s="373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8">
        <v>4680115882652</v>
      </c>
      <c r="E144" s="389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77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2"/>
      <c r="R144" s="382"/>
      <c r="S144" s="382"/>
      <c r="T144" s="383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8">
        <v>4680115880238</v>
      </c>
      <c r="E145" s="389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2"/>
      <c r="R145" s="382"/>
      <c r="S145" s="382"/>
      <c r="T145" s="383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3"/>
      <c r="B146" s="392"/>
      <c r="C146" s="392"/>
      <c r="D146" s="392"/>
      <c r="E146" s="392"/>
      <c r="F146" s="392"/>
      <c r="G146" s="392"/>
      <c r="H146" s="392"/>
      <c r="I146" s="392"/>
      <c r="J146" s="392"/>
      <c r="K146" s="392"/>
      <c r="L146" s="392"/>
      <c r="M146" s="392"/>
      <c r="N146" s="392"/>
      <c r="O146" s="414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2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414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1" t="s">
        <v>226</v>
      </c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2"/>
      <c r="P148" s="392"/>
      <c r="Q148" s="392"/>
      <c r="R148" s="392"/>
      <c r="S148" s="392"/>
      <c r="T148" s="392"/>
      <c r="U148" s="392"/>
      <c r="V148" s="392"/>
      <c r="W148" s="392"/>
      <c r="X148" s="392"/>
      <c r="Y148" s="392"/>
      <c r="Z148" s="392"/>
      <c r="AA148" s="372"/>
      <c r="AB148" s="372"/>
      <c r="AC148" s="372"/>
    </row>
    <row r="149" spans="1:68" ht="14.25" customHeight="1" x14ac:dyDescent="0.25">
      <c r="A149" s="393" t="s">
        <v>109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73"/>
      <c r="AB149" s="373"/>
      <c r="AC149" s="373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8">
        <v>4680115882577</v>
      </c>
      <c r="E150" s="389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7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2"/>
      <c r="R150" s="382"/>
      <c r="S150" s="382"/>
      <c r="T150" s="383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4301011564</v>
      </c>
      <c r="D151" s="388">
        <v>4680115882577</v>
      </c>
      <c r="E151" s="389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3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2"/>
      <c r="R151" s="382"/>
      <c r="S151" s="382"/>
      <c r="T151" s="383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3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414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414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customHeight="1" x14ac:dyDescent="0.25">
      <c r="A154" s="393" t="s">
        <v>63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73"/>
      <c r="AB154" s="373"/>
      <c r="AC154" s="373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8">
        <v>4680115883444</v>
      </c>
      <c r="E155" s="389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4301031235</v>
      </c>
      <c r="D156" s="388">
        <v>4680115883444</v>
      </c>
      <c r="E156" s="389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5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2"/>
      <c r="R156" s="382"/>
      <c r="S156" s="382"/>
      <c r="T156" s="383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3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414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414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customHeight="1" x14ac:dyDescent="0.25">
      <c r="A159" s="393" t="s">
        <v>71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3"/>
      <c r="AB159" s="373"/>
      <c r="AC159" s="373"/>
    </row>
    <row r="160" spans="1:68" ht="16.5" customHeight="1" x14ac:dyDescent="0.25">
      <c r="A160" s="54" t="s">
        <v>233</v>
      </c>
      <c r="B160" s="54" t="s">
        <v>234</v>
      </c>
      <c r="C160" s="31">
        <v>4301051476</v>
      </c>
      <c r="D160" s="388">
        <v>4680115882584</v>
      </c>
      <c r="E160" s="389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7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4301051477</v>
      </c>
      <c r="D161" s="388">
        <v>4680115882584</v>
      </c>
      <c r="E161" s="389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5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3"/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414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x14ac:dyDescent="0.2">
      <c r="A163" s="392"/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414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customHeight="1" x14ac:dyDescent="0.25">
      <c r="A164" s="391" t="s">
        <v>107</v>
      </c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2"/>
      <c r="P164" s="392"/>
      <c r="Q164" s="392"/>
      <c r="R164" s="392"/>
      <c r="S164" s="392"/>
      <c r="T164" s="392"/>
      <c r="U164" s="392"/>
      <c r="V164" s="392"/>
      <c r="W164" s="392"/>
      <c r="X164" s="392"/>
      <c r="Y164" s="392"/>
      <c r="Z164" s="392"/>
      <c r="AA164" s="372"/>
      <c r="AB164" s="372"/>
      <c r="AC164" s="372"/>
    </row>
    <row r="165" spans="1:68" ht="14.25" customHeight="1" x14ac:dyDescent="0.25">
      <c r="A165" s="393" t="s">
        <v>109</v>
      </c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2"/>
      <c r="P165" s="392"/>
      <c r="Q165" s="392"/>
      <c r="R165" s="392"/>
      <c r="S165" s="392"/>
      <c r="T165" s="392"/>
      <c r="U165" s="392"/>
      <c r="V165" s="392"/>
      <c r="W165" s="392"/>
      <c r="X165" s="392"/>
      <c r="Y165" s="392"/>
      <c r="Z165" s="392"/>
      <c r="AA165" s="373"/>
      <c r="AB165" s="373"/>
      <c r="AC165" s="373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8">
        <v>4607091382945</v>
      </c>
      <c r="E166" s="389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2"/>
      <c r="R166" s="382"/>
      <c r="S166" s="382"/>
      <c r="T166" s="383"/>
      <c r="U166" s="34"/>
      <c r="V166" s="34"/>
      <c r="W166" s="35" t="s">
        <v>68</v>
      </c>
      <c r="X166" s="377">
        <v>537.59999999999991</v>
      </c>
      <c r="Y166" s="378">
        <f>IFERROR(IF(X166="",0,CEILING((X166/$H166),1)*$H166),"")</f>
        <v>537.59999999999991</v>
      </c>
      <c r="Z166" s="36">
        <f>IFERROR(IF(Y166=0,"",ROUNDUP(Y166/H166,0)*0.02175),"")</f>
        <v>1.044</v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560.63999999999987</v>
      </c>
      <c r="BN166" s="64">
        <f>IFERROR(Y166*I166/H166,"0")</f>
        <v>560.63999999999987</v>
      </c>
      <c r="BO166" s="64">
        <f>IFERROR(1/J166*(X166/H166),"0")</f>
        <v>0.85714285714285698</v>
      </c>
      <c r="BP166" s="64">
        <f>IFERROR(1/J166*(Y166/H166),"0")</f>
        <v>0.85714285714285698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8">
        <v>4607091382952</v>
      </c>
      <c r="E167" s="389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6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8">
        <v>4607091384604</v>
      </c>
      <c r="E168" s="389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3"/>
      <c r="B169" s="392"/>
      <c r="C169" s="392"/>
      <c r="D169" s="392"/>
      <c r="E169" s="392"/>
      <c r="F169" s="392"/>
      <c r="G169" s="392"/>
      <c r="H169" s="392"/>
      <c r="I169" s="392"/>
      <c r="J169" s="392"/>
      <c r="K169" s="392"/>
      <c r="L169" s="392"/>
      <c r="M169" s="392"/>
      <c r="N169" s="392"/>
      <c r="O169" s="414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79">
        <f>IFERROR(X166/H166,"0")+IFERROR(X167/H167,"0")+IFERROR(X168/H168,"0")</f>
        <v>47.999999999999993</v>
      </c>
      <c r="Y169" s="379">
        <f>IFERROR(Y166/H166,"0")+IFERROR(Y167/H167,"0")+IFERROR(Y168/H168,"0")</f>
        <v>47.999999999999993</v>
      </c>
      <c r="Z169" s="379">
        <f>IFERROR(IF(Z166="",0,Z166),"0")+IFERROR(IF(Z167="",0,Z167),"0")+IFERROR(IF(Z168="",0,Z168),"0")</f>
        <v>1.044</v>
      </c>
      <c r="AA169" s="380"/>
      <c r="AB169" s="380"/>
      <c r="AC169" s="380"/>
    </row>
    <row r="170" spans="1:68" x14ac:dyDescent="0.2">
      <c r="A170" s="392"/>
      <c r="B170" s="392"/>
      <c r="C170" s="392"/>
      <c r="D170" s="392"/>
      <c r="E170" s="392"/>
      <c r="F170" s="392"/>
      <c r="G170" s="392"/>
      <c r="H170" s="392"/>
      <c r="I170" s="392"/>
      <c r="J170" s="392"/>
      <c r="K170" s="392"/>
      <c r="L170" s="392"/>
      <c r="M170" s="392"/>
      <c r="N170" s="392"/>
      <c r="O170" s="414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79">
        <f>IFERROR(SUM(X166:X168),"0")</f>
        <v>537.59999999999991</v>
      </c>
      <c r="Y170" s="379">
        <f>IFERROR(SUM(Y166:Y168),"0")</f>
        <v>537.59999999999991</v>
      </c>
      <c r="Z170" s="37"/>
      <c r="AA170" s="380"/>
      <c r="AB170" s="380"/>
      <c r="AC170" s="380"/>
    </row>
    <row r="171" spans="1:68" ht="14.25" customHeight="1" x14ac:dyDescent="0.25">
      <c r="A171" s="393" t="s">
        <v>63</v>
      </c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2"/>
      <c r="O171" s="392"/>
      <c r="P171" s="392"/>
      <c r="Q171" s="392"/>
      <c r="R171" s="392"/>
      <c r="S171" s="392"/>
      <c r="T171" s="392"/>
      <c r="U171" s="392"/>
      <c r="V171" s="392"/>
      <c r="W171" s="392"/>
      <c r="X171" s="392"/>
      <c r="Y171" s="392"/>
      <c r="Z171" s="392"/>
      <c r="AA171" s="373"/>
      <c r="AB171" s="373"/>
      <c r="AC171" s="373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8">
        <v>4607091387667</v>
      </c>
      <c r="E172" s="389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7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2"/>
      <c r="R172" s="382"/>
      <c r="S172" s="382"/>
      <c r="T172" s="383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8">
        <v>4607091387636</v>
      </c>
      <c r="E173" s="389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7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2"/>
      <c r="R173" s="382"/>
      <c r="S173" s="382"/>
      <c r="T173" s="383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8">
        <v>4607091382426</v>
      </c>
      <c r="E174" s="389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4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2"/>
      <c r="R174" s="382"/>
      <c r="S174" s="382"/>
      <c r="T174" s="383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8">
        <v>4607091386547</v>
      </c>
      <c r="E175" s="389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8">
        <v>4607091382464</v>
      </c>
      <c r="E176" s="389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50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3"/>
      <c r="B177" s="392"/>
      <c r="C177" s="392"/>
      <c r="D177" s="392"/>
      <c r="E177" s="392"/>
      <c r="F177" s="392"/>
      <c r="G177" s="392"/>
      <c r="H177" s="392"/>
      <c r="I177" s="392"/>
      <c r="J177" s="392"/>
      <c r="K177" s="392"/>
      <c r="L177" s="392"/>
      <c r="M177" s="392"/>
      <c r="N177" s="392"/>
      <c r="O177" s="414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x14ac:dyDescent="0.2">
      <c r="A178" s="392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414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customHeight="1" x14ac:dyDescent="0.25">
      <c r="A179" s="393" t="s">
        <v>71</v>
      </c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2"/>
      <c r="P179" s="392"/>
      <c r="Q179" s="392"/>
      <c r="R179" s="392"/>
      <c r="S179" s="392"/>
      <c r="T179" s="392"/>
      <c r="U179" s="392"/>
      <c r="V179" s="392"/>
      <c r="W179" s="392"/>
      <c r="X179" s="392"/>
      <c r="Y179" s="392"/>
      <c r="Z179" s="392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8">
        <v>4607091385304</v>
      </c>
      <c r="E180" s="389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6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268.8</v>
      </c>
      <c r="Y180" s="378">
        <f>IFERROR(IF(X180="",0,CEILING((X180/$H180),1)*$H180),"")</f>
        <v>268.8</v>
      </c>
      <c r="Z180" s="36">
        <f>IFERROR(IF(Y180=0,"",ROUNDUP(Y180/H180,0)*0.02175),"")</f>
        <v>0.69599999999999995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286.84800000000001</v>
      </c>
      <c r="BN180" s="64">
        <f>IFERROR(Y180*I180/H180,"0")</f>
        <v>286.84800000000001</v>
      </c>
      <c r="BO180" s="64">
        <f>IFERROR(1/J180*(X180/H180),"0")</f>
        <v>0.5714285714285714</v>
      </c>
      <c r="BP180" s="64">
        <f>IFERROR(1/J180*(Y180/H180),"0")</f>
        <v>0.5714285714285714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8">
        <v>4607091386264</v>
      </c>
      <c r="E181" s="389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4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8">
        <v>4607091385427</v>
      </c>
      <c r="E182" s="389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6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3"/>
      <c r="B183" s="392"/>
      <c r="C183" s="392"/>
      <c r="D183" s="392"/>
      <c r="E183" s="392"/>
      <c r="F183" s="392"/>
      <c r="G183" s="392"/>
      <c r="H183" s="392"/>
      <c r="I183" s="392"/>
      <c r="J183" s="392"/>
      <c r="K183" s="392"/>
      <c r="L183" s="392"/>
      <c r="M183" s="392"/>
      <c r="N183" s="392"/>
      <c r="O183" s="414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79">
        <f>IFERROR(X180/H180,"0")+IFERROR(X181/H181,"0")+IFERROR(X182/H182,"0")</f>
        <v>32</v>
      </c>
      <c r="Y183" s="379">
        <f>IFERROR(Y180/H180,"0")+IFERROR(Y181/H181,"0")+IFERROR(Y182/H182,"0")</f>
        <v>32</v>
      </c>
      <c r="Z183" s="379">
        <f>IFERROR(IF(Z180="",0,Z180),"0")+IFERROR(IF(Z181="",0,Z181),"0")+IFERROR(IF(Z182="",0,Z182),"0")</f>
        <v>0.69599999999999995</v>
      </c>
      <c r="AA183" s="380"/>
      <c r="AB183" s="380"/>
      <c r="AC183" s="380"/>
    </row>
    <row r="184" spans="1:68" x14ac:dyDescent="0.2">
      <c r="A184" s="392"/>
      <c r="B184" s="392"/>
      <c r="C184" s="392"/>
      <c r="D184" s="392"/>
      <c r="E184" s="392"/>
      <c r="F184" s="392"/>
      <c r="G184" s="392"/>
      <c r="H184" s="392"/>
      <c r="I184" s="392"/>
      <c r="J184" s="392"/>
      <c r="K184" s="392"/>
      <c r="L184" s="392"/>
      <c r="M184" s="392"/>
      <c r="N184" s="392"/>
      <c r="O184" s="414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79">
        <f>IFERROR(SUM(X180:X182),"0")</f>
        <v>268.8</v>
      </c>
      <c r="Y184" s="379">
        <f>IFERROR(SUM(Y180:Y182),"0")</f>
        <v>268.8</v>
      </c>
      <c r="Z184" s="37"/>
      <c r="AA184" s="380"/>
      <c r="AB184" s="380"/>
      <c r="AC184" s="380"/>
    </row>
    <row r="185" spans="1:68" ht="27.75" customHeight="1" x14ac:dyDescent="0.2">
      <c r="A185" s="432" t="s">
        <v>258</v>
      </c>
      <c r="B185" s="433"/>
      <c r="C185" s="433"/>
      <c r="D185" s="433"/>
      <c r="E185" s="433"/>
      <c r="F185" s="433"/>
      <c r="G185" s="433"/>
      <c r="H185" s="433"/>
      <c r="I185" s="433"/>
      <c r="J185" s="433"/>
      <c r="K185" s="433"/>
      <c r="L185" s="433"/>
      <c r="M185" s="433"/>
      <c r="N185" s="433"/>
      <c r="O185" s="433"/>
      <c r="P185" s="433"/>
      <c r="Q185" s="433"/>
      <c r="R185" s="433"/>
      <c r="S185" s="433"/>
      <c r="T185" s="433"/>
      <c r="U185" s="433"/>
      <c r="V185" s="433"/>
      <c r="W185" s="433"/>
      <c r="X185" s="433"/>
      <c r="Y185" s="433"/>
      <c r="Z185" s="433"/>
      <c r="AA185" s="48"/>
      <c r="AB185" s="48"/>
      <c r="AC185" s="48"/>
    </row>
    <row r="186" spans="1:68" ht="16.5" customHeight="1" x14ac:dyDescent="0.25">
      <c r="A186" s="391" t="s">
        <v>259</v>
      </c>
      <c r="B186" s="392"/>
      <c r="C186" s="392"/>
      <c r="D186" s="392"/>
      <c r="E186" s="392"/>
      <c r="F186" s="392"/>
      <c r="G186" s="392"/>
      <c r="H186" s="392"/>
      <c r="I186" s="392"/>
      <c r="J186" s="392"/>
      <c r="K186" s="392"/>
      <c r="L186" s="392"/>
      <c r="M186" s="392"/>
      <c r="N186" s="392"/>
      <c r="O186" s="392"/>
      <c r="P186" s="392"/>
      <c r="Q186" s="392"/>
      <c r="R186" s="392"/>
      <c r="S186" s="392"/>
      <c r="T186" s="392"/>
      <c r="U186" s="392"/>
      <c r="V186" s="392"/>
      <c r="W186" s="392"/>
      <c r="X186" s="392"/>
      <c r="Y186" s="392"/>
      <c r="Z186" s="392"/>
      <c r="AA186" s="372"/>
      <c r="AB186" s="372"/>
      <c r="AC186" s="372"/>
    </row>
    <row r="187" spans="1:68" ht="14.25" customHeight="1" x14ac:dyDescent="0.25">
      <c r="A187" s="393" t="s">
        <v>63</v>
      </c>
      <c r="B187" s="392"/>
      <c r="C187" s="392"/>
      <c r="D187" s="392"/>
      <c r="E187" s="392"/>
      <c r="F187" s="392"/>
      <c r="G187" s="392"/>
      <c r="H187" s="392"/>
      <c r="I187" s="392"/>
      <c r="J187" s="392"/>
      <c r="K187" s="392"/>
      <c r="L187" s="392"/>
      <c r="M187" s="392"/>
      <c r="N187" s="392"/>
      <c r="O187" s="392"/>
      <c r="P187" s="392"/>
      <c r="Q187" s="392"/>
      <c r="R187" s="392"/>
      <c r="S187" s="392"/>
      <c r="T187" s="392"/>
      <c r="U187" s="392"/>
      <c r="V187" s="392"/>
      <c r="W187" s="392"/>
      <c r="X187" s="392"/>
      <c r="Y187" s="392"/>
      <c r="Z187" s="392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8">
        <v>4680115880993</v>
      </c>
      <c r="E188" s="389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5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8">
        <v>4680115881761</v>
      </c>
      <c r="E189" s="389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2"/>
      <c r="R189" s="382"/>
      <c r="S189" s="382"/>
      <c r="T189" s="383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8">
        <v>4680115881563</v>
      </c>
      <c r="E190" s="389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2"/>
      <c r="R190" s="382"/>
      <c r="S190" s="382"/>
      <c r="T190" s="383"/>
      <c r="U190" s="34"/>
      <c r="V190" s="34"/>
      <c r="W190" s="35" t="s">
        <v>68</v>
      </c>
      <c r="X190" s="377">
        <v>50.400000000000013</v>
      </c>
      <c r="Y190" s="378">
        <f t="shared" si="26"/>
        <v>50.400000000000006</v>
      </c>
      <c r="Z190" s="36">
        <f>IFERROR(IF(Y190=0,"",ROUNDUP(Y190/H190,0)*0.00753),"")</f>
        <v>9.0359999999999996E-2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52.800000000000018</v>
      </c>
      <c r="BN190" s="64">
        <f t="shared" si="28"/>
        <v>52.800000000000011</v>
      </c>
      <c r="BO190" s="64">
        <f t="shared" si="29"/>
        <v>7.6923076923076927E-2</v>
      </c>
      <c r="BP190" s="64">
        <f t="shared" si="30"/>
        <v>7.6923076923076927E-2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8">
        <v>4680115880986</v>
      </c>
      <c r="E191" s="389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4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2"/>
      <c r="R191" s="382"/>
      <c r="S191" s="382"/>
      <c r="T191" s="383"/>
      <c r="U191" s="34"/>
      <c r="V191" s="34"/>
      <c r="W191" s="35" t="s">
        <v>68</v>
      </c>
      <c r="X191" s="377">
        <v>37.799999999999997</v>
      </c>
      <c r="Y191" s="378">
        <f t="shared" si="26"/>
        <v>37.800000000000004</v>
      </c>
      <c r="Z191" s="36">
        <f>IFERROR(IF(Y191=0,"",ROUNDUP(Y191/H191,0)*0.00502),"")</f>
        <v>9.0359999999999996E-2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40.139999999999993</v>
      </c>
      <c r="BN191" s="64">
        <f t="shared" si="28"/>
        <v>40.14</v>
      </c>
      <c r="BO191" s="64">
        <f t="shared" si="29"/>
        <v>7.6923076923076913E-2</v>
      </c>
      <c r="BP191" s="64">
        <f t="shared" si="30"/>
        <v>7.6923076923076927E-2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8">
        <v>4680115881785</v>
      </c>
      <c r="E192" s="389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8">
        <v>4680115881679</v>
      </c>
      <c r="E193" s="389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302.39999999999998</v>
      </c>
      <c r="Y193" s="378">
        <f t="shared" si="26"/>
        <v>302.40000000000003</v>
      </c>
      <c r="Z193" s="36">
        <f>IFERROR(IF(Y193=0,"",ROUNDUP(Y193/H193,0)*0.00502),"")</f>
        <v>0.72287999999999997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316.79999999999995</v>
      </c>
      <c r="BN193" s="64">
        <f t="shared" si="28"/>
        <v>316.8</v>
      </c>
      <c r="BO193" s="64">
        <f t="shared" si="29"/>
        <v>0.61538461538461531</v>
      </c>
      <c r="BP193" s="64">
        <f t="shared" si="30"/>
        <v>0.61538461538461542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8">
        <v>4680115880191</v>
      </c>
      <c r="E194" s="389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2"/>
      <c r="R194" s="382"/>
      <c r="S194" s="382"/>
      <c r="T194" s="383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8">
        <v>4680115883963</v>
      </c>
      <c r="E195" s="389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2"/>
      <c r="R195" s="382"/>
      <c r="S195" s="382"/>
      <c r="T195" s="383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3"/>
      <c r="B196" s="392"/>
      <c r="C196" s="392"/>
      <c r="D196" s="392"/>
      <c r="E196" s="392"/>
      <c r="F196" s="392"/>
      <c r="G196" s="392"/>
      <c r="H196" s="392"/>
      <c r="I196" s="392"/>
      <c r="J196" s="392"/>
      <c r="K196" s="392"/>
      <c r="L196" s="392"/>
      <c r="M196" s="392"/>
      <c r="N196" s="392"/>
      <c r="O196" s="414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173.99999999999997</v>
      </c>
      <c r="Y196" s="379">
        <f>IFERROR(Y188/H188,"0")+IFERROR(Y189/H189,"0")+IFERROR(Y190/H190,"0")+IFERROR(Y191/H191,"0")+IFERROR(Y192/H192,"0")+IFERROR(Y193/H193,"0")+IFERROR(Y194/H194,"0")+IFERROR(Y195/H195,"0")</f>
        <v>174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0.90359999999999996</v>
      </c>
      <c r="AA196" s="380"/>
      <c r="AB196" s="380"/>
      <c r="AC196" s="380"/>
    </row>
    <row r="197" spans="1:68" x14ac:dyDescent="0.2">
      <c r="A197" s="392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414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79">
        <f>IFERROR(SUM(X188:X195),"0")</f>
        <v>390.6</v>
      </c>
      <c r="Y197" s="379">
        <f>IFERROR(SUM(Y188:Y195),"0")</f>
        <v>390.6</v>
      </c>
      <c r="Z197" s="37"/>
      <c r="AA197" s="380"/>
      <c r="AB197" s="380"/>
      <c r="AC197" s="380"/>
    </row>
    <row r="198" spans="1:68" ht="16.5" customHeight="1" x14ac:dyDescent="0.25">
      <c r="A198" s="391" t="s">
        <v>276</v>
      </c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2"/>
      <c r="P198" s="392"/>
      <c r="Q198" s="392"/>
      <c r="R198" s="392"/>
      <c r="S198" s="392"/>
      <c r="T198" s="392"/>
      <c r="U198" s="392"/>
      <c r="V198" s="392"/>
      <c r="W198" s="392"/>
      <c r="X198" s="392"/>
      <c r="Y198" s="392"/>
      <c r="Z198" s="392"/>
      <c r="AA198" s="372"/>
      <c r="AB198" s="372"/>
      <c r="AC198" s="372"/>
    </row>
    <row r="199" spans="1:68" ht="14.25" customHeight="1" x14ac:dyDescent="0.25">
      <c r="A199" s="393" t="s">
        <v>109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73"/>
      <c r="AB199" s="373"/>
      <c r="AC199" s="373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8">
        <v>4680115881402</v>
      </c>
      <c r="E200" s="389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4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8">
        <v>4680115881396</v>
      </c>
      <c r="E201" s="389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5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3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414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414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393" t="s">
        <v>147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73"/>
      <c r="AB204" s="373"/>
      <c r="AC204" s="373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8">
        <v>4680115882935</v>
      </c>
      <c r="E205" s="389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6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2"/>
      <c r="R205" s="382"/>
      <c r="S205" s="382"/>
      <c r="T205" s="383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8">
        <v>4680115880764</v>
      </c>
      <c r="E206" s="389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5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2"/>
      <c r="R206" s="382"/>
      <c r="S206" s="382"/>
      <c r="T206" s="383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3"/>
      <c r="B207" s="392"/>
      <c r="C207" s="392"/>
      <c r="D207" s="392"/>
      <c r="E207" s="392"/>
      <c r="F207" s="392"/>
      <c r="G207" s="392"/>
      <c r="H207" s="392"/>
      <c r="I207" s="392"/>
      <c r="J207" s="392"/>
      <c r="K207" s="392"/>
      <c r="L207" s="392"/>
      <c r="M207" s="392"/>
      <c r="N207" s="392"/>
      <c r="O207" s="414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2"/>
      <c r="B208" s="392"/>
      <c r="C208" s="392"/>
      <c r="D208" s="392"/>
      <c r="E208" s="392"/>
      <c r="F208" s="392"/>
      <c r="G208" s="392"/>
      <c r="H208" s="392"/>
      <c r="I208" s="392"/>
      <c r="J208" s="392"/>
      <c r="K208" s="392"/>
      <c r="L208" s="392"/>
      <c r="M208" s="392"/>
      <c r="N208" s="392"/>
      <c r="O208" s="414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393" t="s">
        <v>63</v>
      </c>
      <c r="B209" s="392"/>
      <c r="C209" s="392"/>
      <c r="D209" s="392"/>
      <c r="E209" s="392"/>
      <c r="F209" s="392"/>
      <c r="G209" s="392"/>
      <c r="H209" s="392"/>
      <c r="I209" s="392"/>
      <c r="J209" s="392"/>
      <c r="K209" s="392"/>
      <c r="L209" s="392"/>
      <c r="M209" s="392"/>
      <c r="N209" s="392"/>
      <c r="O209" s="392"/>
      <c r="P209" s="392"/>
      <c r="Q209" s="392"/>
      <c r="R209" s="392"/>
      <c r="S209" s="392"/>
      <c r="T209" s="392"/>
      <c r="U209" s="392"/>
      <c r="V209" s="392"/>
      <c r="W209" s="392"/>
      <c r="X209" s="392"/>
      <c r="Y209" s="392"/>
      <c r="Z209" s="392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8">
        <v>4680115882683</v>
      </c>
      <c r="E210" s="389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324</v>
      </c>
      <c r="Y210" s="378">
        <f t="shared" ref="Y210:Y217" si="31">IFERROR(IF(X210="",0,CEILING((X210/$H210),1)*$H210),"")</f>
        <v>324</v>
      </c>
      <c r="Z210" s="36">
        <f>IFERROR(IF(Y210=0,"",ROUNDUP(Y210/H210,0)*0.00937),"")</f>
        <v>0.56220000000000003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336.6</v>
      </c>
      <c r="BN210" s="64">
        <f t="shared" ref="BN210:BN217" si="33">IFERROR(Y210*I210/H210,"0")</f>
        <v>336.6</v>
      </c>
      <c r="BO210" s="64">
        <f t="shared" ref="BO210:BO217" si="34">IFERROR(1/J210*(X210/H210),"0")</f>
        <v>0.49999999999999994</v>
      </c>
      <c r="BP210" s="64">
        <f t="shared" ref="BP210:BP217" si="35">IFERROR(1/J210*(Y210/H210),"0")</f>
        <v>0.49999999999999994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8">
        <v>4680115882690</v>
      </c>
      <c r="E211" s="389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8">
        <v>4680115882669</v>
      </c>
      <c r="E212" s="389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8">
        <v>4680115882676</v>
      </c>
      <c r="E213" s="389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8">
        <v>4680115884014</v>
      </c>
      <c r="E214" s="389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4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8">
        <v>4680115884007</v>
      </c>
      <c r="E215" s="389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8">
        <v>4680115884038</v>
      </c>
      <c r="E216" s="389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6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8">
        <v>4680115884021</v>
      </c>
      <c r="E217" s="389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57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3"/>
      <c r="B218" s="392"/>
      <c r="C218" s="392"/>
      <c r="D218" s="392"/>
      <c r="E218" s="392"/>
      <c r="F218" s="392"/>
      <c r="G218" s="392"/>
      <c r="H218" s="392"/>
      <c r="I218" s="392"/>
      <c r="J218" s="392"/>
      <c r="K218" s="392"/>
      <c r="L218" s="392"/>
      <c r="M218" s="392"/>
      <c r="N218" s="392"/>
      <c r="O218" s="414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59.999999999999993</v>
      </c>
      <c r="Y218" s="379">
        <f>IFERROR(Y210/H210,"0")+IFERROR(Y211/H211,"0")+IFERROR(Y212/H212,"0")+IFERROR(Y213/H213,"0")+IFERROR(Y214/H214,"0")+IFERROR(Y215/H215,"0")+IFERROR(Y216/H216,"0")+IFERROR(Y217/H217,"0")</f>
        <v>59.999999999999993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0.56220000000000003</v>
      </c>
      <c r="AA218" s="380"/>
      <c r="AB218" s="380"/>
      <c r="AC218" s="380"/>
    </row>
    <row r="219" spans="1:68" x14ac:dyDescent="0.2">
      <c r="A219" s="392"/>
      <c r="B219" s="392"/>
      <c r="C219" s="392"/>
      <c r="D219" s="392"/>
      <c r="E219" s="392"/>
      <c r="F219" s="392"/>
      <c r="G219" s="392"/>
      <c r="H219" s="392"/>
      <c r="I219" s="392"/>
      <c r="J219" s="392"/>
      <c r="K219" s="392"/>
      <c r="L219" s="392"/>
      <c r="M219" s="392"/>
      <c r="N219" s="392"/>
      <c r="O219" s="414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79">
        <f>IFERROR(SUM(X210:X217),"0")</f>
        <v>324</v>
      </c>
      <c r="Y219" s="379">
        <f>IFERROR(SUM(Y210:Y217),"0")</f>
        <v>324</v>
      </c>
      <c r="Z219" s="37"/>
      <c r="AA219" s="380"/>
      <c r="AB219" s="380"/>
      <c r="AC219" s="380"/>
    </row>
    <row r="220" spans="1:68" ht="14.25" customHeight="1" x14ac:dyDescent="0.25">
      <c r="A220" s="393" t="s">
        <v>71</v>
      </c>
      <c r="B220" s="392"/>
      <c r="C220" s="392"/>
      <c r="D220" s="392"/>
      <c r="E220" s="392"/>
      <c r="F220" s="392"/>
      <c r="G220" s="392"/>
      <c r="H220" s="392"/>
      <c r="I220" s="392"/>
      <c r="J220" s="392"/>
      <c r="K220" s="392"/>
      <c r="L220" s="392"/>
      <c r="M220" s="392"/>
      <c r="N220" s="392"/>
      <c r="O220" s="392"/>
      <c r="P220" s="392"/>
      <c r="Q220" s="392"/>
      <c r="R220" s="392"/>
      <c r="S220" s="392"/>
      <c r="T220" s="392"/>
      <c r="U220" s="392"/>
      <c r="V220" s="392"/>
      <c r="W220" s="392"/>
      <c r="X220" s="392"/>
      <c r="Y220" s="392"/>
      <c r="Z220" s="392"/>
      <c r="AA220" s="373"/>
      <c r="AB220" s="373"/>
      <c r="AC220" s="373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8">
        <v>4680115881594</v>
      </c>
      <c r="E221" s="389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5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2"/>
      <c r="R221" s="382"/>
      <c r="S221" s="382"/>
      <c r="T221" s="383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8">
        <v>4680115880962</v>
      </c>
      <c r="E222" s="389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5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8">
        <v>4680115881617</v>
      </c>
      <c r="E223" s="389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8">
        <v>4680115880573</v>
      </c>
      <c r="E224" s="389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974.39999999999986</v>
      </c>
      <c r="Y224" s="378">
        <f t="shared" si="36"/>
        <v>974.39999999999986</v>
      </c>
      <c r="Z224" s="36">
        <f>IFERROR(IF(Y224=0,"",ROUNDUP(Y224/H224,0)*0.02175),"")</f>
        <v>2.4359999999999999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1037.5679999999998</v>
      </c>
      <c r="BN224" s="64">
        <f t="shared" si="38"/>
        <v>1037.5679999999998</v>
      </c>
      <c r="BO224" s="64">
        <f t="shared" si="39"/>
        <v>2</v>
      </c>
      <c r="BP224" s="64">
        <f t="shared" si="40"/>
        <v>2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8">
        <v>4680115882195</v>
      </c>
      <c r="E225" s="389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8">
        <v>4680115882607</v>
      </c>
      <c r="E226" s="389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5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8">
        <v>4680115880092</v>
      </c>
      <c r="E227" s="389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52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2"/>
      <c r="R227" s="382"/>
      <c r="S227" s="382"/>
      <c r="T227" s="383"/>
      <c r="U227" s="34"/>
      <c r="V227" s="34"/>
      <c r="W227" s="35" t="s">
        <v>68</v>
      </c>
      <c r="X227" s="377">
        <v>115.2</v>
      </c>
      <c r="Y227" s="378">
        <f t="shared" si="36"/>
        <v>115.19999999999999</v>
      </c>
      <c r="Z227" s="36">
        <f t="shared" si="41"/>
        <v>0.36143999999999998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128.25600000000003</v>
      </c>
      <c r="BN227" s="64">
        <f t="shared" si="38"/>
        <v>128.256</v>
      </c>
      <c r="BO227" s="64">
        <f t="shared" si="39"/>
        <v>0.30769230769230771</v>
      </c>
      <c r="BP227" s="64">
        <f t="shared" si="40"/>
        <v>0.30769230769230771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8">
        <v>4680115880221</v>
      </c>
      <c r="E228" s="389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4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2"/>
      <c r="R228" s="382"/>
      <c r="S228" s="382"/>
      <c r="T228" s="383"/>
      <c r="U228" s="34"/>
      <c r="V228" s="34"/>
      <c r="W228" s="35" t="s">
        <v>68</v>
      </c>
      <c r="X228" s="377">
        <v>115.2</v>
      </c>
      <c r="Y228" s="378">
        <f t="shared" si="36"/>
        <v>115.19999999999999</v>
      </c>
      <c r="Z228" s="36">
        <f t="shared" si="41"/>
        <v>0.36143999999999998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128.25600000000003</v>
      </c>
      <c r="BN228" s="64">
        <f t="shared" si="38"/>
        <v>128.256</v>
      </c>
      <c r="BO228" s="64">
        <f t="shared" si="39"/>
        <v>0.30769230769230771</v>
      </c>
      <c r="BP228" s="64">
        <f t="shared" si="40"/>
        <v>0.30769230769230771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8">
        <v>4680115882942</v>
      </c>
      <c r="E229" s="389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9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2"/>
      <c r="R229" s="382"/>
      <c r="S229" s="382"/>
      <c r="T229" s="383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8">
        <v>4680115880504</v>
      </c>
      <c r="E230" s="389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6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2"/>
      <c r="R230" s="382"/>
      <c r="S230" s="382"/>
      <c r="T230" s="383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8">
        <v>4680115882164</v>
      </c>
      <c r="E231" s="389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3"/>
      <c r="B232" s="392"/>
      <c r="C232" s="392"/>
      <c r="D232" s="392"/>
      <c r="E232" s="392"/>
      <c r="F232" s="392"/>
      <c r="G232" s="392"/>
      <c r="H232" s="392"/>
      <c r="I232" s="392"/>
      <c r="J232" s="392"/>
      <c r="K232" s="392"/>
      <c r="L232" s="392"/>
      <c r="M232" s="392"/>
      <c r="N232" s="392"/>
      <c r="O232" s="414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208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208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3.1588799999999999</v>
      </c>
      <c r="AA232" s="380"/>
      <c r="AB232" s="380"/>
      <c r="AC232" s="380"/>
    </row>
    <row r="233" spans="1:68" x14ac:dyDescent="0.2">
      <c r="A233" s="392"/>
      <c r="B233" s="392"/>
      <c r="C233" s="392"/>
      <c r="D233" s="392"/>
      <c r="E233" s="392"/>
      <c r="F233" s="392"/>
      <c r="G233" s="392"/>
      <c r="H233" s="392"/>
      <c r="I233" s="392"/>
      <c r="J233" s="392"/>
      <c r="K233" s="392"/>
      <c r="L233" s="392"/>
      <c r="M233" s="392"/>
      <c r="N233" s="392"/>
      <c r="O233" s="414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79">
        <f>IFERROR(SUM(X221:X231),"0")</f>
        <v>1204.8</v>
      </c>
      <c r="Y233" s="379">
        <f>IFERROR(SUM(Y221:Y231),"0")</f>
        <v>1204.8</v>
      </c>
      <c r="Z233" s="37"/>
      <c r="AA233" s="380"/>
      <c r="AB233" s="380"/>
      <c r="AC233" s="380"/>
    </row>
    <row r="234" spans="1:68" ht="14.25" customHeight="1" x14ac:dyDescent="0.25">
      <c r="A234" s="393" t="s">
        <v>168</v>
      </c>
      <c r="B234" s="392"/>
      <c r="C234" s="392"/>
      <c r="D234" s="392"/>
      <c r="E234" s="392"/>
      <c r="F234" s="392"/>
      <c r="G234" s="392"/>
      <c r="H234" s="392"/>
      <c r="I234" s="392"/>
      <c r="J234" s="392"/>
      <c r="K234" s="392"/>
      <c r="L234" s="392"/>
      <c r="M234" s="392"/>
      <c r="N234" s="392"/>
      <c r="O234" s="392"/>
      <c r="P234" s="392"/>
      <c r="Q234" s="392"/>
      <c r="R234" s="392"/>
      <c r="S234" s="392"/>
      <c r="T234" s="392"/>
      <c r="U234" s="392"/>
      <c r="V234" s="392"/>
      <c r="W234" s="392"/>
      <c r="X234" s="392"/>
      <c r="Y234" s="392"/>
      <c r="Z234" s="392"/>
      <c r="AA234" s="373"/>
      <c r="AB234" s="373"/>
      <c r="AC234" s="373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8">
        <v>4680115882874</v>
      </c>
      <c r="E235" s="389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5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8">
        <v>4680115882874</v>
      </c>
      <c r="E236" s="389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71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8">
        <v>4680115884434</v>
      </c>
      <c r="E237" s="389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7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8">
        <v>4680115880818</v>
      </c>
      <c r="E238" s="389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40</v>
      </c>
      <c r="Y238" s="378">
        <f>IFERROR(IF(X238="",0,CEILING((X238/$H238),1)*$H238),"")</f>
        <v>40.799999999999997</v>
      </c>
      <c r="Z238" s="36">
        <f>IFERROR(IF(Y238=0,"",ROUNDUP(Y238/H238,0)*0.00753),"")</f>
        <v>0.12801000000000001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44.533333333333339</v>
      </c>
      <c r="BN238" s="64">
        <f>IFERROR(Y238*I238/H238,"0")</f>
        <v>45.423999999999999</v>
      </c>
      <c r="BO238" s="64">
        <f>IFERROR(1/J238*(X238/H238),"0")</f>
        <v>0.10683760683760685</v>
      </c>
      <c r="BP238" s="64">
        <f>IFERROR(1/J238*(Y238/H238),"0")</f>
        <v>0.10897435897435898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8">
        <v>4680115880801</v>
      </c>
      <c r="E239" s="389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64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2"/>
      <c r="R239" s="382"/>
      <c r="S239" s="382"/>
      <c r="T239" s="383"/>
      <c r="U239" s="34"/>
      <c r="V239" s="34"/>
      <c r="W239" s="35" t="s">
        <v>68</v>
      </c>
      <c r="X239" s="377">
        <v>40</v>
      </c>
      <c r="Y239" s="378">
        <f>IFERROR(IF(X239="",0,CEILING((X239/$H239),1)*$H239),"")</f>
        <v>40.799999999999997</v>
      </c>
      <c r="Z239" s="36">
        <f>IFERROR(IF(Y239=0,"",ROUNDUP(Y239/H239,0)*0.00753),"")</f>
        <v>0.12801000000000001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44.533333333333339</v>
      </c>
      <c r="BN239" s="64">
        <f>IFERROR(Y239*I239/H239,"0")</f>
        <v>45.423999999999999</v>
      </c>
      <c r="BO239" s="64">
        <f>IFERROR(1/J239*(X239/H239),"0")</f>
        <v>0.10683760683760685</v>
      </c>
      <c r="BP239" s="64">
        <f>IFERROR(1/J239*(Y239/H239),"0")</f>
        <v>0.10897435897435898</v>
      </c>
    </row>
    <row r="240" spans="1:68" x14ac:dyDescent="0.2">
      <c r="A240" s="413"/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414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79">
        <f>IFERROR(X235/H235,"0")+IFERROR(X236/H236,"0")+IFERROR(X237/H237,"0")+IFERROR(X238/H238,"0")+IFERROR(X239/H239,"0")</f>
        <v>33.333333333333336</v>
      </c>
      <c r="Y240" s="379">
        <f>IFERROR(Y235/H235,"0")+IFERROR(Y236/H236,"0")+IFERROR(Y237/H237,"0")+IFERROR(Y238/H238,"0")+IFERROR(Y239/H239,"0")</f>
        <v>34</v>
      </c>
      <c r="Z240" s="379">
        <f>IFERROR(IF(Z235="",0,Z235),"0")+IFERROR(IF(Z236="",0,Z236),"0")+IFERROR(IF(Z237="",0,Z237),"0")+IFERROR(IF(Z238="",0,Z238),"0")+IFERROR(IF(Z239="",0,Z239),"0")</f>
        <v>0.25602000000000003</v>
      </c>
      <c r="AA240" s="380"/>
      <c r="AB240" s="380"/>
      <c r="AC240" s="380"/>
    </row>
    <row r="241" spans="1:68" x14ac:dyDescent="0.2">
      <c r="A241" s="392"/>
      <c r="B241" s="392"/>
      <c r="C241" s="392"/>
      <c r="D241" s="392"/>
      <c r="E241" s="392"/>
      <c r="F241" s="392"/>
      <c r="G241" s="392"/>
      <c r="H241" s="392"/>
      <c r="I241" s="392"/>
      <c r="J241" s="392"/>
      <c r="K241" s="392"/>
      <c r="L241" s="392"/>
      <c r="M241" s="392"/>
      <c r="N241" s="392"/>
      <c r="O241" s="414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79">
        <f>IFERROR(SUM(X235:X239),"0")</f>
        <v>80</v>
      </c>
      <c r="Y241" s="379">
        <f>IFERROR(SUM(Y235:Y239),"0")</f>
        <v>81.599999999999994</v>
      </c>
      <c r="Z241" s="37"/>
      <c r="AA241" s="380"/>
      <c r="AB241" s="380"/>
      <c r="AC241" s="380"/>
    </row>
    <row r="242" spans="1:68" ht="16.5" customHeight="1" x14ac:dyDescent="0.25">
      <c r="A242" s="391" t="s">
        <v>332</v>
      </c>
      <c r="B242" s="392"/>
      <c r="C242" s="392"/>
      <c r="D242" s="392"/>
      <c r="E242" s="392"/>
      <c r="F242" s="392"/>
      <c r="G242" s="392"/>
      <c r="H242" s="392"/>
      <c r="I242" s="392"/>
      <c r="J242" s="392"/>
      <c r="K242" s="392"/>
      <c r="L242" s="392"/>
      <c r="M242" s="392"/>
      <c r="N242" s="392"/>
      <c r="O242" s="392"/>
      <c r="P242" s="392"/>
      <c r="Q242" s="392"/>
      <c r="R242" s="392"/>
      <c r="S242" s="392"/>
      <c r="T242" s="392"/>
      <c r="U242" s="392"/>
      <c r="V242" s="392"/>
      <c r="W242" s="392"/>
      <c r="X242" s="392"/>
      <c r="Y242" s="392"/>
      <c r="Z242" s="392"/>
      <c r="AA242" s="372"/>
      <c r="AB242" s="372"/>
      <c r="AC242" s="372"/>
    </row>
    <row r="243" spans="1:68" ht="14.25" customHeight="1" x14ac:dyDescent="0.25">
      <c r="A243" s="393" t="s">
        <v>109</v>
      </c>
      <c r="B243" s="392"/>
      <c r="C243" s="392"/>
      <c r="D243" s="392"/>
      <c r="E243" s="392"/>
      <c r="F243" s="392"/>
      <c r="G243" s="392"/>
      <c r="H243" s="392"/>
      <c r="I243" s="392"/>
      <c r="J243" s="392"/>
      <c r="K243" s="392"/>
      <c r="L243" s="392"/>
      <c r="M243" s="392"/>
      <c r="N243" s="392"/>
      <c r="O243" s="392"/>
      <c r="P243" s="392"/>
      <c r="Q243" s="392"/>
      <c r="R243" s="392"/>
      <c r="S243" s="392"/>
      <c r="T243" s="392"/>
      <c r="U243" s="392"/>
      <c r="V243" s="392"/>
      <c r="W243" s="392"/>
      <c r="X243" s="392"/>
      <c r="Y243" s="392"/>
      <c r="Z243" s="392"/>
      <c r="AA243" s="373"/>
      <c r="AB243" s="373"/>
      <c r="AC243" s="373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8">
        <v>4680115884274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7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8">
        <v>4680115884274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63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8">
        <v>4680115884298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6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8">
        <v>4680115884250</v>
      </c>
      <c r="E247" s="389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50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8">
        <v>4680115884250</v>
      </c>
      <c r="E248" s="389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5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8">
        <v>4680115884281</v>
      </c>
      <c r="E249" s="389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75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8">
        <v>4680115884199</v>
      </c>
      <c r="E250" s="389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8">
        <v>4680115884267</v>
      </c>
      <c r="E251" s="389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5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2"/>
      <c r="R251" s="382"/>
      <c r="S251" s="382"/>
      <c r="T251" s="383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3"/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2"/>
      <c r="O252" s="414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x14ac:dyDescent="0.2">
      <c r="A253" s="392"/>
      <c r="B253" s="392"/>
      <c r="C253" s="392"/>
      <c r="D253" s="392"/>
      <c r="E253" s="392"/>
      <c r="F253" s="392"/>
      <c r="G253" s="392"/>
      <c r="H253" s="392"/>
      <c r="I253" s="392"/>
      <c r="J253" s="392"/>
      <c r="K253" s="392"/>
      <c r="L253" s="392"/>
      <c r="M253" s="392"/>
      <c r="N253" s="392"/>
      <c r="O253" s="414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customHeight="1" x14ac:dyDescent="0.25">
      <c r="A254" s="391" t="s">
        <v>347</v>
      </c>
      <c r="B254" s="392"/>
      <c r="C254" s="392"/>
      <c r="D254" s="392"/>
      <c r="E254" s="392"/>
      <c r="F254" s="392"/>
      <c r="G254" s="392"/>
      <c r="H254" s="392"/>
      <c r="I254" s="392"/>
      <c r="J254" s="392"/>
      <c r="K254" s="392"/>
      <c r="L254" s="392"/>
      <c r="M254" s="392"/>
      <c r="N254" s="392"/>
      <c r="O254" s="392"/>
      <c r="P254" s="392"/>
      <c r="Q254" s="392"/>
      <c r="R254" s="392"/>
      <c r="S254" s="392"/>
      <c r="T254" s="392"/>
      <c r="U254" s="392"/>
      <c r="V254" s="392"/>
      <c r="W254" s="392"/>
      <c r="X254" s="392"/>
      <c r="Y254" s="392"/>
      <c r="Z254" s="392"/>
      <c r="AA254" s="372"/>
      <c r="AB254" s="372"/>
      <c r="AC254" s="372"/>
    </row>
    <row r="255" spans="1:68" ht="14.25" customHeight="1" x14ac:dyDescent="0.25">
      <c r="A255" s="393" t="s">
        <v>109</v>
      </c>
      <c r="B255" s="392"/>
      <c r="C255" s="392"/>
      <c r="D255" s="392"/>
      <c r="E255" s="392"/>
      <c r="F255" s="392"/>
      <c r="G255" s="392"/>
      <c r="H255" s="392"/>
      <c r="I255" s="392"/>
      <c r="J255" s="392"/>
      <c r="K255" s="392"/>
      <c r="L255" s="392"/>
      <c r="M255" s="392"/>
      <c r="N255" s="392"/>
      <c r="O255" s="392"/>
      <c r="P255" s="392"/>
      <c r="Q255" s="392"/>
      <c r="R255" s="392"/>
      <c r="S255" s="392"/>
      <c r="T255" s="392"/>
      <c r="U255" s="392"/>
      <c r="V255" s="392"/>
      <c r="W255" s="392"/>
      <c r="X255" s="392"/>
      <c r="Y255" s="392"/>
      <c r="Z255" s="392"/>
      <c r="AA255" s="373"/>
      <c r="AB255" s="373"/>
      <c r="AC255" s="373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8">
        <v>4680115884137</v>
      </c>
      <c r="E256" s="389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54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8">
        <v>4680115884137</v>
      </c>
      <c r="E257" s="389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5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8">
        <v>4680115884236</v>
      </c>
      <c r="E258" s="389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7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8">
        <v>4680115884175</v>
      </c>
      <c r="E259" s="389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7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8">
        <v>4680115884144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8">
        <v>4680115885288</v>
      </c>
      <c r="E261" s="389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56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2"/>
      <c r="R261" s="382"/>
      <c r="S261" s="382"/>
      <c r="T261" s="383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8">
        <v>4680115884182</v>
      </c>
      <c r="E262" s="389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4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2"/>
      <c r="R262" s="382"/>
      <c r="S262" s="382"/>
      <c r="T262" s="383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8">
        <v>4680115884205</v>
      </c>
      <c r="E263" s="389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4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2"/>
      <c r="R263" s="382"/>
      <c r="S263" s="382"/>
      <c r="T263" s="383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3"/>
      <c r="B264" s="392"/>
      <c r="C264" s="392"/>
      <c r="D264" s="392"/>
      <c r="E264" s="392"/>
      <c r="F264" s="392"/>
      <c r="G264" s="392"/>
      <c r="H264" s="392"/>
      <c r="I264" s="392"/>
      <c r="J264" s="392"/>
      <c r="K264" s="392"/>
      <c r="L264" s="392"/>
      <c r="M264" s="392"/>
      <c r="N264" s="392"/>
      <c r="O264" s="414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x14ac:dyDescent="0.2">
      <c r="A265" s="392"/>
      <c r="B265" s="392"/>
      <c r="C265" s="392"/>
      <c r="D265" s="392"/>
      <c r="E265" s="392"/>
      <c r="F265" s="392"/>
      <c r="G265" s="392"/>
      <c r="H265" s="392"/>
      <c r="I265" s="392"/>
      <c r="J265" s="392"/>
      <c r="K265" s="392"/>
      <c r="L265" s="392"/>
      <c r="M265" s="392"/>
      <c r="N265" s="392"/>
      <c r="O265" s="414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customHeight="1" x14ac:dyDescent="0.25">
      <c r="A266" s="391" t="s">
        <v>363</v>
      </c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  <c r="L266" s="392"/>
      <c r="M266" s="392"/>
      <c r="N266" s="392"/>
      <c r="O266" s="392"/>
      <c r="P266" s="392"/>
      <c r="Q266" s="392"/>
      <c r="R266" s="392"/>
      <c r="S266" s="392"/>
      <c r="T266" s="392"/>
      <c r="U266" s="392"/>
      <c r="V266" s="392"/>
      <c r="W266" s="392"/>
      <c r="X266" s="392"/>
      <c r="Y266" s="392"/>
      <c r="Z266" s="392"/>
      <c r="AA266" s="372"/>
      <c r="AB266" s="372"/>
      <c r="AC266" s="372"/>
    </row>
    <row r="267" spans="1:68" ht="14.25" customHeight="1" x14ac:dyDescent="0.25">
      <c r="A267" s="393" t="s">
        <v>109</v>
      </c>
      <c r="B267" s="392"/>
      <c r="C267" s="392"/>
      <c r="D267" s="392"/>
      <c r="E267" s="392"/>
      <c r="F267" s="392"/>
      <c r="G267" s="392"/>
      <c r="H267" s="392"/>
      <c r="I267" s="392"/>
      <c r="J267" s="392"/>
      <c r="K267" s="392"/>
      <c r="L267" s="392"/>
      <c r="M267" s="392"/>
      <c r="N267" s="392"/>
      <c r="O267" s="392"/>
      <c r="P267" s="392"/>
      <c r="Q267" s="392"/>
      <c r="R267" s="392"/>
      <c r="S267" s="392"/>
      <c r="T267" s="392"/>
      <c r="U267" s="392"/>
      <c r="V267" s="392"/>
      <c r="W267" s="392"/>
      <c r="X267" s="392"/>
      <c r="Y267" s="392"/>
      <c r="Z267" s="392"/>
      <c r="AA267" s="373"/>
      <c r="AB267" s="373"/>
      <c r="AC267" s="373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8">
        <v>4680115885837</v>
      </c>
      <c r="E268" s="389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6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2"/>
      <c r="R268" s="382"/>
      <c r="S268" s="382"/>
      <c r="T268" s="383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8">
        <v>4680115885806</v>
      </c>
      <c r="E269" s="389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535" t="s">
        <v>368</v>
      </c>
      <c r="Q269" s="382"/>
      <c r="R269" s="382"/>
      <c r="S269" s="382"/>
      <c r="T269" s="383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8">
        <v>4680115885806</v>
      </c>
      <c r="E270" s="389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4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8">
        <v>4680115885851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7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8">
        <v>4680115885844</v>
      </c>
      <c r="E272" s="389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6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8">
        <v>4680115885820</v>
      </c>
      <c r="E273" s="389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7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2"/>
      <c r="R273" s="382"/>
      <c r="S273" s="382"/>
      <c r="T273" s="383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3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414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x14ac:dyDescent="0.2">
      <c r="A275" s="392"/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414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customHeight="1" x14ac:dyDescent="0.25">
      <c r="A276" s="391" t="s">
        <v>376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72"/>
      <c r="AB276" s="372"/>
      <c r="AC276" s="372"/>
    </row>
    <row r="277" spans="1:68" ht="14.25" customHeight="1" x14ac:dyDescent="0.25">
      <c r="A277" s="393" t="s">
        <v>109</v>
      </c>
      <c r="B277" s="392"/>
      <c r="C277" s="392"/>
      <c r="D277" s="392"/>
      <c r="E277" s="392"/>
      <c r="F277" s="392"/>
      <c r="G277" s="392"/>
      <c r="H277" s="392"/>
      <c r="I277" s="392"/>
      <c r="J277" s="392"/>
      <c r="K277" s="392"/>
      <c r="L277" s="392"/>
      <c r="M277" s="392"/>
      <c r="N277" s="392"/>
      <c r="O277" s="392"/>
      <c r="P277" s="392"/>
      <c r="Q277" s="392"/>
      <c r="R277" s="392"/>
      <c r="S277" s="392"/>
      <c r="T277" s="392"/>
      <c r="U277" s="392"/>
      <c r="V277" s="392"/>
      <c r="W277" s="392"/>
      <c r="X277" s="392"/>
      <c r="Y277" s="392"/>
      <c r="Z277" s="392"/>
      <c r="AA277" s="373"/>
      <c r="AB277" s="373"/>
      <c r="AC277" s="373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8">
        <v>4680115885707</v>
      </c>
      <c r="E278" s="389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49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3"/>
      <c r="B279" s="392"/>
      <c r="C279" s="392"/>
      <c r="D279" s="392"/>
      <c r="E279" s="392"/>
      <c r="F279" s="392"/>
      <c r="G279" s="392"/>
      <c r="H279" s="392"/>
      <c r="I279" s="392"/>
      <c r="J279" s="392"/>
      <c r="K279" s="392"/>
      <c r="L279" s="392"/>
      <c r="M279" s="392"/>
      <c r="N279" s="392"/>
      <c r="O279" s="414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2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414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1" t="s">
        <v>379</v>
      </c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2"/>
      <c r="P281" s="392"/>
      <c r="Q281" s="392"/>
      <c r="R281" s="392"/>
      <c r="S281" s="392"/>
      <c r="T281" s="392"/>
      <c r="U281" s="392"/>
      <c r="V281" s="392"/>
      <c r="W281" s="392"/>
      <c r="X281" s="392"/>
      <c r="Y281" s="392"/>
      <c r="Z281" s="392"/>
      <c r="AA281" s="372"/>
      <c r="AB281" s="372"/>
      <c r="AC281" s="372"/>
    </row>
    <row r="282" spans="1:68" ht="14.25" customHeight="1" x14ac:dyDescent="0.25">
      <c r="A282" s="393" t="s">
        <v>109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3"/>
      <c r="AB282" s="373"/>
      <c r="AC282" s="373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8">
        <v>4607091383423</v>
      </c>
      <c r="E283" s="389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2"/>
      <c r="R283" s="382"/>
      <c r="S283" s="382"/>
      <c r="T283" s="383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8">
        <v>4680115885691</v>
      </c>
      <c r="E284" s="389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6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2"/>
      <c r="R284" s="382"/>
      <c r="S284" s="382"/>
      <c r="T284" s="383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8">
        <v>4680115885660</v>
      </c>
      <c r="E285" s="389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6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2"/>
      <c r="R285" s="382"/>
      <c r="S285" s="382"/>
      <c r="T285" s="383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3"/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2"/>
      <c r="N286" s="392"/>
      <c r="O286" s="414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2"/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  <c r="L287" s="392"/>
      <c r="M287" s="392"/>
      <c r="N287" s="392"/>
      <c r="O287" s="414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1" t="s">
        <v>386</v>
      </c>
      <c r="B288" s="392"/>
      <c r="C288" s="392"/>
      <c r="D288" s="392"/>
      <c r="E288" s="392"/>
      <c r="F288" s="392"/>
      <c r="G288" s="392"/>
      <c r="H288" s="392"/>
      <c r="I288" s="392"/>
      <c r="J288" s="392"/>
      <c r="K288" s="392"/>
      <c r="L288" s="392"/>
      <c r="M288" s="392"/>
      <c r="N288" s="392"/>
      <c r="O288" s="392"/>
      <c r="P288" s="392"/>
      <c r="Q288" s="392"/>
      <c r="R288" s="392"/>
      <c r="S288" s="392"/>
      <c r="T288" s="392"/>
      <c r="U288" s="392"/>
      <c r="V288" s="392"/>
      <c r="W288" s="392"/>
      <c r="X288" s="392"/>
      <c r="Y288" s="392"/>
      <c r="Z288" s="392"/>
      <c r="AA288" s="372"/>
      <c r="AB288" s="372"/>
      <c r="AC288" s="372"/>
    </row>
    <row r="289" spans="1:68" ht="14.25" customHeight="1" x14ac:dyDescent="0.25">
      <c r="A289" s="393" t="s">
        <v>71</v>
      </c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2"/>
      <c r="P289" s="392"/>
      <c r="Q289" s="392"/>
      <c r="R289" s="392"/>
      <c r="S289" s="392"/>
      <c r="T289" s="392"/>
      <c r="U289" s="392"/>
      <c r="V289" s="392"/>
      <c r="W289" s="392"/>
      <c r="X289" s="392"/>
      <c r="Y289" s="392"/>
      <c r="Z289" s="392"/>
      <c r="AA289" s="373"/>
      <c r="AB289" s="373"/>
      <c r="AC289" s="373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8">
        <v>4680115881556</v>
      </c>
      <c r="E290" s="389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7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2"/>
      <c r="R290" s="382"/>
      <c r="S290" s="382"/>
      <c r="T290" s="383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8">
        <v>4680115881037</v>
      </c>
      <c r="E291" s="389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4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8">
        <v>4680115881228</v>
      </c>
      <c r="E292" s="389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4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2"/>
      <c r="R292" s="382"/>
      <c r="S292" s="382"/>
      <c r="T292" s="383"/>
      <c r="U292" s="34"/>
      <c r="V292" s="34"/>
      <c r="W292" s="35" t="s">
        <v>68</v>
      </c>
      <c r="X292" s="377">
        <v>374.4</v>
      </c>
      <c r="Y292" s="378">
        <f>IFERROR(IF(X292="",0,CEILING((X292/$H292),1)*$H292),"")</f>
        <v>374.4</v>
      </c>
      <c r="Z292" s="36">
        <f>IFERROR(IF(Y292=0,"",ROUNDUP(Y292/H292,0)*0.00753),"")</f>
        <v>1.1746799999999999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416.83199999999999</v>
      </c>
      <c r="BN292" s="64">
        <f>IFERROR(Y292*I292/H292,"0")</f>
        <v>416.83199999999999</v>
      </c>
      <c r="BO292" s="64">
        <f>IFERROR(1/J292*(X292/H292),"0")</f>
        <v>1</v>
      </c>
      <c r="BP292" s="64">
        <f>IFERROR(1/J292*(Y292/H292),"0")</f>
        <v>1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8">
        <v>4680115881211</v>
      </c>
      <c r="E293" s="389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2"/>
      <c r="R293" s="382"/>
      <c r="S293" s="382"/>
      <c r="T293" s="383"/>
      <c r="U293" s="34"/>
      <c r="V293" s="34"/>
      <c r="W293" s="35" t="s">
        <v>68</v>
      </c>
      <c r="X293" s="377">
        <v>403.19999999999987</v>
      </c>
      <c r="Y293" s="378">
        <f>IFERROR(IF(X293="",0,CEILING((X293/$H293),1)*$H293),"")</f>
        <v>403.2</v>
      </c>
      <c r="Z293" s="36">
        <f>IFERROR(IF(Y293=0,"",ROUNDUP(Y293/H293,0)*0.00753),"")</f>
        <v>1.2650399999999999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436.7999999999999</v>
      </c>
      <c r="BN293" s="64">
        <f>IFERROR(Y293*I293/H293,"0")</f>
        <v>436.8</v>
      </c>
      <c r="BO293" s="64">
        <f>IFERROR(1/J293*(X293/H293),"0")</f>
        <v>1.0769230769230764</v>
      </c>
      <c r="BP293" s="64">
        <f>IFERROR(1/J293*(Y293/H293),"0")</f>
        <v>1.0769230769230769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8">
        <v>4680115881020</v>
      </c>
      <c r="E294" s="389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43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2"/>
      <c r="R294" s="382"/>
      <c r="S294" s="382"/>
      <c r="T294" s="383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3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414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79">
        <f>IFERROR(X290/H290,"0")+IFERROR(X291/H291,"0")+IFERROR(X292/H292,"0")+IFERROR(X293/H293,"0")+IFERROR(X294/H294,"0")</f>
        <v>323.99999999999994</v>
      </c>
      <c r="Y295" s="379">
        <f>IFERROR(Y290/H290,"0")+IFERROR(Y291/H291,"0")+IFERROR(Y292/H292,"0")+IFERROR(Y293/H293,"0")+IFERROR(Y294/H294,"0")</f>
        <v>324</v>
      </c>
      <c r="Z295" s="379">
        <f>IFERROR(IF(Z290="",0,Z290),"0")+IFERROR(IF(Z291="",0,Z291),"0")+IFERROR(IF(Z292="",0,Z292),"0")+IFERROR(IF(Z293="",0,Z293),"0")+IFERROR(IF(Z294="",0,Z294),"0")</f>
        <v>2.4397199999999999</v>
      </c>
      <c r="AA295" s="380"/>
      <c r="AB295" s="380"/>
      <c r="AC295" s="380"/>
    </row>
    <row r="296" spans="1:68" x14ac:dyDescent="0.2">
      <c r="A296" s="392"/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414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79">
        <f>IFERROR(SUM(X290:X294),"0")</f>
        <v>777.59999999999991</v>
      </c>
      <c r="Y296" s="379">
        <f>IFERROR(SUM(Y290:Y294),"0")</f>
        <v>777.59999999999991</v>
      </c>
      <c r="Z296" s="37"/>
      <c r="AA296" s="380"/>
      <c r="AB296" s="380"/>
      <c r="AC296" s="380"/>
    </row>
    <row r="297" spans="1:68" ht="16.5" customHeight="1" x14ac:dyDescent="0.25">
      <c r="A297" s="391" t="s">
        <v>397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72"/>
      <c r="AB297" s="372"/>
      <c r="AC297" s="372"/>
    </row>
    <row r="298" spans="1:68" ht="14.25" customHeight="1" x14ac:dyDescent="0.25">
      <c r="A298" s="393" t="s">
        <v>71</v>
      </c>
      <c r="B298" s="392"/>
      <c r="C298" s="392"/>
      <c r="D298" s="392"/>
      <c r="E298" s="392"/>
      <c r="F298" s="392"/>
      <c r="G298" s="392"/>
      <c r="H298" s="392"/>
      <c r="I298" s="392"/>
      <c r="J298" s="392"/>
      <c r="K298" s="392"/>
      <c r="L298" s="392"/>
      <c r="M298" s="392"/>
      <c r="N298" s="392"/>
      <c r="O298" s="392"/>
      <c r="P298" s="392"/>
      <c r="Q298" s="392"/>
      <c r="R298" s="392"/>
      <c r="S298" s="392"/>
      <c r="T298" s="392"/>
      <c r="U298" s="392"/>
      <c r="V298" s="392"/>
      <c r="W298" s="392"/>
      <c r="X298" s="392"/>
      <c r="Y298" s="392"/>
      <c r="Z298" s="392"/>
      <c r="AA298" s="373"/>
      <c r="AB298" s="373"/>
      <c r="AC298" s="373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8">
        <v>4680115884618</v>
      </c>
      <c r="E299" s="389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2"/>
      <c r="R299" s="382"/>
      <c r="S299" s="382"/>
      <c r="T299" s="383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3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414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2"/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414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1" t="s">
        <v>400</v>
      </c>
      <c r="B302" s="392"/>
      <c r="C302" s="392"/>
      <c r="D302" s="392"/>
      <c r="E302" s="392"/>
      <c r="F302" s="392"/>
      <c r="G302" s="392"/>
      <c r="H302" s="392"/>
      <c r="I302" s="392"/>
      <c r="J302" s="392"/>
      <c r="K302" s="392"/>
      <c r="L302" s="392"/>
      <c r="M302" s="392"/>
      <c r="N302" s="392"/>
      <c r="O302" s="392"/>
      <c r="P302" s="392"/>
      <c r="Q302" s="392"/>
      <c r="R302" s="392"/>
      <c r="S302" s="392"/>
      <c r="T302" s="392"/>
      <c r="U302" s="392"/>
      <c r="V302" s="392"/>
      <c r="W302" s="392"/>
      <c r="X302" s="392"/>
      <c r="Y302" s="392"/>
      <c r="Z302" s="392"/>
      <c r="AA302" s="372"/>
      <c r="AB302" s="372"/>
      <c r="AC302" s="372"/>
    </row>
    <row r="303" spans="1:68" ht="14.25" customHeight="1" x14ac:dyDescent="0.25">
      <c r="A303" s="393" t="s">
        <v>109</v>
      </c>
      <c r="B303" s="392"/>
      <c r="C303" s="392"/>
      <c r="D303" s="392"/>
      <c r="E303" s="392"/>
      <c r="F303" s="392"/>
      <c r="G303" s="392"/>
      <c r="H303" s="392"/>
      <c r="I303" s="392"/>
      <c r="J303" s="392"/>
      <c r="K303" s="392"/>
      <c r="L303" s="392"/>
      <c r="M303" s="392"/>
      <c r="N303" s="392"/>
      <c r="O303" s="392"/>
      <c r="P303" s="392"/>
      <c r="Q303" s="392"/>
      <c r="R303" s="392"/>
      <c r="S303" s="392"/>
      <c r="T303" s="392"/>
      <c r="U303" s="392"/>
      <c r="V303" s="392"/>
      <c r="W303" s="392"/>
      <c r="X303" s="392"/>
      <c r="Y303" s="392"/>
      <c r="Z303" s="392"/>
      <c r="AA303" s="373"/>
      <c r="AB303" s="373"/>
      <c r="AC303" s="373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8">
        <v>4680115882973</v>
      </c>
      <c r="E304" s="389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58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3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414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2"/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414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393" t="s">
        <v>63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73"/>
      <c r="AB307" s="373"/>
      <c r="AC307" s="373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8">
        <v>4607091389845</v>
      </c>
      <c r="E308" s="389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63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8">
        <v>4680115882881</v>
      </c>
      <c r="E309" s="389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2"/>
      <c r="R309" s="382"/>
      <c r="S309" s="382"/>
      <c r="T309" s="383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3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2"/>
      <c r="O310" s="414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2"/>
      <c r="O311" s="414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customHeight="1" x14ac:dyDescent="0.25">
      <c r="A312" s="391" t="s">
        <v>407</v>
      </c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2"/>
      <c r="N312" s="392"/>
      <c r="O312" s="392"/>
      <c r="P312" s="392"/>
      <c r="Q312" s="392"/>
      <c r="R312" s="392"/>
      <c r="S312" s="392"/>
      <c r="T312" s="392"/>
      <c r="U312" s="392"/>
      <c r="V312" s="392"/>
      <c r="W312" s="392"/>
      <c r="X312" s="392"/>
      <c r="Y312" s="392"/>
      <c r="Z312" s="392"/>
      <c r="AA312" s="372"/>
      <c r="AB312" s="372"/>
      <c r="AC312" s="372"/>
    </row>
    <row r="313" spans="1:68" ht="14.25" customHeight="1" x14ac:dyDescent="0.25">
      <c r="A313" s="393" t="s">
        <v>109</v>
      </c>
      <c r="B313" s="392"/>
      <c r="C313" s="392"/>
      <c r="D313" s="392"/>
      <c r="E313" s="392"/>
      <c r="F313" s="392"/>
      <c r="G313" s="392"/>
      <c r="H313" s="392"/>
      <c r="I313" s="392"/>
      <c r="J313" s="392"/>
      <c r="K313" s="392"/>
      <c r="L313" s="392"/>
      <c r="M313" s="392"/>
      <c r="N313" s="392"/>
      <c r="O313" s="392"/>
      <c r="P313" s="392"/>
      <c r="Q313" s="392"/>
      <c r="R313" s="392"/>
      <c r="S313" s="392"/>
      <c r="T313" s="392"/>
      <c r="U313" s="392"/>
      <c r="V313" s="392"/>
      <c r="W313" s="392"/>
      <c r="X313" s="392"/>
      <c r="Y313" s="392"/>
      <c r="Z313" s="392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8">
        <v>4680115885615</v>
      </c>
      <c r="E314" s="389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5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8">
        <v>4680115885646</v>
      </c>
      <c r="E315" s="389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8">
        <v>4680115885554</v>
      </c>
      <c r="E316" s="389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764" t="s">
        <v>414</v>
      </c>
      <c r="Q316" s="382"/>
      <c r="R316" s="382"/>
      <c r="S316" s="382"/>
      <c r="T316" s="383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8">
        <v>4680115885554</v>
      </c>
      <c r="E317" s="389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4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2"/>
      <c r="R317" s="382"/>
      <c r="S317" s="382"/>
      <c r="T317" s="383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8">
        <v>4680115885622</v>
      </c>
      <c r="E318" s="389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5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2"/>
      <c r="R318" s="382"/>
      <c r="S318" s="382"/>
      <c r="T318" s="383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8">
        <v>4680115881938</v>
      </c>
      <c r="E319" s="389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4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8">
        <v>4607091387346</v>
      </c>
      <c r="E320" s="389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5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8">
        <v>4680115885608</v>
      </c>
      <c r="E321" s="389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5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3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414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414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customHeight="1" x14ac:dyDescent="0.25">
      <c r="A324" s="393" t="s">
        <v>63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8">
        <v>4607091387193</v>
      </c>
      <c r="E325" s="389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5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2"/>
      <c r="R325" s="382"/>
      <c r="S325" s="382"/>
      <c r="T325" s="383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8">
        <v>4607091387230</v>
      </c>
      <c r="E326" s="389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7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2"/>
      <c r="R326" s="382"/>
      <c r="S326" s="382"/>
      <c r="T326" s="383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8">
        <v>4607091387292</v>
      </c>
      <c r="E327" s="389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5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2"/>
      <c r="R327" s="382"/>
      <c r="S327" s="382"/>
      <c r="T327" s="383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8">
        <v>4607091387285</v>
      </c>
      <c r="E328" s="389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7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3"/>
      <c r="B329" s="392"/>
      <c r="C329" s="392"/>
      <c r="D329" s="392"/>
      <c r="E329" s="392"/>
      <c r="F329" s="392"/>
      <c r="G329" s="392"/>
      <c r="H329" s="392"/>
      <c r="I329" s="392"/>
      <c r="J329" s="392"/>
      <c r="K329" s="392"/>
      <c r="L329" s="392"/>
      <c r="M329" s="392"/>
      <c r="N329" s="392"/>
      <c r="O329" s="414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x14ac:dyDescent="0.2">
      <c r="A330" s="392"/>
      <c r="B330" s="392"/>
      <c r="C330" s="392"/>
      <c r="D330" s="392"/>
      <c r="E330" s="392"/>
      <c r="F330" s="392"/>
      <c r="G330" s="392"/>
      <c r="H330" s="392"/>
      <c r="I330" s="392"/>
      <c r="J330" s="392"/>
      <c r="K330" s="392"/>
      <c r="L330" s="392"/>
      <c r="M330" s="392"/>
      <c r="N330" s="392"/>
      <c r="O330" s="414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customHeight="1" x14ac:dyDescent="0.25">
      <c r="A331" s="393" t="s">
        <v>71</v>
      </c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2"/>
      <c r="P331" s="392"/>
      <c r="Q331" s="392"/>
      <c r="R331" s="392"/>
      <c r="S331" s="392"/>
      <c r="T331" s="392"/>
      <c r="U331" s="392"/>
      <c r="V331" s="392"/>
      <c r="W331" s="392"/>
      <c r="X331" s="392"/>
      <c r="Y331" s="392"/>
      <c r="Z331" s="392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8">
        <v>4607091387766</v>
      </c>
      <c r="E332" s="389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2"/>
      <c r="R332" s="382"/>
      <c r="S332" s="382"/>
      <c r="T332" s="383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8">
        <v>4607091387957</v>
      </c>
      <c r="E333" s="389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2"/>
      <c r="R333" s="382"/>
      <c r="S333" s="382"/>
      <c r="T333" s="383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8">
        <v>4607091387964</v>
      </c>
      <c r="E334" s="389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8">
        <v>4680115884588</v>
      </c>
      <c r="E335" s="389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5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8">
        <v>4607091387537</v>
      </c>
      <c r="E336" s="389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4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8">
        <v>4607091387513</v>
      </c>
      <c r="E337" s="389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6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3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414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2"/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414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customHeight="1" x14ac:dyDescent="0.25">
      <c r="A340" s="393" t="s">
        <v>168</v>
      </c>
      <c r="B340" s="392"/>
      <c r="C340" s="392"/>
      <c r="D340" s="392"/>
      <c r="E340" s="392"/>
      <c r="F340" s="392"/>
      <c r="G340" s="392"/>
      <c r="H340" s="392"/>
      <c r="I340" s="392"/>
      <c r="J340" s="392"/>
      <c r="K340" s="392"/>
      <c r="L340" s="392"/>
      <c r="M340" s="392"/>
      <c r="N340" s="392"/>
      <c r="O340" s="392"/>
      <c r="P340" s="392"/>
      <c r="Q340" s="392"/>
      <c r="R340" s="392"/>
      <c r="S340" s="392"/>
      <c r="T340" s="392"/>
      <c r="U340" s="392"/>
      <c r="V340" s="392"/>
      <c r="W340" s="392"/>
      <c r="X340" s="392"/>
      <c r="Y340" s="392"/>
      <c r="Z340" s="392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8">
        <v>4607091380880</v>
      </c>
      <c r="E341" s="389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49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201.6</v>
      </c>
      <c r="Y341" s="378">
        <f>IFERROR(IF(X341="",0,CEILING((X341/$H341),1)*$H341),"")</f>
        <v>201.60000000000002</v>
      </c>
      <c r="Z341" s="36">
        <f>IFERROR(IF(Y341=0,"",ROUNDUP(Y341/H341,0)*0.02175),"")</f>
        <v>0.52200000000000002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215.136</v>
      </c>
      <c r="BN341" s="64">
        <f>IFERROR(Y341*I341/H341,"0")</f>
        <v>215.13600000000002</v>
      </c>
      <c r="BO341" s="64">
        <f>IFERROR(1/J341*(X341/H341),"0")</f>
        <v>0.42857142857142855</v>
      </c>
      <c r="BP341" s="64">
        <f>IFERROR(1/J341*(Y341/H341),"0")</f>
        <v>0.42857142857142855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8">
        <v>4607091384482</v>
      </c>
      <c r="E342" s="389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4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312</v>
      </c>
      <c r="Y342" s="378">
        <f>IFERROR(IF(X342="",0,CEILING((X342/$H342),1)*$H342),"")</f>
        <v>312</v>
      </c>
      <c r="Z342" s="36">
        <f>IFERROR(IF(Y342=0,"",ROUNDUP(Y342/H342,0)*0.02175),"")</f>
        <v>0.86999999999999988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334.56000000000006</v>
      </c>
      <c r="BN342" s="64">
        <f>IFERROR(Y342*I342/H342,"0")</f>
        <v>334.56000000000006</v>
      </c>
      <c r="BO342" s="64">
        <f>IFERROR(1/J342*(X342/H342),"0")</f>
        <v>0.71428571428571419</v>
      </c>
      <c r="BP342" s="64">
        <f>IFERROR(1/J342*(Y342/H342),"0")</f>
        <v>0.71428571428571419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8">
        <v>4607091380897</v>
      </c>
      <c r="E343" s="389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5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201.6</v>
      </c>
      <c r="Y343" s="378">
        <f>IFERROR(IF(X343="",0,CEILING((X343/$H343),1)*$H343),"")</f>
        <v>201.60000000000002</v>
      </c>
      <c r="Z343" s="36">
        <f>IFERROR(IF(Y343=0,"",ROUNDUP(Y343/H343,0)*0.02175),"")</f>
        <v>0.52200000000000002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215.136</v>
      </c>
      <c r="BN343" s="64">
        <f>IFERROR(Y343*I343/H343,"0")</f>
        <v>215.13600000000002</v>
      </c>
      <c r="BO343" s="64">
        <f>IFERROR(1/J343*(X343/H343),"0")</f>
        <v>0.42857142857142855</v>
      </c>
      <c r="BP343" s="64">
        <f>IFERROR(1/J343*(Y343/H343),"0")</f>
        <v>0.42857142857142855</v>
      </c>
    </row>
    <row r="344" spans="1:68" x14ac:dyDescent="0.2">
      <c r="A344" s="413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414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79">
        <f>IFERROR(X341/H341,"0")+IFERROR(X342/H342,"0")+IFERROR(X343/H343,"0")</f>
        <v>88</v>
      </c>
      <c r="Y344" s="379">
        <f>IFERROR(Y341/H341,"0")+IFERROR(Y342/H342,"0")+IFERROR(Y343/H343,"0")</f>
        <v>88</v>
      </c>
      <c r="Z344" s="379">
        <f>IFERROR(IF(Z341="",0,Z341),"0")+IFERROR(IF(Z342="",0,Z342),"0")+IFERROR(IF(Z343="",0,Z343),"0")</f>
        <v>1.9139999999999999</v>
      </c>
      <c r="AA344" s="380"/>
      <c r="AB344" s="380"/>
      <c r="AC344" s="380"/>
    </row>
    <row r="345" spans="1:68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414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79">
        <f>IFERROR(SUM(X341:X343),"0")</f>
        <v>715.2</v>
      </c>
      <c r="Y345" s="379">
        <f>IFERROR(SUM(Y341:Y343),"0")</f>
        <v>715.2</v>
      </c>
      <c r="Z345" s="37"/>
      <c r="AA345" s="380"/>
      <c r="AB345" s="380"/>
      <c r="AC345" s="380"/>
    </row>
    <row r="346" spans="1:68" ht="14.25" customHeight="1" x14ac:dyDescent="0.25">
      <c r="A346" s="393" t="s">
        <v>95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73"/>
      <c r="AB346" s="373"/>
      <c r="AC346" s="373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8">
        <v>4607091388374</v>
      </c>
      <c r="E347" s="389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472" t="s">
        <v>452</v>
      </c>
      <c r="Q347" s="382"/>
      <c r="R347" s="382"/>
      <c r="S347" s="382"/>
      <c r="T347" s="383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8">
        <v>4607091388381</v>
      </c>
      <c r="E348" s="389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500" t="s">
        <v>455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8">
        <v>4607091383102</v>
      </c>
      <c r="E349" s="389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4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2"/>
      <c r="R349" s="382"/>
      <c r="S349" s="382"/>
      <c r="T349" s="383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8">
        <v>4607091388404</v>
      </c>
      <c r="E350" s="389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7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2"/>
      <c r="R350" s="382"/>
      <c r="S350" s="382"/>
      <c r="T350" s="383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3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414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x14ac:dyDescent="0.2">
      <c r="A352" s="392"/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414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customHeight="1" x14ac:dyDescent="0.25">
      <c r="A353" s="393" t="s">
        <v>460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73"/>
      <c r="AB353" s="373"/>
      <c r="AC353" s="373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8">
        <v>4680115881808</v>
      </c>
      <c r="E354" s="389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8">
        <v>4680115881822</v>
      </c>
      <c r="E355" s="389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4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2"/>
      <c r="R355" s="382"/>
      <c r="S355" s="382"/>
      <c r="T355" s="383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8">
        <v>4680115880016</v>
      </c>
      <c r="E356" s="389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6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2"/>
      <c r="R356" s="382"/>
      <c r="S356" s="382"/>
      <c r="T356" s="383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3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414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x14ac:dyDescent="0.2">
      <c r="A358" s="392"/>
      <c r="B358" s="392"/>
      <c r="C358" s="392"/>
      <c r="D358" s="392"/>
      <c r="E358" s="392"/>
      <c r="F358" s="392"/>
      <c r="G358" s="392"/>
      <c r="H358" s="392"/>
      <c r="I358" s="392"/>
      <c r="J358" s="392"/>
      <c r="K358" s="392"/>
      <c r="L358" s="392"/>
      <c r="M358" s="392"/>
      <c r="N358" s="392"/>
      <c r="O358" s="414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customHeight="1" x14ac:dyDescent="0.25">
      <c r="A359" s="391" t="s">
        <v>469</v>
      </c>
      <c r="B359" s="392"/>
      <c r="C359" s="392"/>
      <c r="D359" s="392"/>
      <c r="E359" s="392"/>
      <c r="F359" s="392"/>
      <c r="G359" s="392"/>
      <c r="H359" s="392"/>
      <c r="I359" s="392"/>
      <c r="J359" s="392"/>
      <c r="K359" s="392"/>
      <c r="L359" s="392"/>
      <c r="M359" s="392"/>
      <c r="N359" s="392"/>
      <c r="O359" s="392"/>
      <c r="P359" s="392"/>
      <c r="Q359" s="392"/>
      <c r="R359" s="392"/>
      <c r="S359" s="392"/>
      <c r="T359" s="392"/>
      <c r="U359" s="392"/>
      <c r="V359" s="392"/>
      <c r="W359" s="392"/>
      <c r="X359" s="392"/>
      <c r="Y359" s="392"/>
      <c r="Z359" s="392"/>
      <c r="AA359" s="372"/>
      <c r="AB359" s="372"/>
      <c r="AC359" s="372"/>
    </row>
    <row r="360" spans="1:68" ht="14.25" customHeight="1" x14ac:dyDescent="0.25">
      <c r="A360" s="393" t="s">
        <v>63</v>
      </c>
      <c r="B360" s="392"/>
      <c r="C360" s="392"/>
      <c r="D360" s="392"/>
      <c r="E360" s="392"/>
      <c r="F360" s="392"/>
      <c r="G360" s="392"/>
      <c r="H360" s="392"/>
      <c r="I360" s="392"/>
      <c r="J360" s="392"/>
      <c r="K360" s="392"/>
      <c r="L360" s="392"/>
      <c r="M360" s="392"/>
      <c r="N360" s="392"/>
      <c r="O360" s="392"/>
      <c r="P360" s="392"/>
      <c r="Q360" s="392"/>
      <c r="R360" s="392"/>
      <c r="S360" s="392"/>
      <c r="T360" s="392"/>
      <c r="U360" s="392"/>
      <c r="V360" s="392"/>
      <c r="W360" s="392"/>
      <c r="X360" s="392"/>
      <c r="Y360" s="392"/>
      <c r="Z360" s="392"/>
      <c r="AA360" s="373"/>
      <c r="AB360" s="373"/>
      <c r="AC360" s="373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8">
        <v>4607091383836</v>
      </c>
      <c r="E361" s="389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6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3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414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2"/>
      <c r="O363" s="414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customHeight="1" x14ac:dyDescent="0.25">
      <c r="A364" s="393" t="s">
        <v>71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8">
        <v>4607091387919</v>
      </c>
      <c r="E365" s="389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3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64.8</v>
      </c>
      <c r="Y365" s="378">
        <f>IFERROR(IF(X365="",0,CEILING((X365/$H365),1)*$H365),"")</f>
        <v>64.8</v>
      </c>
      <c r="Z365" s="36">
        <f>IFERROR(IF(Y365=0,"",ROUNDUP(Y365/H365,0)*0.02175),"")</f>
        <v>0.17399999999999999</v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69.311999999999998</v>
      </c>
      <c r="BN365" s="64">
        <f>IFERROR(Y365*I365/H365,"0")</f>
        <v>69.311999999999998</v>
      </c>
      <c r="BO365" s="64">
        <f>IFERROR(1/J365*(X365/H365),"0")</f>
        <v>0.14285714285714285</v>
      </c>
      <c r="BP365" s="64">
        <f>IFERROR(1/J365*(Y365/H365),"0")</f>
        <v>0.14285714285714285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8">
        <v>4680115883604</v>
      </c>
      <c r="E366" s="389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76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8">
        <v>4680115883567</v>
      </c>
      <c r="E367" s="389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46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3"/>
      <c r="B368" s="392"/>
      <c r="C368" s="392"/>
      <c r="D368" s="392"/>
      <c r="E368" s="392"/>
      <c r="F368" s="392"/>
      <c r="G368" s="392"/>
      <c r="H368" s="392"/>
      <c r="I368" s="392"/>
      <c r="J368" s="392"/>
      <c r="K368" s="392"/>
      <c r="L368" s="392"/>
      <c r="M368" s="392"/>
      <c r="N368" s="392"/>
      <c r="O368" s="414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79">
        <f>IFERROR(X365/H365,"0")+IFERROR(X366/H366,"0")+IFERROR(X367/H367,"0")</f>
        <v>8</v>
      </c>
      <c r="Y368" s="379">
        <f>IFERROR(Y365/H365,"0")+IFERROR(Y366/H366,"0")+IFERROR(Y367/H367,"0")</f>
        <v>8</v>
      </c>
      <c r="Z368" s="379">
        <f>IFERROR(IF(Z365="",0,Z365),"0")+IFERROR(IF(Z366="",0,Z366),"0")+IFERROR(IF(Z367="",0,Z367),"0")</f>
        <v>0.17399999999999999</v>
      </c>
      <c r="AA368" s="380"/>
      <c r="AB368" s="380"/>
      <c r="AC368" s="380"/>
    </row>
    <row r="369" spans="1:68" x14ac:dyDescent="0.2">
      <c r="A369" s="392"/>
      <c r="B369" s="392"/>
      <c r="C369" s="392"/>
      <c r="D369" s="392"/>
      <c r="E369" s="392"/>
      <c r="F369" s="392"/>
      <c r="G369" s="392"/>
      <c r="H369" s="392"/>
      <c r="I369" s="392"/>
      <c r="J369" s="392"/>
      <c r="K369" s="392"/>
      <c r="L369" s="392"/>
      <c r="M369" s="392"/>
      <c r="N369" s="392"/>
      <c r="O369" s="414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79">
        <f>IFERROR(SUM(X365:X367),"0")</f>
        <v>64.8</v>
      </c>
      <c r="Y369" s="379">
        <f>IFERROR(SUM(Y365:Y367),"0")</f>
        <v>64.8</v>
      </c>
      <c r="Z369" s="37"/>
      <c r="AA369" s="380"/>
      <c r="AB369" s="380"/>
      <c r="AC369" s="380"/>
    </row>
    <row r="370" spans="1:68" ht="27.75" customHeight="1" x14ac:dyDescent="0.2">
      <c r="A370" s="432" t="s">
        <v>478</v>
      </c>
      <c r="B370" s="433"/>
      <c r="C370" s="433"/>
      <c r="D370" s="433"/>
      <c r="E370" s="433"/>
      <c r="F370" s="433"/>
      <c r="G370" s="433"/>
      <c r="H370" s="433"/>
      <c r="I370" s="433"/>
      <c r="J370" s="433"/>
      <c r="K370" s="433"/>
      <c r="L370" s="433"/>
      <c r="M370" s="433"/>
      <c r="N370" s="433"/>
      <c r="O370" s="433"/>
      <c r="P370" s="433"/>
      <c r="Q370" s="433"/>
      <c r="R370" s="433"/>
      <c r="S370" s="433"/>
      <c r="T370" s="433"/>
      <c r="U370" s="433"/>
      <c r="V370" s="433"/>
      <c r="W370" s="433"/>
      <c r="X370" s="433"/>
      <c r="Y370" s="433"/>
      <c r="Z370" s="433"/>
      <c r="AA370" s="48"/>
      <c r="AB370" s="48"/>
      <c r="AC370" s="48"/>
    </row>
    <row r="371" spans="1:68" ht="16.5" customHeight="1" x14ac:dyDescent="0.25">
      <c r="A371" s="391" t="s">
        <v>479</v>
      </c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392"/>
      <c r="O371" s="392"/>
      <c r="P371" s="392"/>
      <c r="Q371" s="392"/>
      <c r="R371" s="392"/>
      <c r="S371" s="392"/>
      <c r="T371" s="392"/>
      <c r="U371" s="392"/>
      <c r="V371" s="392"/>
      <c r="W371" s="392"/>
      <c r="X371" s="392"/>
      <c r="Y371" s="392"/>
      <c r="Z371" s="392"/>
      <c r="AA371" s="372"/>
      <c r="AB371" s="372"/>
      <c r="AC371" s="372"/>
    </row>
    <row r="372" spans="1:68" ht="14.25" customHeight="1" x14ac:dyDescent="0.25">
      <c r="A372" s="393" t="s">
        <v>109</v>
      </c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  <c r="X372" s="392"/>
      <c r="Y372" s="392"/>
      <c r="Z372" s="392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4301011946</v>
      </c>
      <c r="D373" s="388">
        <v>4680115884847</v>
      </c>
      <c r="E373" s="389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136</v>
      </c>
      <c r="N373" s="33"/>
      <c r="O373" s="32">
        <v>60</v>
      </c>
      <c r="P373" s="40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720</v>
      </c>
      <c r="Y373" s="378">
        <f t="shared" ref="Y373:Y381" si="67">IFERROR(IF(X373="",0,CEILING((X373/$H373),1)*$H373),"")</f>
        <v>720</v>
      </c>
      <c r="Z373" s="36">
        <f>IFERROR(IF(Y373=0,"",ROUNDUP(Y373/H373,0)*0.02039),"")</f>
        <v>0.97871999999999992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743.04000000000008</v>
      </c>
      <c r="BN373" s="64">
        <f t="shared" ref="BN373:BN381" si="69">IFERROR(Y373*I373/H373,"0")</f>
        <v>743.04000000000008</v>
      </c>
      <c r="BO373" s="64">
        <f t="shared" ref="BO373:BO381" si="70">IFERROR(1/J373*(X373/H373),"0")</f>
        <v>1</v>
      </c>
      <c r="BP373" s="64">
        <f t="shared" ref="BP373:BP381" si="71">IFERROR(1/J373*(Y373/H373),"0")</f>
        <v>1</v>
      </c>
    </row>
    <row r="374" spans="1:68" ht="27" customHeight="1" x14ac:dyDescent="0.25">
      <c r="A374" s="54" t="s">
        <v>480</v>
      </c>
      <c r="B374" s="54" t="s">
        <v>482</v>
      </c>
      <c r="C374" s="31">
        <v>4301011869</v>
      </c>
      <c r="D374" s="388">
        <v>4680115884847</v>
      </c>
      <c r="E374" s="389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60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2"/>
      <c r="R374" s="382"/>
      <c r="S374" s="382"/>
      <c r="T374" s="383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4301011947</v>
      </c>
      <c r="D375" s="388">
        <v>4680115884854</v>
      </c>
      <c r="E375" s="389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136</v>
      </c>
      <c r="N375" s="33"/>
      <c r="O375" s="32">
        <v>60</v>
      </c>
      <c r="P375" s="5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2"/>
      <c r="R375" s="382"/>
      <c r="S375" s="382"/>
      <c r="T375" s="383"/>
      <c r="U375" s="34"/>
      <c r="V375" s="34"/>
      <c r="W375" s="35" t="s">
        <v>68</v>
      </c>
      <c r="X375" s="377">
        <v>360</v>
      </c>
      <c r="Y375" s="378">
        <f t="shared" si="67"/>
        <v>360</v>
      </c>
      <c r="Z375" s="36">
        <f>IFERROR(IF(Y375=0,"",ROUNDUP(Y375/H375,0)*0.02039),"")</f>
        <v>0.48935999999999996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371.52000000000004</v>
      </c>
      <c r="BN375" s="64">
        <f t="shared" si="69"/>
        <v>371.52000000000004</v>
      </c>
      <c r="BO375" s="64">
        <f t="shared" si="70"/>
        <v>0.5</v>
      </c>
      <c r="BP375" s="64">
        <f t="shared" si="71"/>
        <v>0.5</v>
      </c>
    </row>
    <row r="376" spans="1:68" ht="27" customHeight="1" x14ac:dyDescent="0.25">
      <c r="A376" s="54" t="s">
        <v>483</v>
      </c>
      <c r="B376" s="54" t="s">
        <v>485</v>
      </c>
      <c r="C376" s="31">
        <v>4301011870</v>
      </c>
      <c r="D376" s="388">
        <v>4680115884854</v>
      </c>
      <c r="E376" s="389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6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2"/>
      <c r="R376" s="382"/>
      <c r="S376" s="382"/>
      <c r="T376" s="383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IFERROR(IF(Y376=0,"",ROUNDUP(Y376/H376,0)*0.02175),"")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8">
        <v>4680115884830</v>
      </c>
      <c r="E377" s="389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57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960</v>
      </c>
      <c r="Y377" s="378">
        <f t="shared" si="67"/>
        <v>960</v>
      </c>
      <c r="Z377" s="36">
        <f>IFERROR(IF(Y377=0,"",ROUNDUP(Y377/H377,0)*0.02039),"")</f>
        <v>1.3049599999999999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990.72</v>
      </c>
      <c r="BN377" s="64">
        <f t="shared" si="69"/>
        <v>990.72</v>
      </c>
      <c r="BO377" s="64">
        <f t="shared" si="70"/>
        <v>1.3333333333333333</v>
      </c>
      <c r="BP377" s="64">
        <f t="shared" si="71"/>
        <v>1.3333333333333333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8">
        <v>4680115884830</v>
      </c>
      <c r="E378" s="389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6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8">
        <v>4680115882638</v>
      </c>
      <c r="E379" s="389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7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8">
        <v>4680115884922</v>
      </c>
      <c r="E380" s="389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2"/>
      <c r="R380" s="382"/>
      <c r="S380" s="382"/>
      <c r="T380" s="383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8">
        <v>4680115884861</v>
      </c>
      <c r="E381" s="389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7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2"/>
      <c r="R381" s="382"/>
      <c r="S381" s="382"/>
      <c r="T381" s="383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3"/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414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136</v>
      </c>
      <c r="Y382" s="379">
        <f>IFERROR(Y373/H373,"0")+IFERROR(Y374/H374,"0")+IFERROR(Y375/H375,"0")+IFERROR(Y376/H376,"0")+IFERROR(Y377/H377,"0")+IFERROR(Y378/H378,"0")+IFERROR(Y379/H379,"0")+IFERROR(Y380/H380,"0")+IFERROR(Y381/H381,"0")</f>
        <v>136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2.7730399999999999</v>
      </c>
      <c r="AA382" s="380"/>
      <c r="AB382" s="380"/>
      <c r="AC382" s="380"/>
    </row>
    <row r="383" spans="1:68" x14ac:dyDescent="0.2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2"/>
      <c r="O383" s="414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79">
        <f>IFERROR(SUM(X373:X381),"0")</f>
        <v>2040</v>
      </c>
      <c r="Y383" s="379">
        <f>IFERROR(SUM(Y373:Y381),"0")</f>
        <v>2040</v>
      </c>
      <c r="Z383" s="37"/>
      <c r="AA383" s="380"/>
      <c r="AB383" s="380"/>
      <c r="AC383" s="380"/>
    </row>
    <row r="384" spans="1:68" ht="14.25" customHeight="1" x14ac:dyDescent="0.25">
      <c r="A384" s="393" t="s">
        <v>147</v>
      </c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  <c r="X384" s="392"/>
      <c r="Y384" s="392"/>
      <c r="Z384" s="392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8">
        <v>4607091383980</v>
      </c>
      <c r="E385" s="389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4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2"/>
      <c r="R385" s="382"/>
      <c r="S385" s="382"/>
      <c r="T385" s="383"/>
      <c r="U385" s="34"/>
      <c r="V385" s="34"/>
      <c r="W385" s="35" t="s">
        <v>68</v>
      </c>
      <c r="X385" s="377">
        <v>960</v>
      </c>
      <c r="Y385" s="378">
        <f>IFERROR(IF(X385="",0,CEILING((X385/$H385),1)*$H385),"")</f>
        <v>960</v>
      </c>
      <c r="Z385" s="36">
        <f>IFERROR(IF(Y385=0,"",ROUNDUP(Y385/H385,0)*0.02175),"")</f>
        <v>1.3919999999999999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990.72</v>
      </c>
      <c r="BN385" s="64">
        <f>IFERROR(Y385*I385/H385,"0")</f>
        <v>990.72</v>
      </c>
      <c r="BO385" s="64">
        <f>IFERROR(1/J385*(X385/H385),"0")</f>
        <v>1.3333333333333333</v>
      </c>
      <c r="BP385" s="64">
        <f>IFERROR(1/J385*(Y385/H385),"0")</f>
        <v>1.3333333333333333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8">
        <v>4607091384178</v>
      </c>
      <c r="E386" s="389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7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2"/>
      <c r="R386" s="382"/>
      <c r="S386" s="382"/>
      <c r="T386" s="383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3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414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79">
        <f>IFERROR(X385/H385,"0")+IFERROR(X386/H386,"0")</f>
        <v>64</v>
      </c>
      <c r="Y387" s="379">
        <f>IFERROR(Y385/H385,"0")+IFERROR(Y386/H386,"0")</f>
        <v>64</v>
      </c>
      <c r="Z387" s="379">
        <f>IFERROR(IF(Z385="",0,Z385),"0")+IFERROR(IF(Z386="",0,Z386),"0")</f>
        <v>1.3919999999999999</v>
      </c>
      <c r="AA387" s="380"/>
      <c r="AB387" s="380"/>
      <c r="AC387" s="380"/>
    </row>
    <row r="388" spans="1:68" x14ac:dyDescent="0.2">
      <c r="A388" s="392"/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414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79">
        <f>IFERROR(SUM(X385:X386),"0")</f>
        <v>960</v>
      </c>
      <c r="Y388" s="379">
        <f>IFERROR(SUM(Y385:Y386),"0")</f>
        <v>960</v>
      </c>
      <c r="Z388" s="37"/>
      <c r="AA388" s="380"/>
      <c r="AB388" s="380"/>
      <c r="AC388" s="380"/>
    </row>
    <row r="389" spans="1:68" ht="14.25" customHeight="1" x14ac:dyDescent="0.25">
      <c r="A389" s="393" t="s">
        <v>71</v>
      </c>
      <c r="B389" s="392"/>
      <c r="C389" s="392"/>
      <c r="D389" s="392"/>
      <c r="E389" s="392"/>
      <c r="F389" s="392"/>
      <c r="G389" s="392"/>
      <c r="H389" s="392"/>
      <c r="I389" s="392"/>
      <c r="J389" s="392"/>
      <c r="K389" s="392"/>
      <c r="L389" s="392"/>
      <c r="M389" s="392"/>
      <c r="N389" s="392"/>
      <c r="O389" s="392"/>
      <c r="P389" s="392"/>
      <c r="Q389" s="392"/>
      <c r="R389" s="392"/>
      <c r="S389" s="392"/>
      <c r="T389" s="392"/>
      <c r="U389" s="392"/>
      <c r="V389" s="392"/>
      <c r="W389" s="392"/>
      <c r="X389" s="392"/>
      <c r="Y389" s="392"/>
      <c r="Z389" s="392"/>
      <c r="AA389" s="373"/>
      <c r="AB389" s="373"/>
      <c r="AC389" s="373"/>
    </row>
    <row r="390" spans="1:68" ht="27" customHeight="1" x14ac:dyDescent="0.25">
      <c r="A390" s="54" t="s">
        <v>499</v>
      </c>
      <c r="B390" s="54" t="s">
        <v>500</v>
      </c>
      <c r="C390" s="31">
        <v>4301051560</v>
      </c>
      <c r="D390" s="388">
        <v>4607091383928</v>
      </c>
      <c r="E390" s="389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5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4301051639</v>
      </c>
      <c r="D391" s="388">
        <v>4607091383928</v>
      </c>
      <c r="E391" s="389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77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8">
        <v>4607091384260</v>
      </c>
      <c r="E392" s="389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7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3"/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414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2"/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414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customHeight="1" x14ac:dyDescent="0.25">
      <c r="A395" s="393" t="s">
        <v>168</v>
      </c>
      <c r="B395" s="392"/>
      <c r="C395" s="392"/>
      <c r="D395" s="392"/>
      <c r="E395" s="392"/>
      <c r="F395" s="392"/>
      <c r="G395" s="392"/>
      <c r="H395" s="392"/>
      <c r="I395" s="392"/>
      <c r="J395" s="392"/>
      <c r="K395" s="392"/>
      <c r="L395" s="392"/>
      <c r="M395" s="392"/>
      <c r="N395" s="392"/>
      <c r="O395" s="392"/>
      <c r="P395" s="392"/>
      <c r="Q395" s="392"/>
      <c r="R395" s="392"/>
      <c r="S395" s="392"/>
      <c r="T395" s="392"/>
      <c r="U395" s="392"/>
      <c r="V395" s="392"/>
      <c r="W395" s="392"/>
      <c r="X395" s="392"/>
      <c r="Y395" s="392"/>
      <c r="Z395" s="392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8">
        <v>4607091384673</v>
      </c>
      <c r="E396" s="389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5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8">
        <v>4607091384673</v>
      </c>
      <c r="E397" s="389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6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124.8</v>
      </c>
      <c r="Y397" s="378">
        <f>IFERROR(IF(X397="",0,CEILING((X397/$H397),1)*$H397),"")</f>
        <v>124.8</v>
      </c>
      <c r="Z397" s="36">
        <f>IFERROR(IF(Y397=0,"",ROUNDUP(Y397/H397,0)*0.02175),"")</f>
        <v>0.34799999999999998</v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133.82400000000001</v>
      </c>
      <c r="BN397" s="64">
        <f>IFERROR(Y397*I397/H397,"0")</f>
        <v>133.82400000000001</v>
      </c>
      <c r="BO397" s="64">
        <f>IFERROR(1/J397*(X397/H397),"0")</f>
        <v>0.2857142857142857</v>
      </c>
      <c r="BP397" s="64">
        <f>IFERROR(1/J397*(Y397/H397),"0")</f>
        <v>0.2857142857142857</v>
      </c>
    </row>
    <row r="398" spans="1:68" x14ac:dyDescent="0.2">
      <c r="A398" s="413"/>
      <c r="B398" s="392"/>
      <c r="C398" s="392"/>
      <c r="D398" s="392"/>
      <c r="E398" s="392"/>
      <c r="F398" s="392"/>
      <c r="G398" s="392"/>
      <c r="H398" s="392"/>
      <c r="I398" s="392"/>
      <c r="J398" s="392"/>
      <c r="K398" s="392"/>
      <c r="L398" s="392"/>
      <c r="M398" s="392"/>
      <c r="N398" s="392"/>
      <c r="O398" s="414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79">
        <f>IFERROR(X396/H396,"0")+IFERROR(X397/H397,"0")</f>
        <v>16</v>
      </c>
      <c r="Y398" s="379">
        <f>IFERROR(Y396/H396,"0")+IFERROR(Y397/H397,"0")</f>
        <v>16</v>
      </c>
      <c r="Z398" s="379">
        <f>IFERROR(IF(Z396="",0,Z396),"0")+IFERROR(IF(Z397="",0,Z397),"0")</f>
        <v>0.34799999999999998</v>
      </c>
      <c r="AA398" s="380"/>
      <c r="AB398" s="380"/>
      <c r="AC398" s="380"/>
    </row>
    <row r="399" spans="1:68" x14ac:dyDescent="0.2">
      <c r="A399" s="392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414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79">
        <f>IFERROR(SUM(X396:X397),"0")</f>
        <v>124.8</v>
      </c>
      <c r="Y399" s="379">
        <f>IFERROR(SUM(Y396:Y397),"0")</f>
        <v>124.8</v>
      </c>
      <c r="Z399" s="37"/>
      <c r="AA399" s="380"/>
      <c r="AB399" s="380"/>
      <c r="AC399" s="380"/>
    </row>
    <row r="400" spans="1:68" ht="16.5" customHeight="1" x14ac:dyDescent="0.25">
      <c r="A400" s="391" t="s">
        <v>507</v>
      </c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2"/>
      <c r="P400" s="392"/>
      <c r="Q400" s="392"/>
      <c r="R400" s="392"/>
      <c r="S400" s="392"/>
      <c r="T400" s="392"/>
      <c r="U400" s="392"/>
      <c r="V400" s="392"/>
      <c r="W400" s="392"/>
      <c r="X400" s="392"/>
      <c r="Y400" s="392"/>
      <c r="Z400" s="392"/>
      <c r="AA400" s="372"/>
      <c r="AB400" s="372"/>
      <c r="AC400" s="372"/>
    </row>
    <row r="401" spans="1:68" ht="14.25" customHeight="1" x14ac:dyDescent="0.25">
      <c r="A401" s="393" t="s">
        <v>109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73"/>
      <c r="AB401" s="373"/>
      <c r="AC401" s="373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8">
        <v>4680115881907</v>
      </c>
      <c r="E402" s="389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691" t="s">
        <v>510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8">
        <v>4680115884892</v>
      </c>
      <c r="E403" s="389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777.6</v>
      </c>
      <c r="Y403" s="378">
        <f>IFERROR(IF(X403="",0,CEILING((X403/$H403),1)*$H403),"")</f>
        <v>777.6</v>
      </c>
      <c r="Z403" s="36">
        <f>IFERROR(IF(Y403=0,"",ROUNDUP(Y403/H403,0)*0.02175),"")</f>
        <v>1.5659999999999998</v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812.15999999999985</v>
      </c>
      <c r="BN403" s="64">
        <f>IFERROR(Y403*I403/H403,"0")</f>
        <v>812.15999999999985</v>
      </c>
      <c r="BO403" s="64">
        <f>IFERROR(1/J403*(X403/H403),"0")</f>
        <v>1.2857142857142856</v>
      </c>
      <c r="BP403" s="64">
        <f>IFERROR(1/J403*(Y403/H403),"0")</f>
        <v>1.2857142857142856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8">
        <v>4680115884885</v>
      </c>
      <c r="E404" s="389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74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8">
        <v>4680115884908</v>
      </c>
      <c r="E405" s="389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70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3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414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79">
        <f>IFERROR(X402/H402,"0")+IFERROR(X403/H403,"0")+IFERROR(X404/H404,"0")+IFERROR(X405/H405,"0")</f>
        <v>72</v>
      </c>
      <c r="Y406" s="379">
        <f>IFERROR(Y402/H402,"0")+IFERROR(Y403/H403,"0")+IFERROR(Y404/H404,"0")+IFERROR(Y405/H405,"0")</f>
        <v>72</v>
      </c>
      <c r="Z406" s="379">
        <f>IFERROR(IF(Z402="",0,Z402),"0")+IFERROR(IF(Z403="",0,Z403),"0")+IFERROR(IF(Z404="",0,Z404),"0")+IFERROR(IF(Z405="",0,Z405),"0")</f>
        <v>1.5659999999999998</v>
      </c>
      <c r="AA406" s="380"/>
      <c r="AB406" s="380"/>
      <c r="AC406" s="380"/>
    </row>
    <row r="407" spans="1:68" x14ac:dyDescent="0.2">
      <c r="A407" s="392"/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414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79">
        <f>IFERROR(SUM(X402:X405),"0")</f>
        <v>777.6</v>
      </c>
      <c r="Y407" s="379">
        <f>IFERROR(SUM(Y402:Y405),"0")</f>
        <v>777.6</v>
      </c>
      <c r="Z407" s="37"/>
      <c r="AA407" s="380"/>
      <c r="AB407" s="380"/>
      <c r="AC407" s="380"/>
    </row>
    <row r="408" spans="1:68" ht="14.25" customHeight="1" x14ac:dyDescent="0.25">
      <c r="A408" s="393" t="s">
        <v>63</v>
      </c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2"/>
      <c r="O408" s="392"/>
      <c r="P408" s="392"/>
      <c r="Q408" s="392"/>
      <c r="R408" s="392"/>
      <c r="S408" s="392"/>
      <c r="T408" s="392"/>
      <c r="U408" s="392"/>
      <c r="V408" s="392"/>
      <c r="W408" s="392"/>
      <c r="X408" s="392"/>
      <c r="Y408" s="392"/>
      <c r="Z408" s="392"/>
      <c r="AA408" s="373"/>
      <c r="AB408" s="373"/>
      <c r="AC408" s="373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8">
        <v>4607091384802</v>
      </c>
      <c r="E409" s="389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5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8">
        <v>4607091384826</v>
      </c>
      <c r="E410" s="389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4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2"/>
      <c r="R410" s="382"/>
      <c r="S410" s="382"/>
      <c r="T410" s="383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3"/>
      <c r="B411" s="392"/>
      <c r="C411" s="392"/>
      <c r="D411" s="392"/>
      <c r="E411" s="392"/>
      <c r="F411" s="392"/>
      <c r="G411" s="392"/>
      <c r="H411" s="392"/>
      <c r="I411" s="392"/>
      <c r="J411" s="392"/>
      <c r="K411" s="392"/>
      <c r="L411" s="392"/>
      <c r="M411" s="392"/>
      <c r="N411" s="392"/>
      <c r="O411" s="414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x14ac:dyDescent="0.2">
      <c r="A412" s="392"/>
      <c r="B412" s="392"/>
      <c r="C412" s="392"/>
      <c r="D412" s="392"/>
      <c r="E412" s="392"/>
      <c r="F412" s="392"/>
      <c r="G412" s="392"/>
      <c r="H412" s="392"/>
      <c r="I412" s="392"/>
      <c r="J412" s="392"/>
      <c r="K412" s="392"/>
      <c r="L412" s="392"/>
      <c r="M412" s="392"/>
      <c r="N412" s="392"/>
      <c r="O412" s="414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customHeight="1" x14ac:dyDescent="0.25">
      <c r="A413" s="393" t="s">
        <v>71</v>
      </c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2"/>
      <c r="P413" s="392"/>
      <c r="Q413" s="392"/>
      <c r="R413" s="392"/>
      <c r="S413" s="392"/>
      <c r="T413" s="392"/>
      <c r="U413" s="392"/>
      <c r="V413" s="392"/>
      <c r="W413" s="392"/>
      <c r="X413" s="392"/>
      <c r="Y413" s="392"/>
      <c r="Z413" s="392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8">
        <v>4607091384246</v>
      </c>
      <c r="E414" s="389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67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2"/>
      <c r="R414" s="382"/>
      <c r="S414" s="382"/>
      <c r="T414" s="383"/>
      <c r="U414" s="34"/>
      <c r="V414" s="34"/>
      <c r="W414" s="35" t="s">
        <v>68</v>
      </c>
      <c r="X414" s="377">
        <v>499.2</v>
      </c>
      <c r="Y414" s="378">
        <f>IFERROR(IF(X414="",0,CEILING((X414/$H414),1)*$H414),"")</f>
        <v>499.2</v>
      </c>
      <c r="Z414" s="36">
        <f>IFERROR(IF(Y414=0,"",ROUNDUP(Y414/H414,0)*0.02175),"")</f>
        <v>1.3919999999999999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535.29600000000005</v>
      </c>
      <c r="BN414" s="64">
        <f>IFERROR(Y414*I414/H414,"0")</f>
        <v>535.29600000000005</v>
      </c>
      <c r="BO414" s="64">
        <f>IFERROR(1/J414*(X414/H414),"0")</f>
        <v>1.1428571428571428</v>
      </c>
      <c r="BP414" s="64">
        <f>IFERROR(1/J414*(Y414/H414),"0")</f>
        <v>1.1428571428571428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8">
        <v>4680115881976</v>
      </c>
      <c r="E415" s="389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8">
        <v>4607091384253</v>
      </c>
      <c r="E416" s="389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6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2"/>
      <c r="R416" s="382"/>
      <c r="S416" s="382"/>
      <c r="T416" s="383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8">
        <v>4607091384253</v>
      </c>
      <c r="E417" s="389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4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2"/>
      <c r="R417" s="382"/>
      <c r="S417" s="382"/>
      <c r="T417" s="383"/>
      <c r="U417" s="34"/>
      <c r="V417" s="34"/>
      <c r="W417" s="35" t="s">
        <v>68</v>
      </c>
      <c r="X417" s="377">
        <v>115.2</v>
      </c>
      <c r="Y417" s="378">
        <f>IFERROR(IF(X417="",0,CEILING((X417/$H417),1)*$H417),"")</f>
        <v>115.19999999999999</v>
      </c>
      <c r="Z417" s="36">
        <f>IFERROR(IF(Y417=0,"",ROUNDUP(Y417/H417,0)*0.00753),"")</f>
        <v>0.36143999999999998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128.83200000000002</v>
      </c>
      <c r="BN417" s="64">
        <f>IFERROR(Y417*I417/H417,"0")</f>
        <v>128.83199999999999</v>
      </c>
      <c r="BO417" s="64">
        <f>IFERROR(1/J417*(X417/H417),"0")</f>
        <v>0.30769230769230771</v>
      </c>
      <c r="BP417" s="64">
        <f>IFERROR(1/J417*(Y417/H417),"0")</f>
        <v>0.30769230769230771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8">
        <v>4680115881969</v>
      </c>
      <c r="E418" s="389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2"/>
      <c r="R418" s="382"/>
      <c r="S418" s="382"/>
      <c r="T418" s="383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3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414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79">
        <f>IFERROR(X414/H414,"0")+IFERROR(X415/H415,"0")+IFERROR(X416/H416,"0")+IFERROR(X417/H417,"0")+IFERROR(X418/H418,"0")</f>
        <v>112</v>
      </c>
      <c r="Y419" s="379">
        <f>IFERROR(Y414/H414,"0")+IFERROR(Y415/H415,"0")+IFERROR(Y416/H416,"0")+IFERROR(Y417/H417,"0")+IFERROR(Y418/H418,"0")</f>
        <v>112</v>
      </c>
      <c r="Z419" s="379">
        <f>IFERROR(IF(Z414="",0,Z414),"0")+IFERROR(IF(Z415="",0,Z415),"0")+IFERROR(IF(Z416="",0,Z416),"0")+IFERROR(IF(Z417="",0,Z417),"0")+IFERROR(IF(Z418="",0,Z418),"0")</f>
        <v>1.7534399999999999</v>
      </c>
      <c r="AA419" s="380"/>
      <c r="AB419" s="380"/>
      <c r="AC419" s="380"/>
    </row>
    <row r="420" spans="1:68" x14ac:dyDescent="0.2">
      <c r="A420" s="392"/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392"/>
      <c r="O420" s="414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79">
        <f>IFERROR(SUM(X414:X418),"0")</f>
        <v>614.4</v>
      </c>
      <c r="Y420" s="379">
        <f>IFERROR(SUM(Y414:Y418),"0")</f>
        <v>614.4</v>
      </c>
      <c r="Z420" s="37"/>
      <c r="AA420" s="380"/>
      <c r="AB420" s="380"/>
      <c r="AC420" s="380"/>
    </row>
    <row r="421" spans="1:68" ht="14.25" customHeight="1" x14ac:dyDescent="0.25">
      <c r="A421" s="393" t="s">
        <v>168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3"/>
      <c r="AB421" s="373"/>
      <c r="AC421" s="373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8">
        <v>4607091389357</v>
      </c>
      <c r="E422" s="389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64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3"/>
      <c r="B423" s="392"/>
      <c r="C423" s="392"/>
      <c r="D423" s="392"/>
      <c r="E423" s="392"/>
      <c r="F423" s="392"/>
      <c r="G423" s="392"/>
      <c r="H423" s="392"/>
      <c r="I423" s="392"/>
      <c r="J423" s="392"/>
      <c r="K423" s="392"/>
      <c r="L423" s="392"/>
      <c r="M423" s="392"/>
      <c r="N423" s="392"/>
      <c r="O423" s="414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2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414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32" t="s">
        <v>532</v>
      </c>
      <c r="B425" s="433"/>
      <c r="C425" s="433"/>
      <c r="D425" s="433"/>
      <c r="E425" s="433"/>
      <c r="F425" s="433"/>
      <c r="G425" s="433"/>
      <c r="H425" s="433"/>
      <c r="I425" s="433"/>
      <c r="J425" s="433"/>
      <c r="K425" s="433"/>
      <c r="L425" s="433"/>
      <c r="M425" s="433"/>
      <c r="N425" s="433"/>
      <c r="O425" s="433"/>
      <c r="P425" s="433"/>
      <c r="Q425" s="433"/>
      <c r="R425" s="433"/>
      <c r="S425" s="433"/>
      <c r="T425" s="433"/>
      <c r="U425" s="433"/>
      <c r="V425" s="433"/>
      <c r="W425" s="433"/>
      <c r="X425" s="433"/>
      <c r="Y425" s="433"/>
      <c r="Z425" s="433"/>
      <c r="AA425" s="48"/>
      <c r="AB425" s="48"/>
      <c r="AC425" s="48"/>
    </row>
    <row r="426" spans="1:68" ht="16.5" customHeight="1" x14ac:dyDescent="0.25">
      <c r="A426" s="391" t="s">
        <v>533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72"/>
      <c r="AB426" s="372"/>
      <c r="AC426" s="372"/>
    </row>
    <row r="427" spans="1:68" ht="14.25" customHeight="1" x14ac:dyDescent="0.25">
      <c r="A427" s="393" t="s">
        <v>109</v>
      </c>
      <c r="B427" s="392"/>
      <c r="C427" s="392"/>
      <c r="D427" s="392"/>
      <c r="E427" s="392"/>
      <c r="F427" s="392"/>
      <c r="G427" s="392"/>
      <c r="H427" s="392"/>
      <c r="I427" s="392"/>
      <c r="J427" s="392"/>
      <c r="K427" s="392"/>
      <c r="L427" s="392"/>
      <c r="M427" s="392"/>
      <c r="N427" s="392"/>
      <c r="O427" s="392"/>
      <c r="P427" s="392"/>
      <c r="Q427" s="392"/>
      <c r="R427" s="392"/>
      <c r="S427" s="392"/>
      <c r="T427" s="392"/>
      <c r="U427" s="392"/>
      <c r="V427" s="392"/>
      <c r="W427" s="392"/>
      <c r="X427" s="392"/>
      <c r="Y427" s="392"/>
      <c r="Z427" s="392"/>
      <c r="AA427" s="373"/>
      <c r="AB427" s="373"/>
      <c r="AC427" s="373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8">
        <v>4607091389708</v>
      </c>
      <c r="E428" s="389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6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3"/>
      <c r="B429" s="392"/>
      <c r="C429" s="392"/>
      <c r="D429" s="392"/>
      <c r="E429" s="392"/>
      <c r="F429" s="392"/>
      <c r="G429" s="392"/>
      <c r="H429" s="392"/>
      <c r="I429" s="392"/>
      <c r="J429" s="392"/>
      <c r="K429" s="392"/>
      <c r="L429" s="392"/>
      <c r="M429" s="392"/>
      <c r="N429" s="392"/>
      <c r="O429" s="414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2"/>
      <c r="B430" s="392"/>
      <c r="C430" s="392"/>
      <c r="D430" s="392"/>
      <c r="E430" s="392"/>
      <c r="F430" s="392"/>
      <c r="G430" s="392"/>
      <c r="H430" s="392"/>
      <c r="I430" s="392"/>
      <c r="J430" s="392"/>
      <c r="K430" s="392"/>
      <c r="L430" s="392"/>
      <c r="M430" s="392"/>
      <c r="N430" s="392"/>
      <c r="O430" s="414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393" t="s">
        <v>63</v>
      </c>
      <c r="B431" s="392"/>
      <c r="C431" s="392"/>
      <c r="D431" s="392"/>
      <c r="E431" s="392"/>
      <c r="F431" s="392"/>
      <c r="G431" s="392"/>
      <c r="H431" s="392"/>
      <c r="I431" s="392"/>
      <c r="J431" s="392"/>
      <c r="K431" s="392"/>
      <c r="L431" s="392"/>
      <c r="M431" s="392"/>
      <c r="N431" s="392"/>
      <c r="O431" s="392"/>
      <c r="P431" s="392"/>
      <c r="Q431" s="392"/>
      <c r="R431" s="392"/>
      <c r="S431" s="392"/>
      <c r="T431" s="392"/>
      <c r="U431" s="392"/>
      <c r="V431" s="392"/>
      <c r="W431" s="392"/>
      <c r="X431" s="392"/>
      <c r="Y431" s="392"/>
      <c r="Z431" s="392"/>
      <c r="AA431" s="373"/>
      <c r="AB431" s="373"/>
      <c r="AC431" s="373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8">
        <v>4607091389753</v>
      </c>
      <c r="E432" s="389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4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8">
        <v>4607091389753</v>
      </c>
      <c r="E433" s="389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43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8">
        <v>4607091389760</v>
      </c>
      <c r="E434" s="389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42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8">
        <v>4607091389746</v>
      </c>
      <c r="E435" s="389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44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8">
        <v>4607091389746</v>
      </c>
      <c r="E436" s="389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4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8">
        <v>4680115883147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8">
        <v>4680115883147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4301031178</v>
      </c>
      <c r="D439" s="388">
        <v>4607091384338</v>
      </c>
      <c r="E439" s="389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4301031330</v>
      </c>
      <c r="D440" s="388">
        <v>4607091384338</v>
      </c>
      <c r="E440" s="389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9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2"/>
      <c r="R440" s="382"/>
      <c r="S440" s="382"/>
      <c r="T440" s="383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8">
        <v>4680115883154</v>
      </c>
      <c r="E441" s="389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8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2"/>
      <c r="R441" s="382"/>
      <c r="S441" s="382"/>
      <c r="T441" s="383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8">
        <v>4680115883154</v>
      </c>
      <c r="E442" s="389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2"/>
      <c r="R442" s="382"/>
      <c r="S442" s="382"/>
      <c r="T442" s="383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8">
        <v>4607091389524</v>
      </c>
      <c r="E443" s="389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8">
        <v>4607091389524</v>
      </c>
      <c r="E444" s="389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07" t="s">
        <v>556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8">
        <v>4680115883161</v>
      </c>
      <c r="E445" s="389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2"/>
      <c r="R445" s="382"/>
      <c r="S445" s="382"/>
      <c r="T445" s="383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8">
        <v>4680115883161</v>
      </c>
      <c r="E446" s="389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2"/>
      <c r="R446" s="382"/>
      <c r="S446" s="382"/>
      <c r="T446" s="383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8">
        <v>4607091389531</v>
      </c>
      <c r="E447" s="389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2"/>
      <c r="R447" s="382"/>
      <c r="S447" s="382"/>
      <c r="T447" s="383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8">
        <v>4607091389531</v>
      </c>
      <c r="E448" s="389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8">
        <v>4607091384345</v>
      </c>
      <c r="E449" s="389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3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2"/>
      <c r="R449" s="382"/>
      <c r="S449" s="382"/>
      <c r="T449" s="383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8">
        <v>4680115883185</v>
      </c>
      <c r="E450" s="389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2"/>
      <c r="R450" s="382"/>
      <c r="S450" s="382"/>
      <c r="T450" s="383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8">
        <v>4680115883185</v>
      </c>
      <c r="E451" s="389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2"/>
      <c r="R451" s="382"/>
      <c r="S451" s="382"/>
      <c r="T451" s="383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8">
        <v>4680115882928</v>
      </c>
      <c r="E452" s="389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74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2"/>
      <c r="R452" s="382"/>
      <c r="S452" s="382"/>
      <c r="T452" s="383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3"/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414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x14ac:dyDescent="0.2">
      <c r="A454" s="392"/>
      <c r="B454" s="392"/>
      <c r="C454" s="392"/>
      <c r="D454" s="392"/>
      <c r="E454" s="392"/>
      <c r="F454" s="392"/>
      <c r="G454" s="392"/>
      <c r="H454" s="392"/>
      <c r="I454" s="392"/>
      <c r="J454" s="392"/>
      <c r="K454" s="392"/>
      <c r="L454" s="392"/>
      <c r="M454" s="392"/>
      <c r="N454" s="392"/>
      <c r="O454" s="414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customHeight="1" x14ac:dyDescent="0.25">
      <c r="A455" s="393" t="s">
        <v>71</v>
      </c>
      <c r="B455" s="392"/>
      <c r="C455" s="392"/>
      <c r="D455" s="392"/>
      <c r="E455" s="392"/>
      <c r="F455" s="392"/>
      <c r="G455" s="392"/>
      <c r="H455" s="392"/>
      <c r="I455" s="392"/>
      <c r="J455" s="392"/>
      <c r="K455" s="392"/>
      <c r="L455" s="392"/>
      <c r="M455" s="392"/>
      <c r="N455" s="392"/>
      <c r="O455" s="392"/>
      <c r="P455" s="392"/>
      <c r="Q455" s="392"/>
      <c r="R455" s="392"/>
      <c r="S455" s="392"/>
      <c r="T455" s="392"/>
      <c r="U455" s="392"/>
      <c r="V455" s="392"/>
      <c r="W455" s="392"/>
      <c r="X455" s="392"/>
      <c r="Y455" s="392"/>
      <c r="Z455" s="392"/>
      <c r="AA455" s="373"/>
      <c r="AB455" s="373"/>
      <c r="AC455" s="373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8">
        <v>4607091384352</v>
      </c>
      <c r="E456" s="389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2"/>
      <c r="R456" s="382"/>
      <c r="S456" s="382"/>
      <c r="T456" s="383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8">
        <v>4607091389654</v>
      </c>
      <c r="E457" s="389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3"/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414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2"/>
      <c r="B459" s="392"/>
      <c r="C459" s="392"/>
      <c r="D459" s="392"/>
      <c r="E459" s="392"/>
      <c r="F459" s="392"/>
      <c r="G459" s="392"/>
      <c r="H459" s="392"/>
      <c r="I459" s="392"/>
      <c r="J459" s="392"/>
      <c r="K459" s="392"/>
      <c r="L459" s="392"/>
      <c r="M459" s="392"/>
      <c r="N459" s="392"/>
      <c r="O459" s="414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393" t="s">
        <v>95</v>
      </c>
      <c r="B460" s="392"/>
      <c r="C460" s="392"/>
      <c r="D460" s="392"/>
      <c r="E460" s="392"/>
      <c r="F460" s="392"/>
      <c r="G460" s="392"/>
      <c r="H460" s="392"/>
      <c r="I460" s="392"/>
      <c r="J460" s="392"/>
      <c r="K460" s="392"/>
      <c r="L460" s="392"/>
      <c r="M460" s="392"/>
      <c r="N460" s="392"/>
      <c r="O460" s="392"/>
      <c r="P460" s="392"/>
      <c r="Q460" s="392"/>
      <c r="R460" s="392"/>
      <c r="S460" s="392"/>
      <c r="T460" s="392"/>
      <c r="U460" s="392"/>
      <c r="V460" s="392"/>
      <c r="W460" s="392"/>
      <c r="X460" s="392"/>
      <c r="Y460" s="392"/>
      <c r="Z460" s="392"/>
      <c r="AA460" s="373"/>
      <c r="AB460" s="373"/>
      <c r="AC460" s="373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8">
        <v>4680115884342</v>
      </c>
      <c r="E461" s="389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52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3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414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414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customHeight="1" x14ac:dyDescent="0.25">
      <c r="A464" s="391" t="s">
        <v>578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2"/>
      <c r="AB464" s="372"/>
      <c r="AC464" s="372"/>
    </row>
    <row r="465" spans="1:68" ht="14.25" customHeight="1" x14ac:dyDescent="0.25">
      <c r="A465" s="393" t="s">
        <v>147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73"/>
      <c r="AB465" s="373"/>
      <c r="AC465" s="373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8">
        <v>4607091389364</v>
      </c>
      <c r="E466" s="389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6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3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414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414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393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73"/>
      <c r="AB469" s="373"/>
      <c r="AC469" s="373"/>
    </row>
    <row r="470" spans="1:68" ht="27" customHeight="1" x14ac:dyDescent="0.25">
      <c r="A470" s="54" t="s">
        <v>581</v>
      </c>
      <c r="B470" s="54" t="s">
        <v>582</v>
      </c>
      <c r="C470" s="31">
        <v>4301031212</v>
      </c>
      <c r="D470" s="388">
        <v>4607091389739</v>
      </c>
      <c r="E470" s="389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5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2"/>
      <c r="R470" s="382"/>
      <c r="S470" s="382"/>
      <c r="T470" s="383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8">
        <v>4607091389739</v>
      </c>
      <c r="E471" s="389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70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8">
        <v>4607091389425</v>
      </c>
      <c r="E472" s="389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5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8">
        <v>4680115880771</v>
      </c>
      <c r="E473" s="389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2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4301031173</v>
      </c>
      <c r="D474" s="388">
        <v>4607091389500</v>
      </c>
      <c r="E474" s="389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2"/>
      <c r="R474" s="382"/>
      <c r="S474" s="382"/>
      <c r="T474" s="383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4301031327</v>
      </c>
      <c r="D475" s="388">
        <v>4607091389500</v>
      </c>
      <c r="E475" s="389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53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2"/>
      <c r="R475" s="382"/>
      <c r="S475" s="382"/>
      <c r="T475" s="383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3"/>
      <c r="B476" s="392"/>
      <c r="C476" s="392"/>
      <c r="D476" s="392"/>
      <c r="E476" s="392"/>
      <c r="F476" s="392"/>
      <c r="G476" s="392"/>
      <c r="H476" s="392"/>
      <c r="I476" s="392"/>
      <c r="J476" s="392"/>
      <c r="K476" s="392"/>
      <c r="L476" s="392"/>
      <c r="M476" s="392"/>
      <c r="N476" s="392"/>
      <c r="O476" s="414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x14ac:dyDescent="0.2">
      <c r="A477" s="392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414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customHeight="1" x14ac:dyDescent="0.25">
      <c r="A478" s="393" t="s">
        <v>104</v>
      </c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2"/>
      <c r="P478" s="392"/>
      <c r="Q478" s="392"/>
      <c r="R478" s="392"/>
      <c r="S478" s="392"/>
      <c r="T478" s="392"/>
      <c r="U478" s="392"/>
      <c r="V478" s="392"/>
      <c r="W478" s="392"/>
      <c r="X478" s="392"/>
      <c r="Y478" s="392"/>
      <c r="Z478" s="392"/>
      <c r="AA478" s="373"/>
      <c r="AB478" s="373"/>
      <c r="AC478" s="373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8">
        <v>4680115884090</v>
      </c>
      <c r="E479" s="389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68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2"/>
      <c r="R479" s="382"/>
      <c r="S479" s="382"/>
      <c r="T479" s="383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3"/>
      <c r="B480" s="392"/>
      <c r="C480" s="392"/>
      <c r="D480" s="392"/>
      <c r="E480" s="392"/>
      <c r="F480" s="392"/>
      <c r="G480" s="392"/>
      <c r="H480" s="392"/>
      <c r="I480" s="392"/>
      <c r="J480" s="392"/>
      <c r="K480" s="392"/>
      <c r="L480" s="392"/>
      <c r="M480" s="392"/>
      <c r="N480" s="392"/>
      <c r="O480" s="414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x14ac:dyDescent="0.2">
      <c r="A481" s="392"/>
      <c r="B481" s="392"/>
      <c r="C481" s="392"/>
      <c r="D481" s="392"/>
      <c r="E481" s="392"/>
      <c r="F481" s="392"/>
      <c r="G481" s="392"/>
      <c r="H481" s="392"/>
      <c r="I481" s="392"/>
      <c r="J481" s="392"/>
      <c r="K481" s="392"/>
      <c r="L481" s="392"/>
      <c r="M481" s="392"/>
      <c r="N481" s="392"/>
      <c r="O481" s="414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customHeight="1" x14ac:dyDescent="0.25">
      <c r="A482" s="391" t="s">
        <v>593</v>
      </c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2"/>
      <c r="P482" s="392"/>
      <c r="Q482" s="392"/>
      <c r="R482" s="392"/>
      <c r="S482" s="392"/>
      <c r="T482" s="392"/>
      <c r="U482" s="392"/>
      <c r="V482" s="392"/>
      <c r="W482" s="392"/>
      <c r="X482" s="392"/>
      <c r="Y482" s="392"/>
      <c r="Z482" s="392"/>
      <c r="AA482" s="372"/>
      <c r="AB482" s="372"/>
      <c r="AC482" s="372"/>
    </row>
    <row r="483" spans="1:68" ht="14.25" customHeight="1" x14ac:dyDescent="0.25">
      <c r="A483" s="393" t="s">
        <v>63</v>
      </c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2"/>
      <c r="P483" s="392"/>
      <c r="Q483" s="392"/>
      <c r="R483" s="392"/>
      <c r="S483" s="392"/>
      <c r="T483" s="392"/>
      <c r="U483" s="392"/>
      <c r="V483" s="392"/>
      <c r="W483" s="392"/>
      <c r="X483" s="392"/>
      <c r="Y483" s="392"/>
      <c r="Z483" s="392"/>
      <c r="AA483" s="373"/>
      <c r="AB483" s="373"/>
      <c r="AC483" s="373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8">
        <v>4680115885189</v>
      </c>
      <c r="E484" s="389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4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8">
        <v>4680115885172</v>
      </c>
      <c r="E485" s="389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5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8">
        <v>4680115885110</v>
      </c>
      <c r="E486" s="389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4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3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414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x14ac:dyDescent="0.2">
      <c r="A488" s="392"/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414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customHeight="1" x14ac:dyDescent="0.25">
      <c r="A489" s="391" t="s">
        <v>600</v>
      </c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392"/>
      <c r="Z489" s="392"/>
      <c r="AA489" s="372"/>
      <c r="AB489" s="372"/>
      <c r="AC489" s="372"/>
    </row>
    <row r="490" spans="1:68" ht="14.25" customHeight="1" x14ac:dyDescent="0.25">
      <c r="A490" s="393" t="s">
        <v>63</v>
      </c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2"/>
      <c r="P490" s="392"/>
      <c r="Q490" s="392"/>
      <c r="R490" s="392"/>
      <c r="S490" s="392"/>
      <c r="T490" s="392"/>
      <c r="U490" s="392"/>
      <c r="V490" s="392"/>
      <c r="W490" s="392"/>
      <c r="X490" s="392"/>
      <c r="Y490" s="392"/>
      <c r="Z490" s="392"/>
      <c r="AA490" s="373"/>
      <c r="AB490" s="373"/>
      <c r="AC490" s="373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8">
        <v>4680115885103</v>
      </c>
      <c r="E491" s="389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3"/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414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x14ac:dyDescent="0.2">
      <c r="A493" s="392"/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414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customHeight="1" x14ac:dyDescent="0.2">
      <c r="A494" s="432" t="s">
        <v>603</v>
      </c>
      <c r="B494" s="433"/>
      <c r="C494" s="433"/>
      <c r="D494" s="433"/>
      <c r="E494" s="433"/>
      <c r="F494" s="433"/>
      <c r="G494" s="433"/>
      <c r="H494" s="433"/>
      <c r="I494" s="433"/>
      <c r="J494" s="433"/>
      <c r="K494" s="433"/>
      <c r="L494" s="433"/>
      <c r="M494" s="433"/>
      <c r="N494" s="433"/>
      <c r="O494" s="433"/>
      <c r="P494" s="433"/>
      <c r="Q494" s="433"/>
      <c r="R494" s="433"/>
      <c r="S494" s="433"/>
      <c r="T494" s="433"/>
      <c r="U494" s="433"/>
      <c r="V494" s="433"/>
      <c r="W494" s="433"/>
      <c r="X494" s="433"/>
      <c r="Y494" s="433"/>
      <c r="Z494" s="433"/>
      <c r="AA494" s="48"/>
      <c r="AB494" s="48"/>
      <c r="AC494" s="48"/>
    </row>
    <row r="495" spans="1:68" ht="16.5" customHeight="1" x14ac:dyDescent="0.25">
      <c r="A495" s="391" t="s">
        <v>603</v>
      </c>
      <c r="B495" s="392"/>
      <c r="C495" s="392"/>
      <c r="D495" s="392"/>
      <c r="E495" s="392"/>
      <c r="F495" s="392"/>
      <c r="G495" s="392"/>
      <c r="H495" s="392"/>
      <c r="I495" s="392"/>
      <c r="J495" s="392"/>
      <c r="K495" s="392"/>
      <c r="L495" s="392"/>
      <c r="M495" s="392"/>
      <c r="N495" s="392"/>
      <c r="O495" s="392"/>
      <c r="P495" s="392"/>
      <c r="Q495" s="392"/>
      <c r="R495" s="392"/>
      <c r="S495" s="392"/>
      <c r="T495" s="392"/>
      <c r="U495" s="392"/>
      <c r="V495" s="392"/>
      <c r="W495" s="392"/>
      <c r="X495" s="392"/>
      <c r="Y495" s="392"/>
      <c r="Z495" s="392"/>
      <c r="AA495" s="372"/>
      <c r="AB495" s="372"/>
      <c r="AC495" s="372"/>
    </row>
    <row r="496" spans="1:68" ht="14.25" customHeight="1" x14ac:dyDescent="0.25">
      <c r="A496" s="393" t="s">
        <v>109</v>
      </c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2"/>
      <c r="O496" s="392"/>
      <c r="P496" s="392"/>
      <c r="Q496" s="392"/>
      <c r="R496" s="392"/>
      <c r="S496" s="392"/>
      <c r="T496" s="392"/>
      <c r="U496" s="392"/>
      <c r="V496" s="392"/>
      <c r="W496" s="392"/>
      <c r="X496" s="392"/>
      <c r="Y496" s="392"/>
      <c r="Z496" s="392"/>
      <c r="AA496" s="373"/>
      <c r="AB496" s="373"/>
      <c r="AC496" s="373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8">
        <v>4607091389067</v>
      </c>
      <c r="E497" s="389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4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2"/>
      <c r="R497" s="382"/>
      <c r="S497" s="382"/>
      <c r="T497" s="383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8">
        <v>4680115885271</v>
      </c>
      <c r="E498" s="389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6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2"/>
      <c r="R498" s="382"/>
      <c r="S498" s="382"/>
      <c r="T498" s="383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8">
        <v>4680115884502</v>
      </c>
      <c r="E499" s="389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4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2"/>
      <c r="R499" s="382"/>
      <c r="S499" s="382"/>
      <c r="T499" s="383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8">
        <v>4607091389104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1182.7</v>
      </c>
      <c r="Y500" s="378">
        <f t="shared" si="83"/>
        <v>1182.72</v>
      </c>
      <c r="Z500" s="36">
        <f t="shared" si="84"/>
        <v>2.6790400000000001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1263.3386363636362</v>
      </c>
      <c r="BN500" s="64">
        <f t="shared" si="86"/>
        <v>1263.3599999999999</v>
      </c>
      <c r="BO500" s="64">
        <f t="shared" si="87"/>
        <v>2.1538097319347322</v>
      </c>
      <c r="BP500" s="64">
        <f t="shared" si="88"/>
        <v>2.1538461538461542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8">
        <v>4680115884519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8">
        <v>4680115885226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7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887</v>
      </c>
      <c r="Y502" s="378">
        <f t="shared" si="83"/>
        <v>887.04000000000008</v>
      </c>
      <c r="Z502" s="36">
        <f t="shared" si="84"/>
        <v>2.00928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947.47727272727252</v>
      </c>
      <c r="BN502" s="64">
        <f t="shared" si="86"/>
        <v>947.52</v>
      </c>
      <c r="BO502" s="64">
        <f t="shared" si="87"/>
        <v>1.6153117715617715</v>
      </c>
      <c r="BP502" s="64">
        <f t="shared" si="88"/>
        <v>1.6153846153846154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8">
        <v>4680115880603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5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8">
        <v>4607091389982</v>
      </c>
      <c r="E504" s="389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5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3"/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414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391.98863636363637</v>
      </c>
      <c r="Y505" s="379">
        <f>IFERROR(Y497/H497,"0")+IFERROR(Y498/H498,"0")+IFERROR(Y499/H499,"0")+IFERROR(Y500/H500,"0")+IFERROR(Y501/H501,"0")+IFERROR(Y502/H502,"0")+IFERROR(Y503/H503,"0")+IFERROR(Y504/H504,"0")</f>
        <v>392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4.68832</v>
      </c>
      <c r="AA505" s="380"/>
      <c r="AB505" s="380"/>
      <c r="AC505" s="380"/>
    </row>
    <row r="506" spans="1:68" x14ac:dyDescent="0.2">
      <c r="A506" s="392"/>
      <c r="B506" s="392"/>
      <c r="C506" s="392"/>
      <c r="D506" s="392"/>
      <c r="E506" s="392"/>
      <c r="F506" s="392"/>
      <c r="G506" s="392"/>
      <c r="H506" s="392"/>
      <c r="I506" s="392"/>
      <c r="J506" s="392"/>
      <c r="K506" s="392"/>
      <c r="L506" s="392"/>
      <c r="M506" s="392"/>
      <c r="N506" s="392"/>
      <c r="O506" s="414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79">
        <f>IFERROR(SUM(X497:X504),"0")</f>
        <v>2069.6999999999998</v>
      </c>
      <c r="Y506" s="379">
        <f>IFERROR(SUM(Y497:Y504),"0")</f>
        <v>2069.7600000000002</v>
      </c>
      <c r="Z506" s="37"/>
      <c r="AA506" s="380"/>
      <c r="AB506" s="380"/>
      <c r="AC506" s="380"/>
    </row>
    <row r="507" spans="1:68" ht="14.25" customHeight="1" x14ac:dyDescent="0.25">
      <c r="A507" s="393" t="s">
        <v>147</v>
      </c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2"/>
      <c r="P507" s="392"/>
      <c r="Q507" s="392"/>
      <c r="R507" s="392"/>
      <c r="S507" s="392"/>
      <c r="T507" s="392"/>
      <c r="U507" s="392"/>
      <c r="V507" s="392"/>
      <c r="W507" s="392"/>
      <c r="X507" s="392"/>
      <c r="Y507" s="392"/>
      <c r="Z507" s="392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8">
        <v>4607091388930</v>
      </c>
      <c r="E508" s="389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7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2"/>
      <c r="R508" s="382"/>
      <c r="S508" s="382"/>
      <c r="T508" s="383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8">
        <v>4680115880054</v>
      </c>
      <c r="E509" s="389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4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3"/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414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x14ac:dyDescent="0.2">
      <c r="A511" s="392"/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414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customHeight="1" x14ac:dyDescent="0.25">
      <c r="A512" s="393" t="s">
        <v>63</v>
      </c>
      <c r="B512" s="392"/>
      <c r="C512" s="392"/>
      <c r="D512" s="392"/>
      <c r="E512" s="392"/>
      <c r="F512" s="392"/>
      <c r="G512" s="392"/>
      <c r="H512" s="392"/>
      <c r="I512" s="392"/>
      <c r="J512" s="392"/>
      <c r="K512" s="392"/>
      <c r="L512" s="392"/>
      <c r="M512" s="392"/>
      <c r="N512" s="392"/>
      <c r="O512" s="392"/>
      <c r="P512" s="392"/>
      <c r="Q512" s="392"/>
      <c r="R512" s="392"/>
      <c r="S512" s="392"/>
      <c r="T512" s="392"/>
      <c r="U512" s="392"/>
      <c r="V512" s="392"/>
      <c r="W512" s="392"/>
      <c r="X512" s="392"/>
      <c r="Y512" s="392"/>
      <c r="Z512" s="392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8">
        <v>4680115883116</v>
      </c>
      <c r="E513" s="389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2"/>
      <c r="R513" s="382"/>
      <c r="S513" s="382"/>
      <c r="T513" s="383"/>
      <c r="U513" s="34"/>
      <c r="V513" s="34"/>
      <c r="W513" s="35" t="s">
        <v>68</v>
      </c>
      <c r="X513" s="377">
        <v>295.68</v>
      </c>
      <c r="Y513" s="378">
        <f t="shared" ref="Y513:Y518" si="89">IFERROR(IF(X513="",0,CEILING((X513/$H513),1)*$H513),"")</f>
        <v>295.68</v>
      </c>
      <c r="Z513" s="36">
        <f>IFERROR(IF(Y513=0,"",ROUNDUP(Y513/H513,0)*0.01196),"")</f>
        <v>0.66976000000000002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315.83999999999997</v>
      </c>
      <c r="BN513" s="64">
        <f t="shared" ref="BN513:BN518" si="91">IFERROR(Y513*I513/H513,"0")</f>
        <v>315.83999999999997</v>
      </c>
      <c r="BO513" s="64">
        <f t="shared" ref="BO513:BO518" si="92">IFERROR(1/J513*(X513/H513),"0")</f>
        <v>0.53846153846153855</v>
      </c>
      <c r="BP513" s="64">
        <f t="shared" ref="BP513:BP518" si="93">IFERROR(1/J513*(Y513/H513),"0")</f>
        <v>0.53846153846153855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8">
        <v>4680115883093</v>
      </c>
      <c r="E514" s="389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6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2"/>
      <c r="R514" s="382"/>
      <c r="S514" s="382"/>
      <c r="T514" s="383"/>
      <c r="U514" s="34"/>
      <c r="V514" s="34"/>
      <c r="W514" s="35" t="s">
        <v>68</v>
      </c>
      <c r="X514" s="377">
        <v>380.16</v>
      </c>
      <c r="Y514" s="378">
        <f t="shared" si="89"/>
        <v>380.16</v>
      </c>
      <c r="Z514" s="36">
        <f>IFERROR(IF(Y514=0,"",ROUNDUP(Y514/H514,0)*0.01196),"")</f>
        <v>0.86112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406.08000000000004</v>
      </c>
      <c r="BN514" s="64">
        <f t="shared" si="91"/>
        <v>406.08000000000004</v>
      </c>
      <c r="BO514" s="64">
        <f t="shared" si="92"/>
        <v>0.69230769230769229</v>
      </c>
      <c r="BP514" s="64">
        <f t="shared" si="93"/>
        <v>0.69230769230769229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8">
        <v>4680115883109</v>
      </c>
      <c r="E515" s="389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4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84.48</v>
      </c>
      <c r="Y515" s="378">
        <f t="shared" si="89"/>
        <v>84.48</v>
      </c>
      <c r="Z515" s="36">
        <f>IFERROR(IF(Y515=0,"",ROUNDUP(Y515/H515,0)*0.01196),"")</f>
        <v>0.19136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90.24</v>
      </c>
      <c r="BN515" s="64">
        <f t="shared" si="91"/>
        <v>90.24</v>
      </c>
      <c r="BO515" s="64">
        <f t="shared" si="92"/>
        <v>0.15384615384615385</v>
      </c>
      <c r="BP515" s="64">
        <f t="shared" si="93"/>
        <v>0.15384615384615385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8">
        <v>4680115882072</v>
      </c>
      <c r="E516" s="389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6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2"/>
      <c r="R516" s="382"/>
      <c r="S516" s="382"/>
      <c r="T516" s="383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8">
        <v>4680115882102</v>
      </c>
      <c r="E517" s="389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5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2"/>
      <c r="R517" s="382"/>
      <c r="S517" s="382"/>
      <c r="T517" s="383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8">
        <v>4680115882096</v>
      </c>
      <c r="E518" s="389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2"/>
      <c r="R518" s="382"/>
      <c r="S518" s="382"/>
      <c r="T518" s="383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3"/>
      <c r="B519" s="392"/>
      <c r="C519" s="392"/>
      <c r="D519" s="392"/>
      <c r="E519" s="392"/>
      <c r="F519" s="392"/>
      <c r="G519" s="392"/>
      <c r="H519" s="392"/>
      <c r="I519" s="392"/>
      <c r="J519" s="392"/>
      <c r="K519" s="392"/>
      <c r="L519" s="392"/>
      <c r="M519" s="392"/>
      <c r="N519" s="392"/>
      <c r="O519" s="414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79">
        <f>IFERROR(X513/H513,"0")+IFERROR(X514/H514,"0")+IFERROR(X515/H515,"0")+IFERROR(X516/H516,"0")+IFERROR(X517/H517,"0")+IFERROR(X518/H518,"0")</f>
        <v>144</v>
      </c>
      <c r="Y519" s="379">
        <f>IFERROR(Y513/H513,"0")+IFERROR(Y514/H514,"0")+IFERROR(Y515/H515,"0")+IFERROR(Y516/H516,"0")+IFERROR(Y517/H517,"0")+IFERROR(Y518/H518,"0")</f>
        <v>144</v>
      </c>
      <c r="Z519" s="379">
        <f>IFERROR(IF(Z513="",0,Z513),"0")+IFERROR(IF(Z514="",0,Z514),"0")+IFERROR(IF(Z515="",0,Z515),"0")+IFERROR(IF(Z516="",0,Z516),"0")+IFERROR(IF(Z517="",0,Z517),"0")+IFERROR(IF(Z518="",0,Z518),"0")</f>
        <v>1.72224</v>
      </c>
      <c r="AA519" s="380"/>
      <c r="AB519" s="380"/>
      <c r="AC519" s="380"/>
    </row>
    <row r="520" spans="1:68" x14ac:dyDescent="0.2">
      <c r="A520" s="392"/>
      <c r="B520" s="392"/>
      <c r="C520" s="392"/>
      <c r="D520" s="392"/>
      <c r="E520" s="392"/>
      <c r="F520" s="392"/>
      <c r="G520" s="392"/>
      <c r="H520" s="392"/>
      <c r="I520" s="392"/>
      <c r="J520" s="392"/>
      <c r="K520" s="392"/>
      <c r="L520" s="392"/>
      <c r="M520" s="392"/>
      <c r="N520" s="392"/>
      <c r="O520" s="414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79">
        <f>IFERROR(SUM(X513:X518),"0")</f>
        <v>760.32</v>
      </c>
      <c r="Y520" s="379">
        <f>IFERROR(SUM(Y513:Y518),"0")</f>
        <v>760.32</v>
      </c>
      <c r="Z520" s="37"/>
      <c r="AA520" s="380"/>
      <c r="AB520" s="380"/>
      <c r="AC520" s="380"/>
    </row>
    <row r="521" spans="1:68" ht="14.25" customHeight="1" x14ac:dyDescent="0.25">
      <c r="A521" s="393" t="s">
        <v>71</v>
      </c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2"/>
      <c r="P521" s="392"/>
      <c r="Q521" s="392"/>
      <c r="R521" s="392"/>
      <c r="S521" s="392"/>
      <c r="T521" s="392"/>
      <c r="U521" s="392"/>
      <c r="V521" s="392"/>
      <c r="W521" s="392"/>
      <c r="X521" s="392"/>
      <c r="Y521" s="392"/>
      <c r="Z521" s="392"/>
      <c r="AA521" s="373"/>
      <c r="AB521" s="373"/>
      <c r="AC521" s="373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8">
        <v>4607091383409</v>
      </c>
      <c r="E522" s="389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8">
        <v>4607091383416</v>
      </c>
      <c r="E523" s="389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6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8">
        <v>4680115883536</v>
      </c>
      <c r="E524" s="389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3"/>
      <c r="B525" s="392"/>
      <c r="C525" s="392"/>
      <c r="D525" s="392"/>
      <c r="E525" s="392"/>
      <c r="F525" s="392"/>
      <c r="G525" s="392"/>
      <c r="H525" s="392"/>
      <c r="I525" s="392"/>
      <c r="J525" s="392"/>
      <c r="K525" s="392"/>
      <c r="L525" s="392"/>
      <c r="M525" s="392"/>
      <c r="N525" s="392"/>
      <c r="O525" s="414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2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414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393" t="s">
        <v>168</v>
      </c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2"/>
      <c r="P527" s="392"/>
      <c r="Q527" s="392"/>
      <c r="R527" s="392"/>
      <c r="S527" s="392"/>
      <c r="T527" s="392"/>
      <c r="U527" s="392"/>
      <c r="V527" s="392"/>
      <c r="W527" s="392"/>
      <c r="X527" s="392"/>
      <c r="Y527" s="392"/>
      <c r="Z527" s="392"/>
      <c r="AA527" s="373"/>
      <c r="AB527" s="373"/>
      <c r="AC527" s="373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8">
        <v>4680115885035</v>
      </c>
      <c r="E528" s="389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4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2"/>
      <c r="R528" s="382"/>
      <c r="S528" s="382"/>
      <c r="T528" s="383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3"/>
      <c r="B529" s="392"/>
      <c r="C529" s="392"/>
      <c r="D529" s="392"/>
      <c r="E529" s="392"/>
      <c r="F529" s="392"/>
      <c r="G529" s="392"/>
      <c r="H529" s="392"/>
      <c r="I529" s="392"/>
      <c r="J529" s="392"/>
      <c r="K529" s="392"/>
      <c r="L529" s="392"/>
      <c r="M529" s="392"/>
      <c r="N529" s="392"/>
      <c r="O529" s="414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2"/>
      <c r="B530" s="392"/>
      <c r="C530" s="392"/>
      <c r="D530" s="392"/>
      <c r="E530" s="392"/>
      <c r="F530" s="392"/>
      <c r="G530" s="392"/>
      <c r="H530" s="392"/>
      <c r="I530" s="392"/>
      <c r="J530" s="392"/>
      <c r="K530" s="392"/>
      <c r="L530" s="392"/>
      <c r="M530" s="392"/>
      <c r="N530" s="392"/>
      <c r="O530" s="414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32" t="s">
        <v>644</v>
      </c>
      <c r="B531" s="433"/>
      <c r="C531" s="433"/>
      <c r="D531" s="433"/>
      <c r="E531" s="433"/>
      <c r="F531" s="433"/>
      <c r="G531" s="433"/>
      <c r="H531" s="433"/>
      <c r="I531" s="433"/>
      <c r="J531" s="433"/>
      <c r="K531" s="433"/>
      <c r="L531" s="433"/>
      <c r="M531" s="433"/>
      <c r="N531" s="433"/>
      <c r="O531" s="433"/>
      <c r="P531" s="433"/>
      <c r="Q531" s="433"/>
      <c r="R531" s="433"/>
      <c r="S531" s="433"/>
      <c r="T531" s="433"/>
      <c r="U531" s="433"/>
      <c r="V531" s="433"/>
      <c r="W531" s="433"/>
      <c r="X531" s="433"/>
      <c r="Y531" s="433"/>
      <c r="Z531" s="433"/>
      <c r="AA531" s="48"/>
      <c r="AB531" s="48"/>
      <c r="AC531" s="48"/>
    </row>
    <row r="532" spans="1:68" ht="16.5" customHeight="1" x14ac:dyDescent="0.25">
      <c r="A532" s="391" t="s">
        <v>644</v>
      </c>
      <c r="B532" s="392"/>
      <c r="C532" s="392"/>
      <c r="D532" s="392"/>
      <c r="E532" s="392"/>
      <c r="F532" s="392"/>
      <c r="G532" s="392"/>
      <c r="H532" s="392"/>
      <c r="I532" s="392"/>
      <c r="J532" s="392"/>
      <c r="K532" s="392"/>
      <c r="L532" s="392"/>
      <c r="M532" s="392"/>
      <c r="N532" s="392"/>
      <c r="O532" s="392"/>
      <c r="P532" s="392"/>
      <c r="Q532" s="392"/>
      <c r="R532" s="392"/>
      <c r="S532" s="392"/>
      <c r="T532" s="392"/>
      <c r="U532" s="392"/>
      <c r="V532" s="392"/>
      <c r="W532" s="392"/>
      <c r="X532" s="392"/>
      <c r="Y532" s="392"/>
      <c r="Z532" s="392"/>
      <c r="AA532" s="372"/>
      <c r="AB532" s="372"/>
      <c r="AC532" s="372"/>
    </row>
    <row r="533" spans="1:68" ht="14.25" customHeight="1" x14ac:dyDescent="0.25">
      <c r="A533" s="393" t="s">
        <v>109</v>
      </c>
      <c r="B533" s="392"/>
      <c r="C533" s="392"/>
      <c r="D533" s="392"/>
      <c r="E533" s="392"/>
      <c r="F533" s="392"/>
      <c r="G533" s="392"/>
      <c r="H533" s="392"/>
      <c r="I533" s="392"/>
      <c r="J533" s="392"/>
      <c r="K533" s="392"/>
      <c r="L533" s="392"/>
      <c r="M533" s="392"/>
      <c r="N533" s="392"/>
      <c r="O533" s="392"/>
      <c r="P533" s="392"/>
      <c r="Q533" s="392"/>
      <c r="R533" s="392"/>
      <c r="S533" s="392"/>
      <c r="T533" s="392"/>
      <c r="U533" s="392"/>
      <c r="V533" s="392"/>
      <c r="W533" s="392"/>
      <c r="X533" s="392"/>
      <c r="Y533" s="392"/>
      <c r="Z533" s="392"/>
      <c r="AA533" s="373"/>
      <c r="AB533" s="373"/>
      <c r="AC533" s="373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8">
        <v>4640242181011</v>
      </c>
      <c r="E534" s="389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400" t="s">
        <v>647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8">
        <v>4640242180441</v>
      </c>
      <c r="E535" s="389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561" t="s">
        <v>650</v>
      </c>
      <c r="Q535" s="382"/>
      <c r="R535" s="382"/>
      <c r="S535" s="382"/>
      <c r="T535" s="383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8">
        <v>4640242180564</v>
      </c>
      <c r="E536" s="389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497" t="s">
        <v>653</v>
      </c>
      <c r="Q536" s="382"/>
      <c r="R536" s="382"/>
      <c r="S536" s="382"/>
      <c r="T536" s="383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8">
        <v>4640242180922</v>
      </c>
      <c r="E537" s="389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711" t="s">
        <v>656</v>
      </c>
      <c r="Q537" s="382"/>
      <c r="R537" s="382"/>
      <c r="S537" s="382"/>
      <c r="T537" s="383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8">
        <v>4640242181189</v>
      </c>
      <c r="E538" s="389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594" t="s">
        <v>659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8">
        <v>4640242180038</v>
      </c>
      <c r="E539" s="389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706" t="s">
        <v>662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8">
        <v>4640242181172</v>
      </c>
      <c r="E540" s="389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82" t="s">
        <v>665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3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414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414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customHeight="1" x14ac:dyDescent="0.25">
      <c r="A543" s="393" t="s">
        <v>147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73"/>
      <c r="AB543" s="373"/>
      <c r="AC543" s="373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8">
        <v>4640242180519</v>
      </c>
      <c r="E544" s="389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631" t="s">
        <v>668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8">
        <v>4640242180526</v>
      </c>
      <c r="E545" s="389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7" t="s">
        <v>671</v>
      </c>
      <c r="Q545" s="382"/>
      <c r="R545" s="382"/>
      <c r="S545" s="382"/>
      <c r="T545" s="383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8">
        <v>4640242180090</v>
      </c>
      <c r="E546" s="389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739" t="s">
        <v>674</v>
      </c>
      <c r="Q546" s="382"/>
      <c r="R546" s="382"/>
      <c r="S546" s="382"/>
      <c r="T546" s="383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8">
        <v>4640242181363</v>
      </c>
      <c r="E547" s="389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491" t="s">
        <v>677</v>
      </c>
      <c r="Q547" s="382"/>
      <c r="R547" s="382"/>
      <c r="S547" s="382"/>
      <c r="T547" s="383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3"/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414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2"/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414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393" t="s">
        <v>63</v>
      </c>
      <c r="B550" s="392"/>
      <c r="C550" s="392"/>
      <c r="D550" s="392"/>
      <c r="E550" s="392"/>
      <c r="F550" s="392"/>
      <c r="G550" s="392"/>
      <c r="H550" s="392"/>
      <c r="I550" s="392"/>
      <c r="J550" s="392"/>
      <c r="K550" s="392"/>
      <c r="L550" s="392"/>
      <c r="M550" s="392"/>
      <c r="N550" s="392"/>
      <c r="O550" s="392"/>
      <c r="P550" s="392"/>
      <c r="Q550" s="392"/>
      <c r="R550" s="392"/>
      <c r="S550" s="392"/>
      <c r="T550" s="392"/>
      <c r="U550" s="392"/>
      <c r="V550" s="392"/>
      <c r="W550" s="392"/>
      <c r="X550" s="392"/>
      <c r="Y550" s="392"/>
      <c r="Z550" s="392"/>
      <c r="AA550" s="373"/>
      <c r="AB550" s="373"/>
      <c r="AC550" s="373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8">
        <v>4640242180816</v>
      </c>
      <c r="E551" s="389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509" t="s">
        <v>680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8">
        <v>4640242180595</v>
      </c>
      <c r="E552" s="389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731" t="s">
        <v>683</v>
      </c>
      <c r="Q552" s="382"/>
      <c r="R552" s="382"/>
      <c r="S552" s="382"/>
      <c r="T552" s="383"/>
      <c r="U552" s="34"/>
      <c r="V552" s="34"/>
      <c r="W552" s="35" t="s">
        <v>68</v>
      </c>
      <c r="X552" s="377">
        <v>100.8</v>
      </c>
      <c r="Y552" s="378">
        <f t="shared" si="99"/>
        <v>100.80000000000001</v>
      </c>
      <c r="Z552" s="36">
        <f>IFERROR(IF(Y552=0,"",ROUNDUP(Y552/H552,0)*0.00753),"")</f>
        <v>0.18071999999999999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107.03999999999999</v>
      </c>
      <c r="BN552" s="64">
        <f t="shared" si="101"/>
        <v>107.04</v>
      </c>
      <c r="BO552" s="64">
        <f t="shared" si="102"/>
        <v>0.15384615384615385</v>
      </c>
      <c r="BP552" s="64">
        <f t="shared" si="103"/>
        <v>0.15384615384615385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8">
        <v>4640242181615</v>
      </c>
      <c r="E553" s="389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709" t="s">
        <v>686</v>
      </c>
      <c r="Q553" s="382"/>
      <c r="R553" s="382"/>
      <c r="S553" s="382"/>
      <c r="T553" s="383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8">
        <v>4640242181639</v>
      </c>
      <c r="E554" s="389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563" t="s">
        <v>689</v>
      </c>
      <c r="Q554" s="382"/>
      <c r="R554" s="382"/>
      <c r="S554" s="382"/>
      <c r="T554" s="383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8">
        <v>4640242181622</v>
      </c>
      <c r="E555" s="389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514" t="s">
        <v>692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8">
        <v>4640242180489</v>
      </c>
      <c r="E556" s="389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737" t="s">
        <v>695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3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414"/>
      <c r="P557" s="384" t="s">
        <v>69</v>
      </c>
      <c r="Q557" s="385"/>
      <c r="R557" s="385"/>
      <c r="S557" s="385"/>
      <c r="T557" s="385"/>
      <c r="U557" s="385"/>
      <c r="V557" s="386"/>
      <c r="W557" s="37" t="s">
        <v>70</v>
      </c>
      <c r="X557" s="379">
        <f>IFERROR(X551/H551,"0")+IFERROR(X552/H552,"0")+IFERROR(X553/H553,"0")+IFERROR(X554/H554,"0")+IFERROR(X555/H555,"0")+IFERROR(X556/H556,"0")</f>
        <v>24</v>
      </c>
      <c r="Y557" s="379">
        <f>IFERROR(Y551/H551,"0")+IFERROR(Y552/H552,"0")+IFERROR(Y553/H553,"0")+IFERROR(Y554/H554,"0")+IFERROR(Y555/H555,"0")+IFERROR(Y556/H556,"0")</f>
        <v>24</v>
      </c>
      <c r="Z557" s="379">
        <f>IFERROR(IF(Z551="",0,Z551),"0")+IFERROR(IF(Z552="",0,Z552),"0")+IFERROR(IF(Z553="",0,Z553),"0")+IFERROR(IF(Z554="",0,Z554),"0")+IFERROR(IF(Z555="",0,Z555),"0")+IFERROR(IF(Z556="",0,Z556),"0")</f>
        <v>0.18071999999999999</v>
      </c>
      <c r="AA557" s="380"/>
      <c r="AB557" s="380"/>
      <c r="AC557" s="380"/>
    </row>
    <row r="558" spans="1:68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414"/>
      <c r="P558" s="384" t="s">
        <v>69</v>
      </c>
      <c r="Q558" s="385"/>
      <c r="R558" s="385"/>
      <c r="S558" s="385"/>
      <c r="T558" s="385"/>
      <c r="U558" s="385"/>
      <c r="V558" s="386"/>
      <c r="W558" s="37" t="s">
        <v>68</v>
      </c>
      <c r="X558" s="379">
        <f>IFERROR(SUM(X551:X556),"0")</f>
        <v>100.8</v>
      </c>
      <c r="Y558" s="379">
        <f>IFERROR(SUM(Y551:Y556),"0")</f>
        <v>100.80000000000001</v>
      </c>
      <c r="Z558" s="37"/>
      <c r="AA558" s="380"/>
      <c r="AB558" s="380"/>
      <c r="AC558" s="380"/>
    </row>
    <row r="559" spans="1:68" ht="14.25" customHeight="1" x14ac:dyDescent="0.25">
      <c r="A559" s="393" t="s">
        <v>71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8">
        <v>4640242180533</v>
      </c>
      <c r="E560" s="389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503" t="s">
        <v>698</v>
      </c>
      <c r="Q560" s="382"/>
      <c r="R560" s="382"/>
      <c r="S560" s="382"/>
      <c r="T560" s="383"/>
      <c r="U560" s="34"/>
      <c r="V560" s="34"/>
      <c r="W560" s="35" t="s">
        <v>68</v>
      </c>
      <c r="X560" s="377">
        <v>0</v>
      </c>
      <c r="Y560" s="378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8">
        <v>4640242180540</v>
      </c>
      <c r="E561" s="389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575" t="s">
        <v>701</v>
      </c>
      <c r="Q561" s="382"/>
      <c r="R561" s="382"/>
      <c r="S561" s="382"/>
      <c r="T561" s="383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3"/>
      <c r="B562" s="392"/>
      <c r="C562" s="392"/>
      <c r="D562" s="392"/>
      <c r="E562" s="392"/>
      <c r="F562" s="392"/>
      <c r="G562" s="392"/>
      <c r="H562" s="392"/>
      <c r="I562" s="392"/>
      <c r="J562" s="392"/>
      <c r="K562" s="392"/>
      <c r="L562" s="392"/>
      <c r="M562" s="392"/>
      <c r="N562" s="392"/>
      <c r="O562" s="414"/>
      <c r="P562" s="384" t="s">
        <v>69</v>
      </c>
      <c r="Q562" s="385"/>
      <c r="R562" s="385"/>
      <c r="S562" s="385"/>
      <c r="T562" s="385"/>
      <c r="U562" s="385"/>
      <c r="V562" s="386"/>
      <c r="W562" s="37" t="s">
        <v>70</v>
      </c>
      <c r="X562" s="379">
        <f>IFERROR(X560/H560,"0")+IFERROR(X561/H561,"0")</f>
        <v>0</v>
      </c>
      <c r="Y562" s="379">
        <f>IFERROR(Y560/H560,"0")+IFERROR(Y561/H561,"0")</f>
        <v>0</v>
      </c>
      <c r="Z562" s="379">
        <f>IFERROR(IF(Z560="",0,Z560),"0")+IFERROR(IF(Z561="",0,Z561),"0")</f>
        <v>0</v>
      </c>
      <c r="AA562" s="380"/>
      <c r="AB562" s="380"/>
      <c r="AC562" s="380"/>
    </row>
    <row r="563" spans="1:68" x14ac:dyDescent="0.2">
      <c r="A563" s="392"/>
      <c r="B563" s="392"/>
      <c r="C563" s="392"/>
      <c r="D563" s="392"/>
      <c r="E563" s="392"/>
      <c r="F563" s="392"/>
      <c r="G563" s="392"/>
      <c r="H563" s="392"/>
      <c r="I563" s="392"/>
      <c r="J563" s="392"/>
      <c r="K563" s="392"/>
      <c r="L563" s="392"/>
      <c r="M563" s="392"/>
      <c r="N563" s="392"/>
      <c r="O563" s="414"/>
      <c r="P563" s="384" t="s">
        <v>69</v>
      </c>
      <c r="Q563" s="385"/>
      <c r="R563" s="385"/>
      <c r="S563" s="385"/>
      <c r="T563" s="385"/>
      <c r="U563" s="385"/>
      <c r="V563" s="386"/>
      <c r="W563" s="37" t="s">
        <v>68</v>
      </c>
      <c r="X563" s="379">
        <f>IFERROR(SUM(X560:X561),"0")</f>
        <v>0</v>
      </c>
      <c r="Y563" s="379">
        <f>IFERROR(SUM(Y560:Y561),"0")</f>
        <v>0</v>
      </c>
      <c r="Z563" s="37"/>
      <c r="AA563" s="380"/>
      <c r="AB563" s="380"/>
      <c r="AC563" s="380"/>
    </row>
    <row r="564" spans="1:68" ht="14.25" customHeight="1" x14ac:dyDescent="0.25">
      <c r="A564" s="393" t="s">
        <v>168</v>
      </c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2"/>
      <c r="P564" s="392"/>
      <c r="Q564" s="392"/>
      <c r="R564" s="392"/>
      <c r="S564" s="392"/>
      <c r="T564" s="392"/>
      <c r="U564" s="392"/>
      <c r="V564" s="392"/>
      <c r="W564" s="392"/>
      <c r="X564" s="392"/>
      <c r="Y564" s="392"/>
      <c r="Z564" s="392"/>
      <c r="AA564" s="373"/>
      <c r="AB564" s="373"/>
      <c r="AC564" s="373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8">
        <v>4640242180120</v>
      </c>
      <c r="E565" s="389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727" t="s">
        <v>704</v>
      </c>
      <c r="Q565" s="382"/>
      <c r="R565" s="382"/>
      <c r="S565" s="382"/>
      <c r="T565" s="383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8">
        <v>4640242180120</v>
      </c>
      <c r="E566" s="389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566" t="s">
        <v>706</v>
      </c>
      <c r="Q566" s="382"/>
      <c r="R566" s="382"/>
      <c r="S566" s="382"/>
      <c r="T566" s="383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8">
        <v>4640242180137</v>
      </c>
      <c r="E567" s="389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521" t="s">
        <v>709</v>
      </c>
      <c r="Q567" s="382"/>
      <c r="R567" s="382"/>
      <c r="S567" s="382"/>
      <c r="T567" s="383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8">
        <v>4640242180137</v>
      </c>
      <c r="E568" s="389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446" t="s">
        <v>711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3"/>
      <c r="B569" s="392"/>
      <c r="C569" s="392"/>
      <c r="D569" s="392"/>
      <c r="E569" s="392"/>
      <c r="F569" s="392"/>
      <c r="G569" s="392"/>
      <c r="H569" s="392"/>
      <c r="I569" s="392"/>
      <c r="J569" s="392"/>
      <c r="K569" s="392"/>
      <c r="L569" s="392"/>
      <c r="M569" s="392"/>
      <c r="N569" s="392"/>
      <c r="O569" s="414"/>
      <c r="P569" s="384" t="s">
        <v>69</v>
      </c>
      <c r="Q569" s="385"/>
      <c r="R569" s="385"/>
      <c r="S569" s="385"/>
      <c r="T569" s="385"/>
      <c r="U569" s="385"/>
      <c r="V569" s="386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x14ac:dyDescent="0.2">
      <c r="A570" s="392"/>
      <c r="B570" s="392"/>
      <c r="C570" s="392"/>
      <c r="D570" s="392"/>
      <c r="E570" s="392"/>
      <c r="F570" s="392"/>
      <c r="G570" s="392"/>
      <c r="H570" s="392"/>
      <c r="I570" s="392"/>
      <c r="J570" s="392"/>
      <c r="K570" s="392"/>
      <c r="L570" s="392"/>
      <c r="M570" s="392"/>
      <c r="N570" s="392"/>
      <c r="O570" s="414"/>
      <c r="P570" s="384" t="s">
        <v>69</v>
      </c>
      <c r="Q570" s="385"/>
      <c r="R570" s="385"/>
      <c r="S570" s="385"/>
      <c r="T570" s="385"/>
      <c r="U570" s="385"/>
      <c r="V570" s="386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customHeight="1" x14ac:dyDescent="0.25">
      <c r="A571" s="391" t="s">
        <v>712</v>
      </c>
      <c r="B571" s="392"/>
      <c r="C571" s="392"/>
      <c r="D571" s="392"/>
      <c r="E571" s="392"/>
      <c r="F571" s="392"/>
      <c r="G571" s="392"/>
      <c r="H571" s="392"/>
      <c r="I571" s="392"/>
      <c r="J571" s="392"/>
      <c r="K571" s="392"/>
      <c r="L571" s="392"/>
      <c r="M571" s="392"/>
      <c r="N571" s="392"/>
      <c r="O571" s="392"/>
      <c r="P571" s="392"/>
      <c r="Q571" s="392"/>
      <c r="R571" s="392"/>
      <c r="S571" s="392"/>
      <c r="T571" s="392"/>
      <c r="U571" s="392"/>
      <c r="V571" s="392"/>
      <c r="W571" s="392"/>
      <c r="X571" s="392"/>
      <c r="Y571" s="392"/>
      <c r="Z571" s="392"/>
      <c r="AA571" s="372"/>
      <c r="AB571" s="372"/>
      <c r="AC571" s="372"/>
    </row>
    <row r="572" spans="1:68" ht="14.25" customHeight="1" x14ac:dyDescent="0.25">
      <c r="A572" s="393" t="s">
        <v>109</v>
      </c>
      <c r="B572" s="392"/>
      <c r="C572" s="392"/>
      <c r="D572" s="392"/>
      <c r="E572" s="392"/>
      <c r="F572" s="392"/>
      <c r="G572" s="392"/>
      <c r="H572" s="392"/>
      <c r="I572" s="392"/>
      <c r="J572" s="392"/>
      <c r="K572" s="392"/>
      <c r="L572" s="392"/>
      <c r="M572" s="392"/>
      <c r="N572" s="392"/>
      <c r="O572" s="392"/>
      <c r="P572" s="392"/>
      <c r="Q572" s="392"/>
      <c r="R572" s="392"/>
      <c r="S572" s="392"/>
      <c r="T572" s="392"/>
      <c r="U572" s="392"/>
      <c r="V572" s="392"/>
      <c r="W572" s="392"/>
      <c r="X572" s="392"/>
      <c r="Y572" s="392"/>
      <c r="Z572" s="392"/>
      <c r="AA572" s="373"/>
      <c r="AB572" s="373"/>
      <c r="AC572" s="373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8">
        <v>4640242180045</v>
      </c>
      <c r="E573" s="389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690" t="s">
        <v>715</v>
      </c>
      <c r="Q573" s="382"/>
      <c r="R573" s="382"/>
      <c r="S573" s="382"/>
      <c r="T573" s="383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8">
        <v>4640242180601</v>
      </c>
      <c r="E574" s="389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662" t="s">
        <v>718</v>
      </c>
      <c r="Q574" s="382"/>
      <c r="R574" s="382"/>
      <c r="S574" s="382"/>
      <c r="T574" s="383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3"/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414"/>
      <c r="P575" s="384" t="s">
        <v>69</v>
      </c>
      <c r="Q575" s="385"/>
      <c r="R575" s="385"/>
      <c r="S575" s="385"/>
      <c r="T575" s="385"/>
      <c r="U575" s="385"/>
      <c r="V575" s="386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2"/>
      <c r="B576" s="392"/>
      <c r="C576" s="392"/>
      <c r="D576" s="392"/>
      <c r="E576" s="392"/>
      <c r="F576" s="392"/>
      <c r="G576" s="392"/>
      <c r="H576" s="392"/>
      <c r="I576" s="392"/>
      <c r="J576" s="392"/>
      <c r="K576" s="392"/>
      <c r="L576" s="392"/>
      <c r="M576" s="392"/>
      <c r="N576" s="392"/>
      <c r="O576" s="414"/>
      <c r="P576" s="384" t="s">
        <v>69</v>
      </c>
      <c r="Q576" s="385"/>
      <c r="R576" s="385"/>
      <c r="S576" s="385"/>
      <c r="T576" s="385"/>
      <c r="U576" s="385"/>
      <c r="V576" s="386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393" t="s">
        <v>147</v>
      </c>
      <c r="B577" s="392"/>
      <c r="C577" s="392"/>
      <c r="D577" s="392"/>
      <c r="E577" s="392"/>
      <c r="F577" s="392"/>
      <c r="G577" s="392"/>
      <c r="H577" s="392"/>
      <c r="I577" s="392"/>
      <c r="J577" s="392"/>
      <c r="K577" s="392"/>
      <c r="L577" s="392"/>
      <c r="M577" s="392"/>
      <c r="N577" s="392"/>
      <c r="O577" s="392"/>
      <c r="P577" s="392"/>
      <c r="Q577" s="392"/>
      <c r="R577" s="392"/>
      <c r="S577" s="392"/>
      <c r="T577" s="392"/>
      <c r="U577" s="392"/>
      <c r="V577" s="392"/>
      <c r="W577" s="392"/>
      <c r="X577" s="392"/>
      <c r="Y577" s="392"/>
      <c r="Z577" s="392"/>
      <c r="AA577" s="373"/>
      <c r="AB577" s="373"/>
      <c r="AC577" s="373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8">
        <v>4640242180090</v>
      </c>
      <c r="E578" s="389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468" t="s">
        <v>721</v>
      </c>
      <c r="Q578" s="382"/>
      <c r="R578" s="382"/>
      <c r="S578" s="382"/>
      <c r="T578" s="383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3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414"/>
      <c r="P579" s="384" t="s">
        <v>69</v>
      </c>
      <c r="Q579" s="385"/>
      <c r="R579" s="385"/>
      <c r="S579" s="385"/>
      <c r="T579" s="385"/>
      <c r="U579" s="385"/>
      <c r="V579" s="386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2"/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414"/>
      <c r="P580" s="384" t="s">
        <v>69</v>
      </c>
      <c r="Q580" s="385"/>
      <c r="R580" s="385"/>
      <c r="S580" s="385"/>
      <c r="T580" s="385"/>
      <c r="U580" s="385"/>
      <c r="V580" s="386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393" t="s">
        <v>63</v>
      </c>
      <c r="B581" s="392"/>
      <c r="C581" s="392"/>
      <c r="D581" s="392"/>
      <c r="E581" s="392"/>
      <c r="F581" s="392"/>
      <c r="G581" s="392"/>
      <c r="H581" s="392"/>
      <c r="I581" s="392"/>
      <c r="J581" s="392"/>
      <c r="K581" s="392"/>
      <c r="L581" s="392"/>
      <c r="M581" s="392"/>
      <c r="N581" s="392"/>
      <c r="O581" s="392"/>
      <c r="P581" s="392"/>
      <c r="Q581" s="392"/>
      <c r="R581" s="392"/>
      <c r="S581" s="392"/>
      <c r="T581" s="392"/>
      <c r="U581" s="392"/>
      <c r="V581" s="392"/>
      <c r="W581" s="392"/>
      <c r="X581" s="392"/>
      <c r="Y581" s="392"/>
      <c r="Z581" s="392"/>
      <c r="AA581" s="373"/>
      <c r="AB581" s="373"/>
      <c r="AC581" s="373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8">
        <v>4640242180076</v>
      </c>
      <c r="E582" s="389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515" t="s">
        <v>724</v>
      </c>
      <c r="Q582" s="382"/>
      <c r="R582" s="382"/>
      <c r="S582" s="382"/>
      <c r="T582" s="383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3"/>
      <c r="B583" s="392"/>
      <c r="C583" s="392"/>
      <c r="D583" s="392"/>
      <c r="E583" s="392"/>
      <c r="F583" s="392"/>
      <c r="G583" s="392"/>
      <c r="H583" s="392"/>
      <c r="I583" s="392"/>
      <c r="J583" s="392"/>
      <c r="K583" s="392"/>
      <c r="L583" s="392"/>
      <c r="M583" s="392"/>
      <c r="N583" s="392"/>
      <c r="O583" s="414"/>
      <c r="P583" s="384" t="s">
        <v>69</v>
      </c>
      <c r="Q583" s="385"/>
      <c r="R583" s="385"/>
      <c r="S583" s="385"/>
      <c r="T583" s="385"/>
      <c r="U583" s="385"/>
      <c r="V583" s="386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2"/>
      <c r="B584" s="392"/>
      <c r="C584" s="392"/>
      <c r="D584" s="392"/>
      <c r="E584" s="392"/>
      <c r="F584" s="392"/>
      <c r="G584" s="392"/>
      <c r="H584" s="392"/>
      <c r="I584" s="392"/>
      <c r="J584" s="392"/>
      <c r="K584" s="392"/>
      <c r="L584" s="392"/>
      <c r="M584" s="392"/>
      <c r="N584" s="392"/>
      <c r="O584" s="414"/>
      <c r="P584" s="384" t="s">
        <v>69</v>
      </c>
      <c r="Q584" s="385"/>
      <c r="R584" s="385"/>
      <c r="S584" s="385"/>
      <c r="T584" s="385"/>
      <c r="U584" s="385"/>
      <c r="V584" s="386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393" t="s">
        <v>71</v>
      </c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2"/>
      <c r="P585" s="392"/>
      <c r="Q585" s="392"/>
      <c r="R585" s="392"/>
      <c r="S585" s="392"/>
      <c r="T585" s="392"/>
      <c r="U585" s="392"/>
      <c r="V585" s="392"/>
      <c r="W585" s="392"/>
      <c r="X585" s="392"/>
      <c r="Y585" s="392"/>
      <c r="Z585" s="392"/>
      <c r="AA585" s="373"/>
      <c r="AB585" s="373"/>
      <c r="AC585" s="373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8">
        <v>4640242180106</v>
      </c>
      <c r="E586" s="389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87" t="s">
        <v>727</v>
      </c>
      <c r="Q586" s="382"/>
      <c r="R586" s="382"/>
      <c r="S586" s="382"/>
      <c r="T586" s="383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3"/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414"/>
      <c r="P587" s="384" t="s">
        <v>69</v>
      </c>
      <c r="Q587" s="385"/>
      <c r="R587" s="385"/>
      <c r="S587" s="385"/>
      <c r="T587" s="385"/>
      <c r="U587" s="385"/>
      <c r="V587" s="386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2"/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414"/>
      <c r="P588" s="384" t="s">
        <v>69</v>
      </c>
      <c r="Q588" s="385"/>
      <c r="R588" s="385"/>
      <c r="S588" s="385"/>
      <c r="T588" s="385"/>
      <c r="U588" s="385"/>
      <c r="V588" s="386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728"/>
      <c r="B589" s="392"/>
      <c r="C589" s="392"/>
      <c r="D589" s="392"/>
      <c r="E589" s="392"/>
      <c r="F589" s="392"/>
      <c r="G589" s="392"/>
      <c r="H589" s="392"/>
      <c r="I589" s="392"/>
      <c r="J589" s="392"/>
      <c r="K589" s="392"/>
      <c r="L589" s="392"/>
      <c r="M589" s="392"/>
      <c r="N589" s="392"/>
      <c r="O589" s="605"/>
      <c r="P589" s="397" t="s">
        <v>728</v>
      </c>
      <c r="Q589" s="398"/>
      <c r="R589" s="398"/>
      <c r="S589" s="398"/>
      <c r="T589" s="398"/>
      <c r="U589" s="398"/>
      <c r="V589" s="399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15717.419999999998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15725.88</v>
      </c>
      <c r="Z589" s="37"/>
      <c r="AA589" s="380"/>
      <c r="AB589" s="380"/>
      <c r="AC589" s="380"/>
    </row>
    <row r="590" spans="1:68" x14ac:dyDescent="0.2">
      <c r="A590" s="392"/>
      <c r="B590" s="392"/>
      <c r="C590" s="392"/>
      <c r="D590" s="392"/>
      <c r="E590" s="392"/>
      <c r="F590" s="392"/>
      <c r="G590" s="392"/>
      <c r="H590" s="392"/>
      <c r="I590" s="392"/>
      <c r="J590" s="392"/>
      <c r="K590" s="392"/>
      <c r="L590" s="392"/>
      <c r="M590" s="392"/>
      <c r="N590" s="392"/>
      <c r="O590" s="605"/>
      <c r="P590" s="397" t="s">
        <v>729</v>
      </c>
      <c r="Q590" s="398"/>
      <c r="R590" s="398"/>
      <c r="S590" s="398"/>
      <c r="T590" s="398"/>
      <c r="U590" s="398"/>
      <c r="V590" s="399"/>
      <c r="W590" s="37" t="s">
        <v>68</v>
      </c>
      <c r="X590" s="379">
        <f>IFERROR(SUM(BM22:BM586),"0")</f>
        <v>16617.504353535362</v>
      </c>
      <c r="Y590" s="379">
        <f>IFERROR(SUM(BN22:BN586),"0")</f>
        <v>16626.452000000008</v>
      </c>
      <c r="Z590" s="37"/>
      <c r="AA590" s="380"/>
      <c r="AB590" s="380"/>
      <c r="AC590" s="380"/>
    </row>
    <row r="591" spans="1:68" x14ac:dyDescent="0.2">
      <c r="A591" s="392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605"/>
      <c r="P591" s="397" t="s">
        <v>730</v>
      </c>
      <c r="Q591" s="398"/>
      <c r="R591" s="398"/>
      <c r="S591" s="398"/>
      <c r="T591" s="398"/>
      <c r="U591" s="398"/>
      <c r="V591" s="399"/>
      <c r="W591" s="37" t="s">
        <v>731</v>
      </c>
      <c r="X591" s="38">
        <f>ROUNDUP(SUM(BO22:BO586),0)</f>
        <v>30</v>
      </c>
      <c r="Y591" s="38">
        <f>ROUNDUP(SUM(BP22:BP586),0)</f>
        <v>30</v>
      </c>
      <c r="Z591" s="37"/>
      <c r="AA591" s="380"/>
      <c r="AB591" s="380"/>
      <c r="AC591" s="380"/>
    </row>
    <row r="592" spans="1:68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605"/>
      <c r="P592" s="397" t="s">
        <v>732</v>
      </c>
      <c r="Q592" s="398"/>
      <c r="R592" s="398"/>
      <c r="S592" s="398"/>
      <c r="T592" s="398"/>
      <c r="U592" s="398"/>
      <c r="V592" s="399"/>
      <c r="W592" s="37" t="s">
        <v>68</v>
      </c>
      <c r="X592" s="379">
        <f>GrossWeightTotal+PalletQtyTotal*25</f>
        <v>17367.504353535362</v>
      </c>
      <c r="Y592" s="379">
        <f>GrossWeightTotalR+PalletQtyTotalR*25</f>
        <v>17376.452000000008</v>
      </c>
      <c r="Z592" s="37"/>
      <c r="AA592" s="380"/>
      <c r="AB592" s="380"/>
      <c r="AC592" s="380"/>
    </row>
    <row r="593" spans="1:32" x14ac:dyDescent="0.2">
      <c r="A593" s="392"/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605"/>
      <c r="P593" s="397" t="s">
        <v>733</v>
      </c>
      <c r="Q593" s="398"/>
      <c r="R593" s="398"/>
      <c r="S593" s="398"/>
      <c r="T593" s="398"/>
      <c r="U593" s="398"/>
      <c r="V593" s="399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2385.69234006734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2387</v>
      </c>
      <c r="Z593" s="37"/>
      <c r="AA593" s="380"/>
      <c r="AB593" s="380"/>
      <c r="AC593" s="380"/>
    </row>
    <row r="594" spans="1:32" ht="14.25" customHeight="1" x14ac:dyDescent="0.2">
      <c r="A594" s="392"/>
      <c r="B594" s="392"/>
      <c r="C594" s="392"/>
      <c r="D594" s="392"/>
      <c r="E594" s="392"/>
      <c r="F594" s="392"/>
      <c r="G594" s="392"/>
      <c r="H594" s="392"/>
      <c r="I594" s="392"/>
      <c r="J594" s="392"/>
      <c r="K594" s="392"/>
      <c r="L594" s="392"/>
      <c r="M594" s="392"/>
      <c r="N594" s="392"/>
      <c r="O594" s="605"/>
      <c r="P594" s="397" t="s">
        <v>734</v>
      </c>
      <c r="Q594" s="398"/>
      <c r="R594" s="398"/>
      <c r="S594" s="398"/>
      <c r="T594" s="398"/>
      <c r="U594" s="398"/>
      <c r="V594" s="399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34.335830000000001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95" t="s">
        <v>107</v>
      </c>
      <c r="D596" s="517"/>
      <c r="E596" s="517"/>
      <c r="F596" s="517"/>
      <c r="G596" s="517"/>
      <c r="H596" s="396"/>
      <c r="I596" s="395" t="s">
        <v>258</v>
      </c>
      <c r="J596" s="517"/>
      <c r="K596" s="517"/>
      <c r="L596" s="517"/>
      <c r="M596" s="517"/>
      <c r="N596" s="517"/>
      <c r="O596" s="517"/>
      <c r="P596" s="517"/>
      <c r="Q596" s="517"/>
      <c r="R596" s="517"/>
      <c r="S596" s="517"/>
      <c r="T596" s="517"/>
      <c r="U596" s="517"/>
      <c r="V596" s="396"/>
      <c r="W596" s="395" t="s">
        <v>478</v>
      </c>
      <c r="X596" s="396"/>
      <c r="Y596" s="395" t="s">
        <v>532</v>
      </c>
      <c r="Z596" s="517"/>
      <c r="AA596" s="517"/>
      <c r="AB596" s="396"/>
      <c r="AC596" s="374" t="s">
        <v>603</v>
      </c>
      <c r="AD596" s="395" t="s">
        <v>644</v>
      </c>
      <c r="AE596" s="396"/>
      <c r="AF596" s="375"/>
    </row>
    <row r="597" spans="1:32" ht="14.25" customHeight="1" thickTop="1" x14ac:dyDescent="0.2">
      <c r="A597" s="641" t="s">
        <v>737</v>
      </c>
      <c r="B597" s="395" t="s">
        <v>62</v>
      </c>
      <c r="C597" s="395" t="s">
        <v>108</v>
      </c>
      <c r="D597" s="395" t="s">
        <v>128</v>
      </c>
      <c r="E597" s="395" t="s">
        <v>174</v>
      </c>
      <c r="F597" s="395" t="s">
        <v>190</v>
      </c>
      <c r="G597" s="395" t="s">
        <v>226</v>
      </c>
      <c r="H597" s="395" t="s">
        <v>107</v>
      </c>
      <c r="I597" s="395" t="s">
        <v>259</v>
      </c>
      <c r="J597" s="395" t="s">
        <v>276</v>
      </c>
      <c r="K597" s="395" t="s">
        <v>332</v>
      </c>
      <c r="L597" s="375"/>
      <c r="M597" s="395" t="s">
        <v>347</v>
      </c>
      <c r="N597" s="375"/>
      <c r="O597" s="395" t="s">
        <v>363</v>
      </c>
      <c r="P597" s="395" t="s">
        <v>376</v>
      </c>
      <c r="Q597" s="395" t="s">
        <v>379</v>
      </c>
      <c r="R597" s="395" t="s">
        <v>386</v>
      </c>
      <c r="S597" s="395" t="s">
        <v>397</v>
      </c>
      <c r="T597" s="395" t="s">
        <v>400</v>
      </c>
      <c r="U597" s="395" t="s">
        <v>407</v>
      </c>
      <c r="V597" s="395" t="s">
        <v>469</v>
      </c>
      <c r="W597" s="395" t="s">
        <v>479</v>
      </c>
      <c r="X597" s="395" t="s">
        <v>507</v>
      </c>
      <c r="Y597" s="395" t="s">
        <v>533</v>
      </c>
      <c r="Z597" s="395" t="s">
        <v>578</v>
      </c>
      <c r="AA597" s="395" t="s">
        <v>593</v>
      </c>
      <c r="AB597" s="395" t="s">
        <v>600</v>
      </c>
      <c r="AC597" s="395" t="s">
        <v>603</v>
      </c>
      <c r="AD597" s="395" t="s">
        <v>644</v>
      </c>
      <c r="AE597" s="395" t="s">
        <v>712</v>
      </c>
      <c r="AF597" s="375"/>
    </row>
    <row r="598" spans="1:32" ht="13.5" customHeight="1" thickBot="1" x14ac:dyDescent="0.25">
      <c r="A598" s="642"/>
      <c r="B598" s="410"/>
      <c r="C598" s="410"/>
      <c r="D598" s="410"/>
      <c r="E598" s="410"/>
      <c r="F598" s="410"/>
      <c r="G598" s="410"/>
      <c r="H598" s="410"/>
      <c r="I598" s="410"/>
      <c r="J598" s="410"/>
      <c r="K598" s="410"/>
      <c r="L598" s="375"/>
      <c r="M598" s="410"/>
      <c r="N598" s="375"/>
      <c r="O598" s="410"/>
      <c r="P598" s="410"/>
      <c r="Q598" s="410"/>
      <c r="R598" s="410"/>
      <c r="S598" s="410"/>
      <c r="T598" s="410"/>
      <c r="U598" s="410"/>
      <c r="V598" s="410"/>
      <c r="W598" s="410"/>
      <c r="X598" s="410"/>
      <c r="Y598" s="410"/>
      <c r="Z598" s="410"/>
      <c r="AA598" s="410"/>
      <c r="AB598" s="410"/>
      <c r="AC598" s="410"/>
      <c r="AD598" s="410"/>
      <c r="AE598" s="410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723.6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1224</v>
      </c>
      <c r="E599" s="46">
        <f>IFERROR(Y104*1,"0")+IFERROR(Y105*1,"0")+IFERROR(Y106*1,"0")+IFERROR(Y110*1,"0")+IFERROR(Y111*1,"0")+IFERROR(Y112*1,"0")+IFERROR(Y113*1,"0")+IFERROR(Y114*1,"0")</f>
        <v>485.99999999999994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1479.6000000000001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806.39999999999986</v>
      </c>
      <c r="I599" s="46">
        <f>IFERROR(Y188*1,"0")+IFERROR(Y189*1,"0")+IFERROR(Y190*1,"0")+IFERROR(Y191*1,"0")+IFERROR(Y192*1,"0")+IFERROR(Y193*1,"0")+IFERROR(Y194*1,"0")+IFERROR(Y195*1,"0")</f>
        <v>390.6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1610.3999999999999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777.59999999999991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715.2</v>
      </c>
      <c r="V599" s="46">
        <f>IFERROR(Y361*1,"0")+IFERROR(Y365*1,"0")+IFERROR(Y366*1,"0")+IFERROR(Y367*1,"0")</f>
        <v>64.8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3124.8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1392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2830.08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100.80000000000001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D499:E499"/>
    <mergeCell ref="D238:E238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474:E474"/>
    <mergeCell ref="A458:O459"/>
    <mergeCell ref="D160:E160"/>
    <mergeCell ref="D561:E561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P565:T565"/>
    <mergeCell ref="P45:V45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P39:T39"/>
    <mergeCell ref="P537:T537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A169:O170"/>
    <mergeCell ref="A46:Z46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D375:E375"/>
    <mergeCell ref="P258:T258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D229:E229"/>
    <mergeCell ref="D565:E565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P246:T246"/>
    <mergeCell ref="P133:V133"/>
    <mergeCell ref="D1:F1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P182:T182"/>
    <mergeCell ref="Q12:R12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D456:E456"/>
    <mergeCell ref="D396:E396"/>
    <mergeCell ref="Q9:R9"/>
    <mergeCell ref="D451:E451"/>
    <mergeCell ref="A331:Z331"/>
    <mergeCell ref="P49:V49"/>
    <mergeCell ref="P36:V36"/>
    <mergeCell ref="A303:Z303"/>
    <mergeCell ref="A159:Z159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A40:O41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P491:T491"/>
    <mergeCell ref="P260:T260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P285:T285"/>
    <mergeCell ref="P65:V65"/>
    <mergeCell ref="W597:W598"/>
    <mergeCell ref="A126:Z126"/>
    <mergeCell ref="P501:T501"/>
    <mergeCell ref="D251:E251"/>
    <mergeCell ref="A495:Z495"/>
    <mergeCell ref="A324:Z324"/>
    <mergeCell ref="A109:Z109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382:V382"/>
    <mergeCell ref="P357:V357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496:Z496"/>
    <mergeCell ref="A59:O60"/>
    <mergeCell ref="D87:E87"/>
    <mergeCell ref="A401:Z401"/>
    <mergeCell ref="P476:V476"/>
    <mergeCell ref="D222:E222"/>
    <mergeCell ref="P35:T35"/>
    <mergeCell ref="A529:O530"/>
    <mergeCell ref="P333:T333"/>
    <mergeCell ref="D314:E314"/>
    <mergeCell ref="P184:V184"/>
    <mergeCell ref="A152:O153"/>
    <mergeCell ref="A143:Z143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A489:Z489"/>
    <mergeCell ref="A464:Z464"/>
    <mergeCell ref="P468:V468"/>
    <mergeCell ref="P535:T535"/>
    <mergeCell ref="P212:T212"/>
    <mergeCell ref="P554:T554"/>
    <mergeCell ref="D497:E497"/>
    <mergeCell ref="D586:E586"/>
    <mergeCell ref="P257:T257"/>
    <mergeCell ref="P570:V570"/>
    <mergeCell ref="A346:Z346"/>
    <mergeCell ref="D194:E194"/>
    <mergeCell ref="P100:V100"/>
    <mergeCell ref="P265:V265"/>
    <mergeCell ref="P94:V94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D256:E256"/>
    <mergeCell ref="D85:E85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P170:V17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44:V44"/>
    <mergeCell ref="D367:E367"/>
    <mergeCell ref="A13:M13"/>
    <mergeCell ref="G17:G18"/>
    <mergeCell ref="P407:V407"/>
    <mergeCell ref="D247:E247"/>
    <mergeCell ref="Y596:AB596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320:E320"/>
    <mergeCell ref="P470:T470"/>
    <mergeCell ref="P188:T188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P110:T110"/>
    <mergeCell ref="R597:R598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P123:T123"/>
    <mergeCell ref="P529:V529"/>
    <mergeCell ref="P34:T34"/>
    <mergeCell ref="P105:T105"/>
    <mergeCell ref="P547:T547"/>
    <mergeCell ref="D86:E86"/>
    <mergeCell ref="D257:E257"/>
    <mergeCell ref="S597:S598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P286:V286"/>
    <mergeCell ref="P584:V584"/>
    <mergeCell ref="A531:Z531"/>
    <mergeCell ref="P592:V592"/>
    <mergeCell ref="P536:T536"/>
    <mergeCell ref="P358:V358"/>
    <mergeCell ref="A411:O412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A254:Z254"/>
    <mergeCell ref="P121:T121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A312:Z312"/>
    <mergeCell ref="P287:V287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N17:N18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D293:E293"/>
    <mergeCell ref="P163:V163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P365:T365"/>
    <mergeCell ref="P387:V387"/>
    <mergeCell ref="P151:T151"/>
    <mergeCell ref="D97:E97"/>
    <mergeCell ref="D566:E566"/>
    <mergeCell ref="P449:T449"/>
    <mergeCell ref="P76:V76"/>
    <mergeCell ref="A426:Z426"/>
    <mergeCell ref="A255:Z255"/>
    <mergeCell ref="D553:E553"/>
    <mergeCell ref="A364:Z364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8" spans="2:8" x14ac:dyDescent="0.2">
      <c r="B8" s="47" t="s">
        <v>746</v>
      </c>
      <c r="C8" s="47" t="s">
        <v>747</v>
      </c>
      <c r="D8" s="47" t="s">
        <v>748</v>
      </c>
      <c r="E8" s="47"/>
    </row>
    <row r="9" spans="2:8" x14ac:dyDescent="0.2">
      <c r="B9" s="47" t="s">
        <v>749</v>
      </c>
      <c r="C9" s="47" t="s">
        <v>750</v>
      </c>
      <c r="D9" s="47" t="s">
        <v>751</v>
      </c>
      <c r="E9" s="47"/>
    </row>
    <row r="10" spans="2:8" x14ac:dyDescent="0.2">
      <c r="B10" s="47" t="s">
        <v>752</v>
      </c>
      <c r="C10" s="47" t="s">
        <v>753</v>
      </c>
      <c r="D10" s="47" t="s">
        <v>754</v>
      </c>
      <c r="E10" s="47"/>
    </row>
    <row r="12" spans="2:8" x14ac:dyDescent="0.2">
      <c r="B12" s="47" t="s">
        <v>755</v>
      </c>
      <c r="C12" s="47" t="s">
        <v>741</v>
      </c>
      <c r="D12" s="47"/>
      <c r="E12" s="47"/>
    </row>
    <row r="14" spans="2:8" x14ac:dyDescent="0.2">
      <c r="B14" s="47" t="s">
        <v>756</v>
      </c>
      <c r="C14" s="47" t="s">
        <v>744</v>
      </c>
      <c r="D14" s="47"/>
      <c r="E14" s="47"/>
    </row>
    <row r="16" spans="2:8" x14ac:dyDescent="0.2">
      <c r="B16" s="47" t="s">
        <v>757</v>
      </c>
      <c r="C16" s="47" t="s">
        <v>747</v>
      </c>
      <c r="D16" s="47"/>
      <c r="E16" s="47"/>
    </row>
    <row r="18" spans="2:5" x14ac:dyDescent="0.2">
      <c r="B18" s="47" t="s">
        <v>758</v>
      </c>
      <c r="C18" s="47" t="s">
        <v>750</v>
      </c>
      <c r="D18" s="47"/>
      <c r="E18" s="47"/>
    </row>
    <row r="20" spans="2:5" x14ac:dyDescent="0.2">
      <c r="B20" s="47" t="s">
        <v>759</v>
      </c>
      <c r="C20" s="47" t="s">
        <v>753</v>
      </c>
      <c r="D20" s="47"/>
      <c r="E20" s="47"/>
    </row>
    <row r="22" spans="2:5" x14ac:dyDescent="0.2">
      <c r="B22" s="47" t="s">
        <v>760</v>
      </c>
      <c r="C22" s="47"/>
      <c r="D22" s="47"/>
      <c r="E22" s="47"/>
    </row>
    <row r="23" spans="2:5" x14ac:dyDescent="0.2">
      <c r="B23" s="47" t="s">
        <v>761</v>
      </c>
      <c r="C23" s="47"/>
      <c r="D23" s="47"/>
      <c r="E23" s="47"/>
    </row>
    <row r="24" spans="2:5" x14ac:dyDescent="0.2">
      <c r="B24" s="47" t="s">
        <v>762</v>
      </c>
      <c r="C24" s="47"/>
      <c r="D24" s="47"/>
      <c r="E24" s="47"/>
    </row>
    <row r="25" spans="2:5" x14ac:dyDescent="0.2">
      <c r="B25" s="47" t="s">
        <v>763</v>
      </c>
      <c r="C25" s="47"/>
      <c r="D25" s="47"/>
      <c r="E25" s="47"/>
    </row>
    <row r="26" spans="2:5" x14ac:dyDescent="0.2">
      <c r="B26" s="47" t="s">
        <v>764</v>
      </c>
      <c r="C26" s="47"/>
      <c r="D26" s="47"/>
      <c r="E26" s="47"/>
    </row>
    <row r="27" spans="2:5" x14ac:dyDescent="0.2">
      <c r="B27" s="47" t="s">
        <v>765</v>
      </c>
      <c r="C27" s="47"/>
      <c r="D27" s="47"/>
      <c r="E27" s="47"/>
    </row>
    <row r="28" spans="2:5" x14ac:dyDescent="0.2">
      <c r="B28" s="47" t="s">
        <v>766</v>
      </c>
      <c r="C28" s="47"/>
      <c r="D28" s="47"/>
      <c r="E28" s="47"/>
    </row>
    <row r="29" spans="2:5" x14ac:dyDescent="0.2">
      <c r="B29" s="47" t="s">
        <v>767</v>
      </c>
      <c r="C29" s="47"/>
      <c r="D29" s="47"/>
      <c r="E29" s="47"/>
    </row>
    <row r="30" spans="2:5" x14ac:dyDescent="0.2">
      <c r="B30" s="47" t="s">
        <v>768</v>
      </c>
      <c r="C30" s="47"/>
      <c r="D30" s="47"/>
      <c r="E30" s="47"/>
    </row>
    <row r="31" spans="2:5" x14ac:dyDescent="0.2">
      <c r="B31" s="47" t="s">
        <v>769</v>
      </c>
      <c r="C31" s="47"/>
      <c r="D31" s="47"/>
      <c r="E31" s="47"/>
    </row>
    <row r="32" spans="2:5" x14ac:dyDescent="0.2">
      <c r="B32" s="47" t="s">
        <v>770</v>
      </c>
      <c r="C32" s="47"/>
      <c r="D32" s="47"/>
      <c r="E32" s="47"/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1253</vt:i4>
      </vt:variant>
    </vt:vector>
  </HeadingPairs>
  <TitlesOfParts>
    <vt:vector size="12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2024-08-30T09:21:09Z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