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8,24 ДНР ЛП в Симферополь\"/>
    </mc:Choice>
  </mc:AlternateContent>
  <xr:revisionPtr revIDLastSave="0" documentId="13_ncr:1_{30EFD1E8-F62A-4ECE-B1B4-FF3D12F9BA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X369" i="1"/>
  <c r="X368" i="1"/>
  <c r="BO367" i="1"/>
  <c r="BM367" i="1"/>
  <c r="Y367" i="1"/>
  <c r="BP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BP348" i="1" s="1"/>
  <c r="BO347" i="1"/>
  <c r="BM347" i="1"/>
  <c r="Y347" i="1"/>
  <c r="BP347" i="1" s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R599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167" i="1" l="1"/>
  <c r="BN167" i="1"/>
  <c r="Z167" i="1"/>
  <c r="BP201" i="1"/>
  <c r="BN201" i="1"/>
  <c r="Z201" i="1"/>
  <c r="BP205" i="1"/>
  <c r="BN205" i="1"/>
  <c r="Z205" i="1"/>
  <c r="BP227" i="1"/>
  <c r="BN227" i="1"/>
  <c r="Z227" i="1"/>
  <c r="BP248" i="1"/>
  <c r="BN248" i="1"/>
  <c r="Z248" i="1"/>
  <c r="BP273" i="1"/>
  <c r="BN273" i="1"/>
  <c r="Z273" i="1"/>
  <c r="BP326" i="1"/>
  <c r="BN326" i="1"/>
  <c r="Z326" i="1"/>
  <c r="BP356" i="1"/>
  <c r="BN356" i="1"/>
  <c r="Z356" i="1"/>
  <c r="BP391" i="1"/>
  <c r="BN391" i="1"/>
  <c r="Z391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B599" i="1"/>
  <c r="X591" i="1"/>
  <c r="Z26" i="1"/>
  <c r="BN26" i="1"/>
  <c r="Z54" i="1"/>
  <c r="BN54" i="1"/>
  <c r="Z85" i="1"/>
  <c r="BN85" i="1"/>
  <c r="Z99" i="1"/>
  <c r="BN99" i="1"/>
  <c r="Z112" i="1"/>
  <c r="BN112" i="1"/>
  <c r="Z123" i="1"/>
  <c r="BN123" i="1"/>
  <c r="Y133" i="1"/>
  <c r="Z130" i="1"/>
  <c r="BN130" i="1"/>
  <c r="Z131" i="1"/>
  <c r="BN131" i="1"/>
  <c r="BP145" i="1"/>
  <c r="BN145" i="1"/>
  <c r="Z145" i="1"/>
  <c r="BP189" i="1"/>
  <c r="BN189" i="1"/>
  <c r="Z189" i="1"/>
  <c r="BP217" i="1"/>
  <c r="BN217" i="1"/>
  <c r="Z217" i="1"/>
  <c r="BP237" i="1"/>
  <c r="BN237" i="1"/>
  <c r="Z237" i="1"/>
  <c r="BP261" i="1"/>
  <c r="BN261" i="1"/>
  <c r="Z261" i="1"/>
  <c r="BP292" i="1"/>
  <c r="BN292" i="1"/>
  <c r="Z292" i="1"/>
  <c r="BP336" i="1"/>
  <c r="BN336" i="1"/>
  <c r="Z336" i="1"/>
  <c r="BP377" i="1"/>
  <c r="BN377" i="1"/>
  <c r="Z377" i="1"/>
  <c r="BP405" i="1"/>
  <c r="BN405" i="1"/>
  <c r="Z405" i="1"/>
  <c r="BP441" i="1"/>
  <c r="BN441" i="1"/>
  <c r="Z441" i="1"/>
  <c r="BP456" i="1"/>
  <c r="BN456" i="1"/>
  <c r="Z456" i="1"/>
  <c r="Z458" i="1" s="1"/>
  <c r="BP504" i="1"/>
  <c r="BN504" i="1"/>
  <c r="Z504" i="1"/>
  <c r="Y563" i="1"/>
  <c r="Y562" i="1"/>
  <c r="BP560" i="1"/>
  <c r="BN560" i="1"/>
  <c r="Z560" i="1"/>
  <c r="Z562" i="1" s="1"/>
  <c r="Y177" i="1"/>
  <c r="Y141" i="1"/>
  <c r="Z373" i="1"/>
  <c r="BN373" i="1"/>
  <c r="Y357" i="1"/>
  <c r="Y387" i="1"/>
  <c r="BP385" i="1"/>
  <c r="BN385" i="1"/>
  <c r="Z385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X590" i="1"/>
  <c r="X593" i="1"/>
  <c r="Y36" i="1"/>
  <c r="Z28" i="1"/>
  <c r="BN28" i="1"/>
  <c r="Z34" i="1"/>
  <c r="BN34" i="1"/>
  <c r="C599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Z132" i="1" s="1"/>
  <c r="BN128" i="1"/>
  <c r="Z135" i="1"/>
  <c r="BN135" i="1"/>
  <c r="BP135" i="1"/>
  <c r="Z139" i="1"/>
  <c r="BN139" i="1"/>
  <c r="Z150" i="1"/>
  <c r="BN150" i="1"/>
  <c r="Z160" i="1"/>
  <c r="BN160" i="1"/>
  <c r="BP160" i="1"/>
  <c r="Y169" i="1"/>
  <c r="Z173" i="1"/>
  <c r="BN173" i="1"/>
  <c r="Z181" i="1"/>
  <c r="BN181" i="1"/>
  <c r="Z191" i="1"/>
  <c r="BN191" i="1"/>
  <c r="Z194" i="1"/>
  <c r="BN194" i="1"/>
  <c r="Z211" i="1"/>
  <c r="BN211" i="1"/>
  <c r="Z215" i="1"/>
  <c r="BN215" i="1"/>
  <c r="Z221" i="1"/>
  <c r="BN221" i="1"/>
  <c r="Z225" i="1"/>
  <c r="BN225" i="1"/>
  <c r="Z229" i="1"/>
  <c r="BN229" i="1"/>
  <c r="Z235" i="1"/>
  <c r="BN235" i="1"/>
  <c r="BP235" i="1"/>
  <c r="Z239" i="1"/>
  <c r="BN239" i="1"/>
  <c r="Z246" i="1"/>
  <c r="BN246" i="1"/>
  <c r="Z250" i="1"/>
  <c r="BN250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Z286" i="1" s="1"/>
  <c r="BN283" i="1"/>
  <c r="Z290" i="1"/>
  <c r="BN290" i="1"/>
  <c r="BP290" i="1"/>
  <c r="Z294" i="1"/>
  <c r="BN294" i="1"/>
  <c r="Y310" i="1"/>
  <c r="Z315" i="1"/>
  <c r="BN315" i="1"/>
  <c r="Z316" i="1"/>
  <c r="BN316" i="1"/>
  <c r="Z320" i="1"/>
  <c r="BN320" i="1"/>
  <c r="Z328" i="1"/>
  <c r="BN328" i="1"/>
  <c r="Y338" i="1"/>
  <c r="Z334" i="1"/>
  <c r="BN334" i="1"/>
  <c r="Z342" i="1"/>
  <c r="BN342" i="1"/>
  <c r="Z347" i="1"/>
  <c r="BN347" i="1"/>
  <c r="Z348" i="1"/>
  <c r="BN348" i="1"/>
  <c r="Z354" i="1"/>
  <c r="BN354" i="1"/>
  <c r="BP354" i="1"/>
  <c r="Z367" i="1"/>
  <c r="BN367" i="1"/>
  <c r="Z375" i="1"/>
  <c r="BN375" i="1"/>
  <c r="BP379" i="1"/>
  <c r="BN379" i="1"/>
  <c r="Z379" i="1"/>
  <c r="BP397" i="1"/>
  <c r="BN397" i="1"/>
  <c r="Z397" i="1"/>
  <c r="Y41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Z575" i="1" s="1"/>
  <c r="Y458" i="1"/>
  <c r="Z152" i="1"/>
  <c r="H9" i="1"/>
  <c r="A10" i="1"/>
  <c r="Y24" i="1"/>
  <c r="Y37" i="1"/>
  <c r="Y41" i="1"/>
  <c r="Y45" i="1"/>
  <c r="Y49" i="1"/>
  <c r="Y59" i="1"/>
  <c r="Y65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I599" i="1"/>
  <c r="Y196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BP293" i="1"/>
  <c r="BN293" i="1"/>
  <c r="Z293" i="1"/>
  <c r="BP317" i="1"/>
  <c r="BN317" i="1"/>
  <c r="Z317" i="1"/>
  <c r="BP321" i="1"/>
  <c r="BN321" i="1"/>
  <c r="Z321" i="1"/>
  <c r="BP335" i="1"/>
  <c r="BN335" i="1"/>
  <c r="Z335" i="1"/>
  <c r="BP343" i="1"/>
  <c r="BN343" i="1"/>
  <c r="Z343" i="1"/>
  <c r="Y345" i="1"/>
  <c r="BP349" i="1"/>
  <c r="BN349" i="1"/>
  <c r="Z349" i="1"/>
  <c r="Z351" i="1" s="1"/>
  <c r="Y351" i="1"/>
  <c r="BP376" i="1"/>
  <c r="BN376" i="1"/>
  <c r="Z376" i="1"/>
  <c r="BP380" i="1"/>
  <c r="BN380" i="1"/>
  <c r="Z380" i="1"/>
  <c r="BP404" i="1"/>
  <c r="BN404" i="1"/>
  <c r="Z404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H599" i="1"/>
  <c r="F9" i="1"/>
  <c r="J9" i="1"/>
  <c r="Z22" i="1"/>
  <c r="Z23" i="1" s="1"/>
  <c r="BN22" i="1"/>
  <c r="BP22" i="1"/>
  <c r="Y23" i="1"/>
  <c r="X58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Z107" i="1" s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BN129" i="1"/>
  <c r="Z136" i="1"/>
  <c r="BN136" i="1"/>
  <c r="Z138" i="1"/>
  <c r="BN138" i="1"/>
  <c r="Z140" i="1"/>
  <c r="BN140" i="1"/>
  <c r="Z144" i="1"/>
  <c r="BN144" i="1"/>
  <c r="BP144" i="1"/>
  <c r="G599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Z196" i="1" s="1"/>
  <c r="BN188" i="1"/>
  <c r="BP188" i="1"/>
  <c r="Z190" i="1"/>
  <c r="BN190" i="1"/>
  <c r="Z192" i="1"/>
  <c r="BN192" i="1"/>
  <c r="BP193" i="1"/>
  <c r="BN193" i="1"/>
  <c r="BP195" i="1"/>
  <c r="BN195" i="1"/>
  <c r="Z195" i="1"/>
  <c r="Y197" i="1"/>
  <c r="J599" i="1"/>
  <c r="Y203" i="1"/>
  <c r="BP200" i="1"/>
  <c r="BN200" i="1"/>
  <c r="Z200" i="1"/>
  <c r="Y207" i="1"/>
  <c r="BP212" i="1"/>
  <c r="BN212" i="1"/>
  <c r="Z212" i="1"/>
  <c r="BP216" i="1"/>
  <c r="BN216" i="1"/>
  <c r="Z216" i="1"/>
  <c r="Y233" i="1"/>
  <c r="BP224" i="1"/>
  <c r="BN224" i="1"/>
  <c r="Z224" i="1"/>
  <c r="Z232" i="1" s="1"/>
  <c r="BP228" i="1"/>
  <c r="BN228" i="1"/>
  <c r="Z228" i="1"/>
  <c r="Y232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BP291" i="1"/>
  <c r="BN291" i="1"/>
  <c r="Z291" i="1"/>
  <c r="Y295" i="1"/>
  <c r="BP309" i="1"/>
  <c r="BN309" i="1"/>
  <c r="Z309" i="1"/>
  <c r="Z310" i="1" s="1"/>
  <c r="Y311" i="1"/>
  <c r="U599" i="1"/>
  <c r="Y322" i="1"/>
  <c r="Y323" i="1"/>
  <c r="BP314" i="1"/>
  <c r="BN314" i="1"/>
  <c r="Z314" i="1"/>
  <c r="BP319" i="1"/>
  <c r="BN319" i="1"/>
  <c r="Z319" i="1"/>
  <c r="BP327" i="1"/>
  <c r="BN327" i="1"/>
  <c r="Z327" i="1"/>
  <c r="BP366" i="1"/>
  <c r="BN366" i="1"/>
  <c r="Z366" i="1"/>
  <c r="Z368" i="1" s="1"/>
  <c r="Y36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K599" i="1"/>
  <c r="Y252" i="1"/>
  <c r="O599" i="1"/>
  <c r="Y275" i="1"/>
  <c r="Y280" i="1"/>
  <c r="Q599" i="1"/>
  <c r="Y287" i="1"/>
  <c r="Y296" i="1"/>
  <c r="Y301" i="1"/>
  <c r="T599" i="1"/>
  <c r="Y306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V599" i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Y525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295" i="1" l="1"/>
  <c r="Z419" i="1"/>
  <c r="Z393" i="1"/>
  <c r="Z202" i="1"/>
  <c r="Z146" i="1"/>
  <c r="X592" i="1"/>
  <c r="Z382" i="1"/>
  <c r="Z476" i="1"/>
  <c r="Z124" i="1"/>
  <c r="Z89" i="1"/>
  <c r="Z75" i="1"/>
  <c r="Z36" i="1"/>
  <c r="Z525" i="1"/>
  <c r="Z338" i="1"/>
  <c r="Z322" i="1"/>
  <c r="Z252" i="1"/>
  <c r="Z240" i="1"/>
  <c r="Z141" i="1"/>
  <c r="Z115" i="1"/>
  <c r="Z274" i="1"/>
  <c r="Z548" i="1"/>
  <c r="Z557" i="1"/>
  <c r="Z541" i="1"/>
  <c r="Y593" i="1"/>
  <c r="Y590" i="1"/>
  <c r="Z264" i="1"/>
  <c r="Y589" i="1"/>
  <c r="Z519" i="1"/>
  <c r="Z505" i="1"/>
  <c r="Z453" i="1"/>
  <c r="Z406" i="1"/>
  <c r="Z344" i="1"/>
  <c r="Z329" i="1"/>
  <c r="Z569" i="1"/>
  <c r="Z183" i="1"/>
  <c r="Z169" i="1"/>
  <c r="Z59" i="1"/>
  <c r="Y591" i="1"/>
  <c r="Z487" i="1"/>
  <c r="Z218" i="1"/>
  <c r="Z594" i="1" l="1"/>
  <c r="Y592" i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<sst xmlns="http://schemas.openxmlformats.org/spreadsheetml/2006/main" count="2431" uniqueCount="775">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</sst>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1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65" t="s">
        <v>0</v>
      </c>
      <c r="E1" s="411"/>
      <c r="F1" s="411"/>
      <c r="G1" s="12" t="s">
        <v>1</v>
      </c>
      <c r="H1" s="465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410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26" t="s">
        <v>8</v>
      </c>
      <c r="B5" s="527"/>
      <c r="C5" s="528"/>
      <c r="D5" s="469"/>
      <c r="E5" s="470"/>
      <c r="F5" s="718" t="s">
        <v>9</v>
      </c>
      <c r="G5" s="528"/>
      <c r="H5" s="469"/>
      <c r="I5" s="653"/>
      <c r="J5" s="653"/>
      <c r="K5" s="653"/>
      <c r="L5" s="653"/>
      <c r="M5" s="470"/>
      <c r="N5" s="58"/>
      <c r="P5" s="24" t="s">
        <v>10</v>
      </c>
      <c r="Q5" s="735">
        <v>45536</v>
      </c>
      <c r="R5" s="523"/>
      <c r="T5" s="571" t="s">
        <v>11</v>
      </c>
      <c r="U5" s="441"/>
      <c r="V5" s="572" t="s">
        <v>12</v>
      </c>
      <c r="W5" s="523"/>
      <c r="AB5" s="51"/>
      <c r="AC5" s="51"/>
      <c r="AD5" s="51"/>
      <c r="AE5" s="51"/>
    </row>
    <row r="6" spans="1:32" s="373" customFormat="1" ht="24" customHeight="1" x14ac:dyDescent="0.2">
      <c r="A6" s="526" t="s">
        <v>13</v>
      </c>
      <c r="B6" s="527"/>
      <c r="C6" s="528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3"/>
      <c r="N6" s="59"/>
      <c r="P6" s="24" t="s">
        <v>15</v>
      </c>
      <c r="Q6" s="749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8" t="s">
        <v>16</v>
      </c>
      <c r="U6" s="441"/>
      <c r="V6" s="639" t="s">
        <v>17</v>
      </c>
      <c r="W6" s="434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7" t="str">
        <f>IFERROR(VLOOKUP(DeliveryAddress,Table,3,0),1)</f>
        <v>5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3"/>
      <c r="U7" s="441"/>
      <c r="V7" s="640"/>
      <c r="W7" s="641"/>
      <c r="AB7" s="51"/>
      <c r="AC7" s="51"/>
      <c r="AD7" s="51"/>
      <c r="AE7" s="51"/>
    </row>
    <row r="8" spans="1:32" s="373" customFormat="1" ht="25.5" customHeight="1" x14ac:dyDescent="0.2">
      <c r="A8" s="764" t="s">
        <v>18</v>
      </c>
      <c r="B8" s="399"/>
      <c r="C8" s="400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37">
        <v>0.41666666666666669</v>
      </c>
      <c r="R8" s="449"/>
      <c r="T8" s="393"/>
      <c r="U8" s="441"/>
      <c r="V8" s="640"/>
      <c r="W8" s="641"/>
      <c r="AB8" s="51"/>
      <c r="AC8" s="51"/>
      <c r="AD8" s="51"/>
      <c r="AE8" s="51"/>
    </row>
    <row r="9" spans="1:32" s="373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4"/>
      <c r="E9" s="397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5"/>
      <c r="P9" s="26" t="s">
        <v>20</v>
      </c>
      <c r="Q9" s="519"/>
      <c r="R9" s="520"/>
      <c r="T9" s="393"/>
      <c r="U9" s="441"/>
      <c r="V9" s="642"/>
      <c r="W9" s="643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4"/>
      <c r="E10" s="397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0" t="str">
        <f>IFERROR(VLOOKUP($D$10,Proxy,2,FALSE),"")</f>
        <v/>
      </c>
      <c r="I10" s="393"/>
      <c r="J10" s="393"/>
      <c r="K10" s="393"/>
      <c r="L10" s="393"/>
      <c r="M10" s="393"/>
      <c r="N10" s="372"/>
      <c r="P10" s="26" t="s">
        <v>21</v>
      </c>
      <c r="Q10" s="579"/>
      <c r="R10" s="580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83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66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8"/>
      <c r="N12" s="62"/>
      <c r="P12" s="24" t="s">
        <v>29</v>
      </c>
      <c r="Q12" s="537"/>
      <c r="R12" s="449"/>
      <c r="S12" s="23"/>
      <c r="U12" s="24"/>
      <c r="V12" s="411"/>
      <c r="W12" s="393"/>
      <c r="AB12" s="51"/>
      <c r="AC12" s="51"/>
      <c r="AD12" s="51"/>
      <c r="AE12" s="51"/>
    </row>
    <row r="13" spans="1:32" s="373" customFormat="1" ht="23.25" customHeight="1" x14ac:dyDescent="0.2">
      <c r="A13" s="566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8"/>
      <c r="N13" s="62"/>
      <c r="O13" s="26"/>
      <c r="P13" s="26" t="s">
        <v>31</v>
      </c>
      <c r="Q13" s="683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66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98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8"/>
      <c r="N15" s="63"/>
      <c r="P15" s="555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6"/>
      <c r="Q16" s="556"/>
      <c r="R16" s="556"/>
      <c r="S16" s="556"/>
      <c r="T16" s="5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2" t="s">
        <v>37</v>
      </c>
      <c r="D17" s="429" t="s">
        <v>38</v>
      </c>
      <c r="E17" s="495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494"/>
      <c r="R17" s="494"/>
      <c r="S17" s="494"/>
      <c r="T17" s="495"/>
      <c r="U17" s="760" t="s">
        <v>50</v>
      </c>
      <c r="V17" s="528"/>
      <c r="W17" s="429" t="s">
        <v>51</v>
      </c>
      <c r="X17" s="429" t="s">
        <v>52</v>
      </c>
      <c r="Y17" s="761" t="s">
        <v>53</v>
      </c>
      <c r="Z17" s="429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3"/>
      <c r="AF17" s="714"/>
      <c r="AG17" s="510"/>
      <c r="BD17" s="615" t="s">
        <v>59</v>
      </c>
    </row>
    <row r="18" spans="1:68" ht="14.25" customHeight="1" x14ac:dyDescent="0.2">
      <c r="A18" s="430"/>
      <c r="B18" s="430"/>
      <c r="C18" s="430"/>
      <c r="D18" s="496"/>
      <c r="E18" s="498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96"/>
      <c r="Q18" s="497"/>
      <c r="R18" s="497"/>
      <c r="S18" s="497"/>
      <c r="T18" s="498"/>
      <c r="U18" s="374" t="s">
        <v>60</v>
      </c>
      <c r="V18" s="374" t="s">
        <v>61</v>
      </c>
      <c r="W18" s="430"/>
      <c r="X18" s="430"/>
      <c r="Y18" s="762"/>
      <c r="Z18" s="430"/>
      <c r="AA18" s="632"/>
      <c r="AB18" s="632"/>
      <c r="AC18" s="632"/>
      <c r="AD18" s="715"/>
      <c r="AE18" s="716"/>
      <c r="AF18" s="717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1"/>
      <c r="AB20" s="371"/>
      <c r="AC20" s="371"/>
    </row>
    <row r="21" spans="1:68" ht="14.25" customHeight="1" x14ac:dyDescent="0.25">
      <c r="A21" s="426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5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6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6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6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5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6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6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6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5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6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6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6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5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6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6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6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5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6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6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1"/>
      <c r="AB51" s="371"/>
      <c r="AC51" s="371"/>
    </row>
    <row r="52" spans="1:68" ht="14.25" customHeight="1" x14ac:dyDescent="0.25">
      <c r="A52" s="426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6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6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6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5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6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6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1"/>
      <c r="AB66" s="371"/>
      <c r="AC66" s="371"/>
    </row>
    <row r="67" spans="1:68" ht="14.25" customHeight="1" x14ac:dyDescent="0.25">
      <c r="A67" s="426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5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6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6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6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6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6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6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0"/>
      <c r="AB82" s="370"/>
      <c r="AC82" s="370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5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6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6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6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5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6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6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6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0"/>
      <c r="AB96" s="370"/>
      <c r="AC96" s="370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5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6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6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1"/>
      <c r="AB102" s="371"/>
      <c r="AC102" s="371"/>
    </row>
    <row r="103" spans="1:68" ht="14.25" customHeight="1" x14ac:dyDescent="0.25">
      <c r="A103" s="426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250</v>
      </c>
      <c r="Y104" s="378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6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23.148148148148145</v>
      </c>
      <c r="Y107" s="379">
        <f>IFERROR(Y104/H104,"0")+IFERROR(Y105/H105,"0")+IFERROR(Y106/H106,"0")</f>
        <v>24.000000000000004</v>
      </c>
      <c r="Z107" s="379">
        <f>IFERROR(IF(Z104="",0,Z104),"0")+IFERROR(IF(Z105="",0,Z105),"0")+IFERROR(IF(Z106="",0,Z106),"0")</f>
        <v>0.52200000000000002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6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250</v>
      </c>
      <c r="Y108" s="379">
        <f>IFERROR(SUM(Y104:Y106),"0")</f>
        <v>259.20000000000005</v>
      </c>
      <c r="Z108" s="37"/>
      <c r="AA108" s="380"/>
      <c r="AB108" s="380"/>
      <c r="AC108" s="380"/>
    </row>
    <row r="109" spans="1:68" ht="14.25" customHeight="1" x14ac:dyDescent="0.25">
      <c r="A109" s="426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400</v>
      </c>
      <c r="Y111" s="378">
        <f>IFERROR(IF(X111="",0,CEILING((X111/$H111),1)*$H111),"")</f>
        <v>403.20000000000005</v>
      </c>
      <c r="Z111" s="36">
        <f>IFERROR(IF(Y111=0,"",ROUNDUP(Y111/H111,0)*0.02175),"")</f>
        <v>1.044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426.85714285714289</v>
      </c>
      <c r="BN111" s="64">
        <f>IFERROR(Y111*I111/H111,"0")</f>
        <v>430.27200000000005</v>
      </c>
      <c r="BO111" s="64">
        <f>IFERROR(1/J111*(X111/H111),"0")</f>
        <v>0.85034013605442171</v>
      </c>
      <c r="BP111" s="64">
        <f>IFERROR(1/J111*(Y111/H111),"0")</f>
        <v>0.8571428571428571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405</v>
      </c>
      <c r="Y112" s="378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6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197.61904761904762</v>
      </c>
      <c r="Y115" s="379">
        <f>IFERROR(Y110/H110,"0")+IFERROR(Y111/H111,"0")+IFERROR(Y112/H112,"0")+IFERROR(Y113/H113,"0")+IFERROR(Y114/H114,"0")</f>
        <v>198</v>
      </c>
      <c r="Z115" s="379">
        <f>IFERROR(IF(Z110="",0,Z110),"0")+IFERROR(IF(Z111="",0,Z111),"0")+IFERROR(IF(Z112="",0,Z112),"0")+IFERROR(IF(Z113="",0,Z113),"0")+IFERROR(IF(Z114="",0,Z114),"0")</f>
        <v>2.1734999999999998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6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805</v>
      </c>
      <c r="Y116" s="379">
        <f>IFERROR(SUM(Y110:Y114),"0")</f>
        <v>808.2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1"/>
      <c r="AB117" s="371"/>
      <c r="AC117" s="371"/>
    </row>
    <row r="118" spans="1:68" ht="14.25" customHeight="1" x14ac:dyDescent="0.25">
      <c r="A118" s="426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6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6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6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2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6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5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6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6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6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0"/>
      <c r="AB134" s="370"/>
      <c r="AC134" s="370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650</v>
      </c>
      <c r="Y138" s="378">
        <f t="shared" si="21"/>
        <v>650.70000000000005</v>
      </c>
      <c r="Z138" s="36">
        <f>IFERROR(IF(Y138=0,"",ROUNDUP(Y138/H138,0)*0.00753),"")</f>
        <v>1.81473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715.48148148148141</v>
      </c>
      <c r="BN138" s="64">
        <f t="shared" si="23"/>
        <v>716.25199999999995</v>
      </c>
      <c r="BO138" s="64">
        <f t="shared" si="24"/>
        <v>1.5432098765432098</v>
      </c>
      <c r="BP138" s="64">
        <f t="shared" si="25"/>
        <v>1.5448717948717947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6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240.74074074074073</v>
      </c>
      <c r="Y141" s="379">
        <f>IFERROR(Y135/H135,"0")+IFERROR(Y136/H136,"0")+IFERROR(Y137/H137,"0")+IFERROR(Y138/H138,"0")+IFERROR(Y139/H139,"0")+IFERROR(Y140/H140,"0")</f>
        <v>241</v>
      </c>
      <c r="Z141" s="379">
        <f>IFERROR(IF(Z135="",0,Z135),"0")+IFERROR(IF(Z136="",0,Z136),"0")+IFERROR(IF(Z137="",0,Z137),"0")+IFERROR(IF(Z138="",0,Z138),"0")+IFERROR(IF(Z139="",0,Z139),"0")+IFERROR(IF(Z140="",0,Z140),"0")</f>
        <v>1.81473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6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650</v>
      </c>
      <c r="Y142" s="379">
        <f>IFERROR(SUM(Y135:Y140),"0")</f>
        <v>650.70000000000005</v>
      </c>
      <c r="Z142" s="37"/>
      <c r="AA142" s="380"/>
      <c r="AB142" s="380"/>
      <c r="AC142" s="380"/>
    </row>
    <row r="143" spans="1:68" ht="14.25" customHeight="1" x14ac:dyDescent="0.25">
      <c r="A143" s="426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0"/>
      <c r="AB143" s="370"/>
      <c r="AC143" s="370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5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6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6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1"/>
      <c r="AB148" s="371"/>
      <c r="AC148" s="371"/>
    </row>
    <row r="149" spans="1:68" ht="14.25" customHeight="1" x14ac:dyDescent="0.25">
      <c r="A149" s="426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0"/>
      <c r="AB149" s="370"/>
      <c r="AC149" s="370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6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6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6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0"/>
      <c r="AB154" s="370"/>
      <c r="AC154" s="370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6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6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6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0"/>
      <c r="AB159" s="370"/>
      <c r="AC159" s="370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5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6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6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1"/>
      <c r="AB164" s="371"/>
      <c r="AC164" s="371"/>
    </row>
    <row r="165" spans="1:68" ht="14.25" customHeight="1" x14ac:dyDescent="0.25">
      <c r="A165" s="426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50</v>
      </c>
      <c r="Y166" s="378">
        <f>IFERROR(IF(X166="",0,CEILING((X166/$H166),1)*$H166),"")</f>
        <v>56</v>
      </c>
      <c r="Z166" s="36">
        <f>IFERROR(IF(Y166=0,"",ROUNDUP(Y166/H166,0)*0.02175),"")</f>
        <v>0.10874999999999999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52.142857142857146</v>
      </c>
      <c r="BN166" s="64">
        <f>IFERROR(Y166*I166/H166,"0")</f>
        <v>58.4</v>
      </c>
      <c r="BO166" s="64">
        <f>IFERROR(1/J166*(X166/H166),"0")</f>
        <v>7.9719387755102039E-2</v>
      </c>
      <c r="BP166" s="64">
        <f>IFERROR(1/J166*(Y166/H166),"0")</f>
        <v>8.9285714285714274E-2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6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4.4642857142857144</v>
      </c>
      <c r="Y169" s="379">
        <f>IFERROR(Y166/H166,"0")+IFERROR(Y167/H167,"0")+IFERROR(Y168/H168,"0")</f>
        <v>5</v>
      </c>
      <c r="Z169" s="379">
        <f>IFERROR(IF(Z166="",0,Z166),"0")+IFERROR(IF(Z167="",0,Z167),"0")+IFERROR(IF(Z168="",0,Z168),"0")</f>
        <v>0.10874999999999999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6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50</v>
      </c>
      <c r="Y170" s="379">
        <f>IFERROR(SUM(Y166:Y168),"0")</f>
        <v>56</v>
      </c>
      <c r="Z170" s="37"/>
      <c r="AA170" s="380"/>
      <c r="AB170" s="380"/>
      <c r="AC170" s="380"/>
    </row>
    <row r="171" spans="1:68" ht="14.25" customHeight="1" x14ac:dyDescent="0.25">
      <c r="A171" s="426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0"/>
      <c r="AB171" s="370"/>
      <c r="AC171" s="370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6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6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6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6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6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1"/>
      <c r="AB186" s="371"/>
      <c r="AC186" s="371"/>
    </row>
    <row r="187" spans="1:68" ht="14.25" customHeight="1" x14ac:dyDescent="0.25">
      <c r="A187" s="426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6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6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1"/>
      <c r="AB198" s="371"/>
      <c r="AC198" s="371"/>
    </row>
    <row r="199" spans="1:68" ht="14.25" customHeight="1" x14ac:dyDescent="0.25">
      <c r="A199" s="426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0"/>
      <c r="AB199" s="370"/>
      <c r="AC199" s="370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5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6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6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6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0"/>
      <c r="AB204" s="370"/>
      <c r="AC204" s="370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5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6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6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6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0"/>
      <c r="AB209" s="370"/>
      <c r="AC209" s="370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6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6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6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0"/>
      <c r="AB220" s="370"/>
      <c r="AC220" s="370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6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6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6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0"/>
      <c r="AB234" s="370"/>
      <c r="AC234" s="370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5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6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6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1"/>
      <c r="AB242" s="371"/>
      <c r="AC242" s="371"/>
    </row>
    <row r="243" spans="1:68" ht="14.25" customHeight="1" x14ac:dyDescent="0.25">
      <c r="A243" s="426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0"/>
      <c r="AB243" s="370"/>
      <c r="AC243" s="370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5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6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6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1"/>
      <c r="AB254" s="371"/>
      <c r="AC254" s="371"/>
    </row>
    <row r="255" spans="1:68" ht="14.25" customHeight="1" x14ac:dyDescent="0.25">
      <c r="A255" s="426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0"/>
      <c r="AB255" s="370"/>
      <c r="AC255" s="370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5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6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6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1"/>
      <c r="AB266" s="371"/>
      <c r="AC266" s="371"/>
    </row>
    <row r="267" spans="1:68" ht="14.25" customHeight="1" x14ac:dyDescent="0.25">
      <c r="A267" s="426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0"/>
      <c r="AB267" s="370"/>
      <c r="AC267" s="370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6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6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1"/>
      <c r="AB276" s="371"/>
      <c r="AC276" s="371"/>
    </row>
    <row r="277" spans="1:68" ht="14.25" customHeight="1" x14ac:dyDescent="0.25">
      <c r="A277" s="426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50</v>
      </c>
      <c r="Y278" s="378">
        <f>IFERROR(IF(X278="",0,CEILING((X278/$H278),1)*$H278),"")</f>
        <v>54</v>
      </c>
      <c r="Z278" s="36">
        <f>IFERROR(IF(Y278=0,"",ROUNDUP(Y278/H278,0)*0.02175),"")</f>
        <v>0.1305</v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52.666666666666664</v>
      </c>
      <c r="BN278" s="64">
        <f>IFERROR(Y278*I278/H278,"0")</f>
        <v>56.88</v>
      </c>
      <c r="BO278" s="64">
        <f>IFERROR(1/J278*(X278/H278),"0")</f>
        <v>9.9206349206349201E-2</v>
      </c>
      <c r="BP278" s="64">
        <f>IFERROR(1/J278*(Y278/H278),"0")</f>
        <v>0.10714285714285714</v>
      </c>
    </row>
    <row r="279" spans="1:68" x14ac:dyDescent="0.2">
      <c r="A279" s="415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6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5.5555555555555554</v>
      </c>
      <c r="Y279" s="379">
        <f>IFERROR(Y278/H278,"0")</f>
        <v>6</v>
      </c>
      <c r="Z279" s="379">
        <f>IFERROR(IF(Z278="",0,Z278),"0")</f>
        <v>0.1305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6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50</v>
      </c>
      <c r="Y280" s="379">
        <f>IFERROR(SUM(Y278:Y278),"0")</f>
        <v>54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1"/>
      <c r="AB281" s="371"/>
      <c r="AC281" s="371"/>
    </row>
    <row r="282" spans="1:68" ht="14.25" customHeight="1" x14ac:dyDescent="0.25">
      <c r="A282" s="426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0"/>
      <c r="AB282" s="370"/>
      <c r="AC282" s="370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5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6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6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1"/>
      <c r="AB288" s="371"/>
      <c r="AC288" s="371"/>
    </row>
    <row r="289" spans="1:68" ht="14.25" customHeight="1" x14ac:dyDescent="0.25">
      <c r="A289" s="426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0"/>
      <c r="AB289" s="370"/>
      <c r="AC289" s="370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6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6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1"/>
      <c r="AB297" s="371"/>
      <c r="AC297" s="371"/>
    </row>
    <row r="298" spans="1:68" ht="14.25" customHeight="1" x14ac:dyDescent="0.25">
      <c r="A298" s="426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0"/>
      <c r="AB298" s="370"/>
      <c r="AC298" s="370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5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6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6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1"/>
      <c r="AB302" s="371"/>
      <c r="AC302" s="371"/>
    </row>
    <row r="303" spans="1:68" ht="14.25" customHeight="1" x14ac:dyDescent="0.25">
      <c r="A303" s="426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0"/>
      <c r="AB303" s="370"/>
      <c r="AC303" s="370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5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6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6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6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0"/>
      <c r="AB307" s="370"/>
      <c r="AC307" s="370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6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6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1"/>
      <c r="AB312" s="371"/>
      <c r="AC312" s="371"/>
    </row>
    <row r="313" spans="1:68" ht="14.25" customHeight="1" x14ac:dyDescent="0.25">
      <c r="A313" s="426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9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6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6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6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50</v>
      </c>
      <c r="Y326" s="378">
        <f>IFERROR(IF(X326="",0,CEILING((X326/$H326),1)*$H326),"")</f>
        <v>50.400000000000006</v>
      </c>
      <c r="Z326" s="36">
        <f>IFERROR(IF(Y326=0,"",ROUNDUP(Y326/H326,0)*0.00753),"")</f>
        <v>9.0359999999999996E-2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53.095238095238095</v>
      </c>
      <c r="BN326" s="64">
        <f>IFERROR(Y326*I326/H326,"0")</f>
        <v>53.52</v>
      </c>
      <c r="BO326" s="64">
        <f>IFERROR(1/J326*(X326/H326),"0")</f>
        <v>7.6312576312576319E-2</v>
      </c>
      <c r="BP326" s="64">
        <f>IFERROR(1/J326*(Y326/H326),"0")</f>
        <v>7.6923076923076927E-2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17.5</v>
      </c>
      <c r="Y328" s="378">
        <f>IFERROR(IF(X328="",0,CEILING((X328/$H328),1)*$H328),"")</f>
        <v>18.900000000000002</v>
      </c>
      <c r="Z328" s="36">
        <f>IFERROR(IF(Y328=0,"",ROUNDUP(Y328/H328,0)*0.00502),"")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18.583333333333332</v>
      </c>
      <c r="BN328" s="64">
        <f>IFERROR(Y328*I328/H328,"0")</f>
        <v>20.07</v>
      </c>
      <c r="BO328" s="64">
        <f>IFERROR(1/J328*(X328/H328),"0")</f>
        <v>3.5612535612535613E-2</v>
      </c>
      <c r="BP328" s="64">
        <f>IFERROR(1/J328*(Y328/H328),"0")</f>
        <v>3.8461538461538464E-2</v>
      </c>
    </row>
    <row r="329" spans="1:68" x14ac:dyDescent="0.2">
      <c r="A329" s="415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6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20.238095238095237</v>
      </c>
      <c r="Y329" s="379">
        <f>IFERROR(Y325/H325,"0")+IFERROR(Y326/H326,"0")+IFERROR(Y327/H327,"0")+IFERROR(Y328/H328,"0")</f>
        <v>21</v>
      </c>
      <c r="Z329" s="379">
        <f>IFERROR(IF(Z325="",0,Z325),"0")+IFERROR(IF(Z326="",0,Z326),"0")+IFERROR(IF(Z327="",0,Z327),"0")+IFERROR(IF(Z328="",0,Z328),"0")</f>
        <v>0.13553999999999999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6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67.5</v>
      </c>
      <c r="Y330" s="379">
        <f>IFERROR(SUM(Y325:Y328),"0")</f>
        <v>69.300000000000011</v>
      </c>
      <c r="Z330" s="37"/>
      <c r="AA330" s="380"/>
      <c r="AB330" s="380"/>
      <c r="AC330" s="380"/>
    </row>
    <row r="331" spans="1:68" ht="14.25" customHeight="1" x14ac:dyDescent="0.25">
      <c r="A331" s="426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200</v>
      </c>
      <c r="Y332" s="378">
        <f t="shared" ref="Y332:Y337" si="62">IFERROR(IF(X332="",0,CEILING((X332/$H332),1)*$H332),"")</f>
        <v>202.79999999999998</v>
      </c>
      <c r="Z332" s="36">
        <f>IFERROR(IF(Y332=0,"",ROUNDUP(Y332/H332,0)*0.02175),"")</f>
        <v>0.5655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214.30769230769232</v>
      </c>
      <c r="BN332" s="64">
        <f t="shared" ref="BN332:BN337" si="64">IFERROR(Y332*I332/H332,"0")</f>
        <v>217.30800000000002</v>
      </c>
      <c r="BO332" s="64">
        <f t="shared" ref="BO332:BO337" si="65">IFERROR(1/J332*(X332/H332),"0")</f>
        <v>0.45787545787545786</v>
      </c>
      <c r="BP332" s="64">
        <f t="shared" ref="BP332:BP337" si="66">IFERROR(1/J332*(Y332/H332),"0")</f>
        <v>0.46428571428571425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6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25.641025641025642</v>
      </c>
      <c r="Y338" s="379">
        <f>IFERROR(Y332/H332,"0")+IFERROR(Y333/H333,"0")+IFERROR(Y334/H334,"0")+IFERROR(Y335/H335,"0")+IFERROR(Y336/H336,"0")+IFERROR(Y337/H337,"0")</f>
        <v>26</v>
      </c>
      <c r="Z338" s="379">
        <f>IFERROR(IF(Z332="",0,Z332),"0")+IFERROR(IF(Z333="",0,Z333),"0")+IFERROR(IF(Z334="",0,Z334),"0")+IFERROR(IF(Z335="",0,Z335),"0")+IFERROR(IF(Z336="",0,Z336),"0")+IFERROR(IF(Z337="",0,Z337),"0")</f>
        <v>0.5655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6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200</v>
      </c>
      <c r="Y339" s="379">
        <f>IFERROR(SUM(Y332:Y337),"0")</f>
        <v>202.79999999999998</v>
      </c>
      <c r="Z339" s="37"/>
      <c r="AA339" s="380"/>
      <c r="AB339" s="380"/>
      <c r="AC339" s="380"/>
    </row>
    <row r="340" spans="1:68" ht="14.25" customHeight="1" x14ac:dyDescent="0.25">
      <c r="A340" s="426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100</v>
      </c>
      <c r="Y341" s="378">
        <f>IFERROR(IF(X341="",0,CEILING((X341/$H341),1)*$H341),"")</f>
        <v>100.80000000000001</v>
      </c>
      <c r="Z341" s="36">
        <f>IFERROR(IF(Y341=0,"",ROUNDUP(Y341/H341,0)*0.02175),"")</f>
        <v>0.26100000000000001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106.71428571428572</v>
      </c>
      <c r="BN341" s="64">
        <f>IFERROR(Y341*I341/H341,"0")</f>
        <v>107.56800000000001</v>
      </c>
      <c r="BO341" s="64">
        <f>IFERROR(1/J341*(X341/H341),"0")</f>
        <v>0.21258503401360543</v>
      </c>
      <c r="BP341" s="64">
        <f>IFERROR(1/J341*(Y341/H341),"0")</f>
        <v>0.21428571428571427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6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11.904761904761905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0.26100000000000001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6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100</v>
      </c>
      <c r="Y345" s="379">
        <f>IFERROR(SUM(Y341:Y343),"0")</f>
        <v>100.80000000000001</v>
      </c>
      <c r="Z345" s="37"/>
      <c r="AA345" s="380"/>
      <c r="AB345" s="380"/>
      <c r="AC345" s="380"/>
    </row>
    <row r="346" spans="1:68" ht="14.25" customHeight="1" x14ac:dyDescent="0.25">
      <c r="A346" s="426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0"/>
      <c r="AB346" s="370"/>
      <c r="AC346" s="370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7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2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5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6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6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6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0"/>
      <c r="AB353" s="370"/>
      <c r="AC353" s="370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5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6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6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1"/>
      <c r="AB359" s="371"/>
      <c r="AC359" s="371"/>
    </row>
    <row r="360" spans="1:68" ht="14.25" customHeight="1" x14ac:dyDescent="0.25">
      <c r="A360" s="426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5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6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6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6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0"/>
      <c r="AB364" s="370"/>
      <c r="AC364" s="370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6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6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1"/>
      <c r="AB371" s="371"/>
      <c r="AC371" s="371"/>
    </row>
    <row r="372" spans="1:68" ht="14.25" customHeight="1" x14ac:dyDescent="0.25">
      <c r="A372" s="426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980</v>
      </c>
      <c r="Y373" s="378">
        <f t="shared" ref="Y373:Y381" si="67">IFERROR(IF(X373="",0,CEILING((X373/$H373),1)*$H373),"")</f>
        <v>990</v>
      </c>
      <c r="Z373" s="36">
        <f>IFERROR(IF(Y373=0,"",ROUNDUP(Y373/H373,0)*0.02175),"")</f>
        <v>1.4355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1011.36</v>
      </c>
      <c r="BN373" s="64">
        <f t="shared" ref="BN373:BN381" si="69">IFERROR(Y373*I373/H373,"0")</f>
        <v>1021.6800000000001</v>
      </c>
      <c r="BO373" s="64">
        <f t="shared" ref="BO373:BO381" si="70">IFERROR(1/J373*(X373/H373),"0")</f>
        <v>1.3611111111111109</v>
      </c>
      <c r="BP373" s="64">
        <f t="shared" ref="BP373:BP381" si="71">IFERROR(1/J373*(Y373/H373),"0")</f>
        <v>1.375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3700</v>
      </c>
      <c r="Y378" s="378">
        <f t="shared" si="67"/>
        <v>3705</v>
      </c>
      <c r="Z378" s="36">
        <f>IFERROR(IF(Y378=0,"",ROUNDUP(Y378/H378,0)*0.02175),"")</f>
        <v>5.3722499999999993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3818.4</v>
      </c>
      <c r="BN378" s="64">
        <f t="shared" si="69"/>
        <v>3823.56</v>
      </c>
      <c r="BO378" s="64">
        <f t="shared" si="70"/>
        <v>5.1388888888888884</v>
      </c>
      <c r="BP378" s="64">
        <f t="shared" si="71"/>
        <v>5.145833333333333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6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312</v>
      </c>
      <c r="Y382" s="379">
        <f>IFERROR(Y373/H373,"0")+IFERROR(Y374/H374,"0")+IFERROR(Y375/H375,"0")+IFERROR(Y376/H376,"0")+IFERROR(Y377/H377,"0")+IFERROR(Y378/H378,"0")+IFERROR(Y379/H379,"0")+IFERROR(Y380/H380,"0")+IFERROR(Y381/H381,"0")</f>
        <v>313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6.8077499999999995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6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4680</v>
      </c>
      <c r="Y383" s="379">
        <f>IFERROR(SUM(Y373:Y381),"0")</f>
        <v>4695</v>
      </c>
      <c r="Z383" s="37"/>
      <c r="AA383" s="380"/>
      <c r="AB383" s="380"/>
      <c r="AC383" s="380"/>
    </row>
    <row r="384" spans="1:68" ht="14.25" customHeight="1" x14ac:dyDescent="0.25">
      <c r="A384" s="426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2400</v>
      </c>
      <c r="Y385" s="378">
        <f>IFERROR(IF(X385="",0,CEILING((X385/$H385),1)*$H385),"")</f>
        <v>2400</v>
      </c>
      <c r="Z385" s="36">
        <f>IFERROR(IF(Y385=0,"",ROUNDUP(Y385/H385,0)*0.02175),"")</f>
        <v>3.4799999999999995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2476.8000000000002</v>
      </c>
      <c r="BN385" s="64">
        <f>IFERROR(Y385*I385/H385,"0")</f>
        <v>2476.8000000000002</v>
      </c>
      <c r="BO385" s="64">
        <f>IFERROR(1/J385*(X385/H385),"0")</f>
        <v>3.333333333333333</v>
      </c>
      <c r="BP385" s="64">
        <f>IFERROR(1/J385*(Y385/H385),"0")</f>
        <v>3.333333333333333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6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160</v>
      </c>
      <c r="Y387" s="379">
        <f>IFERROR(Y385/H385,"0")+IFERROR(Y386/H386,"0")</f>
        <v>160</v>
      </c>
      <c r="Z387" s="379">
        <f>IFERROR(IF(Z385="",0,Z385),"0")+IFERROR(IF(Z386="",0,Z386),"0")</f>
        <v>3.4799999999999995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6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2400</v>
      </c>
      <c r="Y388" s="379">
        <f>IFERROR(SUM(Y385:Y386),"0")</f>
        <v>2400</v>
      </c>
      <c r="Z388" s="37"/>
      <c r="AA388" s="380"/>
      <c r="AB388" s="380"/>
      <c r="AC388" s="380"/>
    </row>
    <row r="389" spans="1:68" ht="14.25" customHeight="1" x14ac:dyDescent="0.25">
      <c r="A389" s="426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0"/>
      <c r="AB389" s="370"/>
      <c r="AC389" s="370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5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6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6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6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6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6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1"/>
      <c r="AB400" s="371"/>
      <c r="AC400" s="371"/>
    </row>
    <row r="401" spans="1:68" ht="14.25" customHeight="1" x14ac:dyDescent="0.25">
      <c r="A401" s="426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0"/>
      <c r="AB401" s="370"/>
      <c r="AC401" s="370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0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6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6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6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6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6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6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5200</v>
      </c>
      <c r="Y414" s="378">
        <f>IFERROR(IF(X414="",0,CEILING((X414/$H414),1)*$H414),"")</f>
        <v>5202.5999999999995</v>
      </c>
      <c r="Z414" s="36">
        <f>IFERROR(IF(Y414=0,"",ROUNDUP(Y414/H414,0)*0.02175),"")</f>
        <v>14.507249999999999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5576.0000000000009</v>
      </c>
      <c r="BN414" s="64">
        <f>IFERROR(Y414*I414/H414,"0")</f>
        <v>5578.7880000000005</v>
      </c>
      <c r="BO414" s="64">
        <f>IFERROR(1/J414*(X414/H414),"0")</f>
        <v>11.904761904761903</v>
      </c>
      <c r="BP414" s="64">
        <f>IFERROR(1/J414*(Y414/H414),"0")</f>
        <v>11.910714285714285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200</v>
      </c>
      <c r="Y416" s="378">
        <f>IFERROR(IF(X416="",0,CEILING((X416/$H416),1)*$H416),"")</f>
        <v>201.6</v>
      </c>
      <c r="Z416" s="36">
        <f>IFERROR(IF(Y416=0,"",ROUNDUP(Y416/H416,0)*0.00753),"")</f>
        <v>0.63251999999999997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223.66666666666671</v>
      </c>
      <c r="BN416" s="64">
        <f>IFERROR(Y416*I416/H416,"0")</f>
        <v>225.45600000000005</v>
      </c>
      <c r="BO416" s="64">
        <f>IFERROR(1/J416*(X416/H416),"0")</f>
        <v>0.53418803418803418</v>
      </c>
      <c r="BP416" s="64">
        <f>IFERROR(1/J416*(Y416/H416),"0")</f>
        <v>0.53846153846153844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6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750</v>
      </c>
      <c r="Y419" s="379">
        <f>IFERROR(Y414/H414,"0")+IFERROR(Y415/H415,"0")+IFERROR(Y416/H416,"0")+IFERROR(Y417/H417,"0")+IFERROR(Y418/H418,"0")</f>
        <v>751</v>
      </c>
      <c r="Z419" s="379">
        <f>IFERROR(IF(Z414="",0,Z414),"0")+IFERROR(IF(Z415="",0,Z415),"0")+IFERROR(IF(Z416="",0,Z416),"0")+IFERROR(IF(Z417="",0,Z417),"0")+IFERROR(IF(Z418="",0,Z418),"0")</f>
        <v>15.139769999999999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6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5400</v>
      </c>
      <c r="Y420" s="379">
        <f>IFERROR(SUM(Y414:Y418),"0")</f>
        <v>5404.2</v>
      </c>
      <c r="Z420" s="37"/>
      <c r="AA420" s="380"/>
      <c r="AB420" s="380"/>
      <c r="AC420" s="380"/>
    </row>
    <row r="421" spans="1:68" ht="14.25" customHeight="1" x14ac:dyDescent="0.25">
      <c r="A421" s="426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0"/>
      <c r="AB421" s="370"/>
      <c r="AC421" s="370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5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6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6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1"/>
      <c r="AB426" s="371"/>
      <c r="AC426" s="371"/>
    </row>
    <row r="427" spans="1:68" ht="14.25" customHeight="1" x14ac:dyDescent="0.25">
      <c r="A427" s="426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5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6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6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6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0"/>
      <c r="AB431" s="370"/>
      <c r="AC431" s="370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6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6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6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5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6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6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6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0"/>
      <c r="AB460" s="370"/>
      <c r="AC460" s="370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5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6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6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1"/>
      <c r="AB464" s="371"/>
      <c r="AC464" s="371"/>
    </row>
    <row r="465" spans="1:68" ht="14.25" customHeight="1" x14ac:dyDescent="0.25">
      <c r="A465" s="426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0"/>
      <c r="AB465" s="370"/>
      <c r="AC465" s="370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5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6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6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6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0"/>
      <c r="AB469" s="370"/>
      <c r="AC469" s="370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50</v>
      </c>
      <c r="Y471" s="378">
        <f t="shared" si="78"/>
        <v>50.400000000000006</v>
      </c>
      <c r="Z471" s="36">
        <f>IFERROR(IF(Y471=0,"",ROUNDUP(Y471/H471,0)*0.00753),"")</f>
        <v>9.0359999999999996E-2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52.738095238095234</v>
      </c>
      <c r="BN471" s="64">
        <f t="shared" si="80"/>
        <v>53.160000000000004</v>
      </c>
      <c r="BO471" s="64">
        <f t="shared" si="81"/>
        <v>7.6312576312576319E-2</v>
      </c>
      <c r="BP471" s="64">
        <f t="shared" si="82"/>
        <v>7.6923076923076927E-2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6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11.904761904761905</v>
      </c>
      <c r="Y476" s="379">
        <f>IFERROR(Y470/H470,"0")+IFERROR(Y471/H471,"0")+IFERROR(Y472/H472,"0")+IFERROR(Y473/H473,"0")+IFERROR(Y474/H474,"0")+IFERROR(Y475/H475,"0")</f>
        <v>12</v>
      </c>
      <c r="Z476" s="379">
        <f>IFERROR(IF(Z470="",0,Z470),"0")+IFERROR(IF(Z471="",0,Z471),"0")+IFERROR(IF(Z472="",0,Z472),"0")+IFERROR(IF(Z473="",0,Z473),"0")+IFERROR(IF(Z474="",0,Z474),"0")+IFERROR(IF(Z475="",0,Z475),"0")</f>
        <v>9.0359999999999996E-2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6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50</v>
      </c>
      <c r="Y477" s="379">
        <f>IFERROR(SUM(Y470:Y475),"0")</f>
        <v>50.400000000000006</v>
      </c>
      <c r="Z477" s="37"/>
      <c r="AA477" s="380"/>
      <c r="AB477" s="380"/>
      <c r="AC477" s="380"/>
    </row>
    <row r="478" spans="1:68" ht="14.25" customHeight="1" x14ac:dyDescent="0.25">
      <c r="A478" s="426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0"/>
      <c r="AB478" s="370"/>
      <c r="AC478" s="370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5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6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6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1"/>
      <c r="AB482" s="371"/>
      <c r="AC482" s="371"/>
    </row>
    <row r="483" spans="1:68" ht="14.25" customHeight="1" x14ac:dyDescent="0.25">
      <c r="A483" s="426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0"/>
      <c r="AB483" s="370"/>
      <c r="AC483" s="370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6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6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1"/>
      <c r="AB489" s="371"/>
      <c r="AC489" s="371"/>
    </row>
    <row r="490" spans="1:68" ht="14.25" customHeight="1" x14ac:dyDescent="0.25">
      <c r="A490" s="426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0"/>
      <c r="AB490" s="370"/>
      <c r="AC490" s="370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5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6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6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1"/>
      <c r="AB495" s="371"/>
      <c r="AC495" s="371"/>
    </row>
    <row r="496" spans="1:68" ht="14.25" customHeight="1" x14ac:dyDescent="0.25">
      <c r="A496" s="426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200</v>
      </c>
      <c r="Y497" s="378">
        <f t="shared" ref="Y497:Y504" si="83">IFERROR(IF(X497="",0,CEILING((X497/$H497),1)*$H497),"")</f>
        <v>200.64000000000001</v>
      </c>
      <c r="Z497" s="36">
        <f t="shared" ref="Z497:Z502" si="84">IFERROR(IF(Y497=0,"",ROUNDUP(Y497/H497,0)*0.01196),"")</f>
        <v>0.45448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213.63636363636363</v>
      </c>
      <c r="BN497" s="64">
        <f t="shared" ref="BN497:BN504" si="86">IFERROR(Y497*I497/H497,"0")</f>
        <v>214.32</v>
      </c>
      <c r="BO497" s="64">
        <f t="shared" ref="BO497:BO504" si="87">IFERROR(1/J497*(X497/H497),"0")</f>
        <v>0.36421911421911418</v>
      </c>
      <c r="BP497" s="64">
        <f t="shared" ref="BP497:BP504" si="88">IFERROR(1/J497*(Y497/H497),"0")</f>
        <v>0.36538461538461542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300</v>
      </c>
      <c r="Y498" s="378">
        <f t="shared" si="83"/>
        <v>300.96000000000004</v>
      </c>
      <c r="Z498" s="36">
        <f t="shared" si="84"/>
        <v>0.68171999999999999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320.45454545454544</v>
      </c>
      <c r="BN498" s="64">
        <f t="shared" si="86"/>
        <v>321.48</v>
      </c>
      <c r="BO498" s="64">
        <f t="shared" si="87"/>
        <v>0.54632867132867136</v>
      </c>
      <c r="BP498" s="64">
        <f t="shared" si="88"/>
        <v>0.54807692307692313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2400</v>
      </c>
      <c r="Y502" s="378">
        <f t="shared" si="83"/>
        <v>2402.4</v>
      </c>
      <c r="Z502" s="36">
        <f t="shared" si="84"/>
        <v>5.4417999999999997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2563.6363636363635</v>
      </c>
      <c r="BN502" s="64">
        <f t="shared" si="86"/>
        <v>2566.1999999999998</v>
      </c>
      <c r="BO502" s="64">
        <f t="shared" si="87"/>
        <v>4.3706293706293708</v>
      </c>
      <c r="BP502" s="64">
        <f t="shared" si="88"/>
        <v>4.375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6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549.24242424242425</v>
      </c>
      <c r="Y505" s="379">
        <f>IFERROR(Y497/H497,"0")+IFERROR(Y498/H498,"0")+IFERROR(Y499/H499,"0")+IFERROR(Y500/H500,"0")+IFERROR(Y501/H501,"0")+IFERROR(Y502/H502,"0")+IFERROR(Y503/H503,"0")+IFERROR(Y504/H504,"0")</f>
        <v>550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6.5779999999999994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6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2900</v>
      </c>
      <c r="Y506" s="379">
        <f>IFERROR(SUM(Y497:Y504),"0")</f>
        <v>2904</v>
      </c>
      <c r="Z506" s="37"/>
      <c r="AA506" s="380"/>
      <c r="AB506" s="380"/>
      <c r="AC506" s="380"/>
    </row>
    <row r="507" spans="1:68" ht="14.25" customHeight="1" x14ac:dyDescent="0.25">
      <c r="A507" s="426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6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6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6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6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6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6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0"/>
      <c r="AB521" s="370"/>
      <c r="AC521" s="370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5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6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6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6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0"/>
      <c r="AB527" s="370"/>
      <c r="AC527" s="370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5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6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6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1"/>
      <c r="AB532" s="371"/>
      <c r="AC532" s="371"/>
    </row>
    <row r="533" spans="1:68" ht="14.25" customHeight="1" x14ac:dyDescent="0.25">
      <c r="A533" s="426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0"/>
      <c r="AB533" s="370"/>
      <c r="AC533" s="370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8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74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6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4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6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0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6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6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6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0"/>
      <c r="AB543" s="370"/>
      <c r="AC543" s="370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1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3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3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3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5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6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6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6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0"/>
      <c r="AB550" s="370"/>
      <c r="AC550" s="370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4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1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8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6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6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6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300</v>
      </c>
      <c r="Y560" s="378">
        <f>IFERROR(IF(X560="",0,CEILING((X560/$H560),1)*$H560),"")</f>
        <v>304.2</v>
      </c>
      <c r="Z560" s="36">
        <f>IFERROR(IF(Y560=0,"",ROUNDUP(Y560/H560,0)*0.02175),"")</f>
        <v>0.84824999999999995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321.69230769230774</v>
      </c>
      <c r="BN560" s="64">
        <f>IFERROR(Y560*I560/H560,"0")</f>
        <v>326.19600000000003</v>
      </c>
      <c r="BO560" s="64">
        <f>IFERROR(1/J560*(X560/H560),"0")</f>
        <v>0.6868131868131867</v>
      </c>
      <c r="BP560" s="64">
        <f>IFERROR(1/J560*(Y560/H560),"0")</f>
        <v>0.6964285714285714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6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6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38.46153846153846</v>
      </c>
      <c r="Y562" s="379">
        <f>IFERROR(Y560/H560,"0")+IFERROR(Y561/H561,"0")</f>
        <v>39</v>
      </c>
      <c r="Z562" s="379">
        <f>IFERROR(IF(Z560="",0,Z560),"0")+IFERROR(IF(Z561="",0,Z561),"0")</f>
        <v>0.84824999999999995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6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300</v>
      </c>
      <c r="Y563" s="379">
        <f>IFERROR(SUM(Y560:Y561),"0")</f>
        <v>304.2</v>
      </c>
      <c r="Z563" s="37"/>
      <c r="AA563" s="380"/>
      <c r="AB563" s="380"/>
      <c r="AC563" s="380"/>
    </row>
    <row r="564" spans="1:68" ht="14.25" customHeight="1" x14ac:dyDescent="0.25">
      <c r="A564" s="426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0"/>
      <c r="AB564" s="370"/>
      <c r="AC564" s="370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7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5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5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6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6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1"/>
      <c r="AB571" s="371"/>
      <c r="AC571" s="371"/>
    </row>
    <row r="572" spans="1:68" ht="14.25" customHeight="1" x14ac:dyDescent="0.25">
      <c r="A572" s="426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0"/>
      <c r="AB572" s="370"/>
      <c r="AC572" s="370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9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4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5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6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6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6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0"/>
      <c r="AB577" s="370"/>
      <c r="AC577" s="370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5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6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6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6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0"/>
      <c r="AB581" s="370"/>
      <c r="AC581" s="370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5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6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6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6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0"/>
      <c r="AB585" s="370"/>
      <c r="AC585" s="370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7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5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6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6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0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41"/>
      <c r="P589" s="541" t="s">
        <v>728</v>
      </c>
      <c r="Q589" s="527"/>
      <c r="R589" s="527"/>
      <c r="S589" s="527"/>
      <c r="T589" s="527"/>
      <c r="U589" s="527"/>
      <c r="V589" s="528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17902.5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17958.8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41"/>
      <c r="P590" s="541" t="s">
        <v>729</v>
      </c>
      <c r="Q590" s="527"/>
      <c r="R590" s="527"/>
      <c r="S590" s="527"/>
      <c r="T590" s="527"/>
      <c r="U590" s="527"/>
      <c r="V590" s="528"/>
      <c r="W590" s="37" t="s">
        <v>68</v>
      </c>
      <c r="X590" s="379">
        <f>IFERROR(SUM(BM22:BM586),"0")</f>
        <v>18925.144151034154</v>
      </c>
      <c r="Y590" s="379">
        <f>IFERROR(SUM(BN22:BN586),"0")</f>
        <v>18984.43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41"/>
      <c r="P591" s="541" t="s">
        <v>730</v>
      </c>
      <c r="Q591" s="527"/>
      <c r="R591" s="527"/>
      <c r="S591" s="527"/>
      <c r="T591" s="527"/>
      <c r="U591" s="527"/>
      <c r="V591" s="528"/>
      <c r="W591" s="37" t="s">
        <v>731</v>
      </c>
      <c r="X591" s="38">
        <f>ROUNDUP(SUM(BO22:BO586),0)</f>
        <v>34</v>
      </c>
      <c r="Y591" s="38">
        <f>ROUNDUP(SUM(BP22:BP586),0)</f>
        <v>34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41"/>
      <c r="P592" s="541" t="s">
        <v>732</v>
      </c>
      <c r="Q592" s="527"/>
      <c r="R592" s="527"/>
      <c r="S592" s="527"/>
      <c r="T592" s="527"/>
      <c r="U592" s="527"/>
      <c r="V592" s="528"/>
      <c r="W592" s="37" t="s">
        <v>68</v>
      </c>
      <c r="X592" s="379">
        <f>GrossWeightTotal+PalletQtyTotal*25</f>
        <v>19775.144151034154</v>
      </c>
      <c r="Y592" s="379">
        <f>GrossWeightTotalR+PalletQtyTotalR*25</f>
        <v>19834.43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41"/>
      <c r="P593" s="541" t="s">
        <v>733</v>
      </c>
      <c r="Q593" s="527"/>
      <c r="R593" s="527"/>
      <c r="S593" s="527"/>
      <c r="T593" s="527"/>
      <c r="U593" s="527"/>
      <c r="V593" s="528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2350.9203851703855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2358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41"/>
      <c r="P594" s="541" t="s">
        <v>734</v>
      </c>
      <c r="Q594" s="527"/>
      <c r="R594" s="527"/>
      <c r="S594" s="527"/>
      <c r="T594" s="527"/>
      <c r="U594" s="527"/>
      <c r="V594" s="528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38.655650000000001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94" t="s">
        <v>107</v>
      </c>
      <c r="D596" s="504"/>
      <c r="E596" s="504"/>
      <c r="F596" s="504"/>
      <c r="G596" s="504"/>
      <c r="H596" s="505"/>
      <c r="I596" s="394" t="s">
        <v>258</v>
      </c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  <c r="V596" s="505"/>
      <c r="W596" s="394" t="s">
        <v>478</v>
      </c>
      <c r="X596" s="505"/>
      <c r="Y596" s="394" t="s">
        <v>532</v>
      </c>
      <c r="Z596" s="504"/>
      <c r="AA596" s="504"/>
      <c r="AB596" s="505"/>
      <c r="AC596" s="368" t="s">
        <v>603</v>
      </c>
      <c r="AD596" s="394" t="s">
        <v>644</v>
      </c>
      <c r="AE596" s="505"/>
      <c r="AF596" s="369"/>
    </row>
    <row r="597" spans="1:32" ht="14.25" customHeight="1" thickTop="1" x14ac:dyDescent="0.2">
      <c r="A597" s="548" t="s">
        <v>737</v>
      </c>
      <c r="B597" s="394" t="s">
        <v>62</v>
      </c>
      <c r="C597" s="394" t="s">
        <v>108</v>
      </c>
      <c r="D597" s="394" t="s">
        <v>128</v>
      </c>
      <c r="E597" s="394" t="s">
        <v>174</v>
      </c>
      <c r="F597" s="394" t="s">
        <v>190</v>
      </c>
      <c r="G597" s="394" t="s">
        <v>226</v>
      </c>
      <c r="H597" s="394" t="s">
        <v>107</v>
      </c>
      <c r="I597" s="394" t="s">
        <v>259</v>
      </c>
      <c r="J597" s="394" t="s">
        <v>276</v>
      </c>
      <c r="K597" s="394" t="s">
        <v>332</v>
      </c>
      <c r="L597" s="369"/>
      <c r="M597" s="394" t="s">
        <v>347</v>
      </c>
      <c r="N597" s="369"/>
      <c r="O597" s="394" t="s">
        <v>363</v>
      </c>
      <c r="P597" s="394" t="s">
        <v>376</v>
      </c>
      <c r="Q597" s="394" t="s">
        <v>379</v>
      </c>
      <c r="R597" s="394" t="s">
        <v>386</v>
      </c>
      <c r="S597" s="394" t="s">
        <v>397</v>
      </c>
      <c r="T597" s="394" t="s">
        <v>400</v>
      </c>
      <c r="U597" s="394" t="s">
        <v>407</v>
      </c>
      <c r="V597" s="394" t="s">
        <v>469</v>
      </c>
      <c r="W597" s="394" t="s">
        <v>479</v>
      </c>
      <c r="X597" s="394" t="s">
        <v>507</v>
      </c>
      <c r="Y597" s="394" t="s">
        <v>533</v>
      </c>
      <c r="Z597" s="394" t="s">
        <v>578</v>
      </c>
      <c r="AA597" s="394" t="s">
        <v>593</v>
      </c>
      <c r="AB597" s="394" t="s">
        <v>600</v>
      </c>
      <c r="AC597" s="394" t="s">
        <v>603</v>
      </c>
      <c r="AD597" s="394" t="s">
        <v>644</v>
      </c>
      <c r="AE597" s="394" t="s">
        <v>712</v>
      </c>
      <c r="AF597" s="369"/>
    </row>
    <row r="598" spans="1:32" ht="13.5" customHeight="1" thickBot="1" x14ac:dyDescent="0.25">
      <c r="A598" s="549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69"/>
      <c r="M598" s="395"/>
      <c r="N598" s="369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  <c r="AA598" s="395"/>
      <c r="AB598" s="395"/>
      <c r="AC598" s="395"/>
      <c r="AD598" s="395"/>
      <c r="AE598" s="395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1067.4000000000001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650.70000000000005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56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54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372.90000000000003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7095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5404.2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50.400000000000006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2904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304.2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536:T536"/>
    <mergeCell ref="P387:V387"/>
    <mergeCell ref="A8:C8"/>
    <mergeCell ref="P310:V310"/>
    <mergeCell ref="D355:E355"/>
    <mergeCell ref="P410:T410"/>
    <mergeCell ref="P163:V163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V12:W12"/>
    <mergeCell ref="P519:V519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W596:X596"/>
    <mergeCell ref="P590:V590"/>
    <mergeCell ref="P58:T58"/>
    <mergeCell ref="P500:T50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N17:N18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23:V23"/>
    <mergeCell ref="P419:V419"/>
    <mergeCell ref="D54:E54"/>
    <mergeCell ref="P83:T83"/>
    <mergeCell ref="D271:E271"/>
    <mergeCell ref="P373:T373"/>
    <mergeCell ref="P444:T444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M17:M18"/>
    <mergeCell ref="A531:Z531"/>
    <mergeCell ref="P584:V584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P287:V287"/>
    <mergeCell ref="A312:Z312"/>
    <mergeCell ref="D33:E33"/>
    <mergeCell ref="A483:Z483"/>
    <mergeCell ref="D226:E226"/>
    <mergeCell ref="P352:V352"/>
    <mergeCell ref="P354:T354"/>
    <mergeCell ref="P365:T365"/>
    <mergeCell ref="P62:T62"/>
    <mergeCell ref="D503:E503"/>
    <mergeCell ref="D29:E29"/>
    <mergeCell ref="D216:E216"/>
    <mergeCell ref="P515:T515"/>
    <mergeCell ref="A20:Z20"/>
    <mergeCell ref="P300:V300"/>
    <mergeCell ref="D452:E452"/>
    <mergeCell ref="P493:V493"/>
    <mergeCell ref="P123:T123"/>
    <mergeCell ref="D385:E385"/>
    <mergeCell ref="P34:T34"/>
    <mergeCell ref="P105:T105"/>
    <mergeCell ref="P547:T547"/>
    <mergeCell ref="D86:E86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415:T415"/>
    <mergeCell ref="P592:V592"/>
    <mergeCell ref="P358:V358"/>
    <mergeCell ref="P529:V529"/>
    <mergeCell ref="A411:O412"/>
    <mergeCell ref="P110:T110"/>
    <mergeCell ref="R597:R598"/>
    <mergeCell ref="P197:V197"/>
    <mergeCell ref="P582:T582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155:E155"/>
    <mergeCell ref="D320:E320"/>
    <mergeCell ref="G17:G18"/>
    <mergeCell ref="P333:T333"/>
    <mergeCell ref="A152:O153"/>
    <mergeCell ref="P184:V184"/>
    <mergeCell ref="A143:Z143"/>
    <mergeCell ref="D314:E314"/>
    <mergeCell ref="P407:V407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A305:O306"/>
    <mergeCell ref="A476:O47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P335:T335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P44:V44"/>
    <mergeCell ref="D367:E36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D586:E586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A66:Z66"/>
    <mergeCell ref="D504:E504"/>
    <mergeCell ref="AB17:AB18"/>
    <mergeCell ref="P563:V563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J597:J598"/>
    <mergeCell ref="D138:E138"/>
    <mergeCell ref="A67:Z67"/>
    <mergeCell ref="D374:E374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J9:M9"/>
    <mergeCell ref="D112:E112"/>
    <mergeCell ref="D283:E283"/>
    <mergeCell ref="P440:T440"/>
    <mergeCell ref="P538:T538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D555:E555"/>
    <mergeCell ref="A559:Z559"/>
    <mergeCell ref="P338:V338"/>
    <mergeCell ref="P525:V525"/>
    <mergeCell ref="P202:V202"/>
    <mergeCell ref="P380:T38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35:T35"/>
    <mergeCell ref="D534:E534"/>
    <mergeCell ref="D227:E227"/>
    <mergeCell ref="A455:Z455"/>
    <mergeCell ref="P470:T470"/>
    <mergeCell ref="D447:E447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P124:V124"/>
    <mergeCell ref="D422:E422"/>
    <mergeCell ref="A575:O576"/>
    <mergeCell ref="P122:T122"/>
    <mergeCell ref="A42:Z4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D93:E93"/>
    <mergeCell ref="A543:Z54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P369:V369"/>
    <mergeCell ref="P422:T422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P239:T239"/>
    <mergeCell ref="P524:T524"/>
    <mergeCell ref="D31:E31"/>
    <mergeCell ref="D229:E229"/>
    <mergeCell ref="P479:T479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A421:Z421"/>
    <mergeCell ref="P344:V344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P537:T537"/>
    <mergeCell ref="D87:E87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471:T471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P337:T337"/>
    <mergeCell ref="D380:E380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A458:O459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E597:E598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2024-08-30T07:47:49Z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