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A9D850-C694-4F44-A0CF-E6213F288E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5" i="1" s="1"/>
  <c r="V501" i="1"/>
  <c r="W500" i="1"/>
  <c r="V500" i="1"/>
  <c r="X499" i="1"/>
  <c r="W499" i="1"/>
  <c r="X498" i="1"/>
  <c r="W498" i="1"/>
  <c r="X497" i="1"/>
  <c r="W497" i="1"/>
  <c r="X496" i="1"/>
  <c r="W496" i="1"/>
  <c r="X495" i="1"/>
  <c r="W495" i="1"/>
  <c r="N495" i="1"/>
  <c r="V493" i="1"/>
  <c r="V492" i="1"/>
  <c r="W491" i="1"/>
  <c r="X491" i="1" s="1"/>
  <c r="W490" i="1"/>
  <c r="X490" i="1" s="1"/>
  <c r="W489" i="1"/>
  <c r="X489" i="1" s="1"/>
  <c r="W488" i="1"/>
  <c r="V486" i="1"/>
  <c r="V485" i="1"/>
  <c r="W484" i="1"/>
  <c r="X484" i="1" s="1"/>
  <c r="W483" i="1"/>
  <c r="X483" i="1" s="1"/>
  <c r="X485" i="1" s="1"/>
  <c r="V481" i="1"/>
  <c r="V480" i="1"/>
  <c r="W479" i="1"/>
  <c r="X479" i="1" s="1"/>
  <c r="W478" i="1"/>
  <c r="X478" i="1" s="1"/>
  <c r="W477" i="1"/>
  <c r="X477" i="1" s="1"/>
  <c r="V473" i="1"/>
  <c r="V472" i="1"/>
  <c r="W471" i="1"/>
  <c r="X471" i="1" s="1"/>
  <c r="N471" i="1"/>
  <c r="W470" i="1"/>
  <c r="X470" i="1" s="1"/>
  <c r="N470" i="1"/>
  <c r="X469" i="1"/>
  <c r="W469" i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W461" i="1"/>
  <c r="X461" i="1" s="1"/>
  <c r="N461" i="1"/>
  <c r="W460" i="1"/>
  <c r="X460" i="1" s="1"/>
  <c r="N460" i="1"/>
  <c r="V458" i="1"/>
  <c r="V457" i="1"/>
  <c r="X456" i="1"/>
  <c r="W456" i="1"/>
  <c r="N456" i="1"/>
  <c r="W455" i="1"/>
  <c r="N455" i="1"/>
  <c r="V453" i="1"/>
  <c r="V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N447" i="1"/>
  <c r="W446" i="1"/>
  <c r="X446" i="1" s="1"/>
  <c r="N446" i="1"/>
  <c r="X445" i="1"/>
  <c r="W445" i="1"/>
  <c r="N445" i="1"/>
  <c r="W444" i="1"/>
  <c r="X444" i="1" s="1"/>
  <c r="N444" i="1"/>
  <c r="W443" i="1"/>
  <c r="N443" i="1"/>
  <c r="V439" i="1"/>
  <c r="V438" i="1"/>
  <c r="W437" i="1"/>
  <c r="W438" i="1" s="1"/>
  <c r="W435" i="1"/>
  <c r="V435" i="1"/>
  <c r="W434" i="1"/>
  <c r="V434" i="1"/>
  <c r="X433" i="1"/>
  <c r="X434" i="1" s="1"/>
  <c r="W433" i="1"/>
  <c r="V431" i="1"/>
  <c r="V430" i="1"/>
  <c r="W429" i="1"/>
  <c r="W430" i="1" s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W421" i="1"/>
  <c r="X421" i="1" s="1"/>
  <c r="N421" i="1"/>
  <c r="W420" i="1"/>
  <c r="X420" i="1" s="1"/>
  <c r="N420" i="1"/>
  <c r="W419" i="1"/>
  <c r="X419" i="1" s="1"/>
  <c r="N419" i="1"/>
  <c r="V417" i="1"/>
  <c r="V416" i="1"/>
  <c r="X415" i="1"/>
  <c r="W415" i="1"/>
  <c r="N415" i="1"/>
  <c r="W414" i="1"/>
  <c r="W417" i="1" s="1"/>
  <c r="N414" i="1"/>
  <c r="V411" i="1"/>
  <c r="V410" i="1"/>
  <c r="W409" i="1"/>
  <c r="X409" i="1" s="1"/>
  <c r="W408" i="1"/>
  <c r="X408" i="1" s="1"/>
  <c r="W407" i="1"/>
  <c r="X406" i="1"/>
  <c r="W406" i="1"/>
  <c r="V404" i="1"/>
  <c r="V403" i="1"/>
  <c r="W402" i="1"/>
  <c r="W403" i="1" s="1"/>
  <c r="N402" i="1"/>
  <c r="V400" i="1"/>
  <c r="V399" i="1"/>
  <c r="X398" i="1"/>
  <c r="W398" i="1"/>
  <c r="N398" i="1"/>
  <c r="W397" i="1"/>
  <c r="N397" i="1"/>
  <c r="W396" i="1"/>
  <c r="X396" i="1" s="1"/>
  <c r="N396" i="1"/>
  <c r="W395" i="1"/>
  <c r="X395" i="1" s="1"/>
  <c r="N395" i="1"/>
  <c r="V393" i="1"/>
  <c r="V392" i="1"/>
  <c r="W391" i="1"/>
  <c r="X391" i="1" s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N382" i="1"/>
  <c r="W381" i="1"/>
  <c r="X381" i="1" s="1"/>
  <c r="N381" i="1"/>
  <c r="W380" i="1"/>
  <c r="X380" i="1" s="1"/>
  <c r="N380" i="1"/>
  <c r="X379" i="1"/>
  <c r="W379" i="1"/>
  <c r="N379" i="1"/>
  <c r="V377" i="1"/>
  <c r="V376" i="1"/>
  <c r="W375" i="1"/>
  <c r="X375" i="1" s="1"/>
  <c r="N375" i="1"/>
  <c r="W374" i="1"/>
  <c r="X374" i="1" s="1"/>
  <c r="N374" i="1"/>
  <c r="V370" i="1"/>
  <c r="V369" i="1"/>
  <c r="W368" i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V359" i="1"/>
  <c r="V358" i="1"/>
  <c r="W357" i="1"/>
  <c r="X357" i="1" s="1"/>
  <c r="N357" i="1"/>
  <c r="W356" i="1"/>
  <c r="X356" i="1" s="1"/>
  <c r="N356" i="1"/>
  <c r="V354" i="1"/>
  <c r="V353" i="1"/>
  <c r="W352" i="1"/>
  <c r="X352" i="1" s="1"/>
  <c r="N352" i="1"/>
  <c r="W351" i="1"/>
  <c r="X351" i="1" s="1"/>
  <c r="W350" i="1"/>
  <c r="X350" i="1" s="1"/>
  <c r="N350" i="1"/>
  <c r="W349" i="1"/>
  <c r="X349" i="1" s="1"/>
  <c r="N349" i="1"/>
  <c r="W348" i="1"/>
  <c r="N348" i="1"/>
  <c r="V345" i="1"/>
  <c r="V344" i="1"/>
  <c r="W343" i="1"/>
  <c r="N343" i="1"/>
  <c r="V341" i="1"/>
  <c r="V340" i="1"/>
  <c r="W339" i="1"/>
  <c r="W340" i="1" s="1"/>
  <c r="N339" i="1"/>
  <c r="X338" i="1"/>
  <c r="W338" i="1"/>
  <c r="V336" i="1"/>
  <c r="V335" i="1"/>
  <c r="X334" i="1"/>
  <c r="W334" i="1"/>
  <c r="N334" i="1"/>
  <c r="W333" i="1"/>
  <c r="X332" i="1"/>
  <c r="W332" i="1"/>
  <c r="N332" i="1"/>
  <c r="V330" i="1"/>
  <c r="V329" i="1"/>
  <c r="W328" i="1"/>
  <c r="X328" i="1" s="1"/>
  <c r="N328" i="1"/>
  <c r="W327" i="1"/>
  <c r="X327" i="1" s="1"/>
  <c r="N327" i="1"/>
  <c r="W326" i="1"/>
  <c r="X326" i="1" s="1"/>
  <c r="W325" i="1"/>
  <c r="X325" i="1" s="1"/>
  <c r="N325" i="1"/>
  <c r="W324" i="1"/>
  <c r="X324" i="1" s="1"/>
  <c r="N324" i="1"/>
  <c r="W323" i="1"/>
  <c r="N323" i="1"/>
  <c r="W322" i="1"/>
  <c r="X322" i="1" s="1"/>
  <c r="N322" i="1"/>
  <c r="W321" i="1"/>
  <c r="X321" i="1" s="1"/>
  <c r="N321" i="1"/>
  <c r="W317" i="1"/>
  <c r="V317" i="1"/>
  <c r="W316" i="1"/>
  <c r="V316" i="1"/>
  <c r="X315" i="1"/>
  <c r="X316" i="1" s="1"/>
  <c r="W315" i="1"/>
  <c r="P512" i="1" s="1"/>
  <c r="N315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W303" i="1" s="1"/>
  <c r="N301" i="1"/>
  <c r="W299" i="1"/>
  <c r="V299" i="1"/>
  <c r="W298" i="1"/>
  <c r="V298" i="1"/>
  <c r="X297" i="1"/>
  <c r="X298" i="1" s="1"/>
  <c r="W297" i="1"/>
  <c r="N297" i="1"/>
  <c r="V294" i="1"/>
  <c r="V293" i="1"/>
  <c r="W292" i="1"/>
  <c r="X292" i="1" s="1"/>
  <c r="N292" i="1"/>
  <c r="W291" i="1"/>
  <c r="W294" i="1" s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X284" i="1"/>
  <c r="W284" i="1"/>
  <c r="X283" i="1"/>
  <c r="W283" i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W273" i="1"/>
  <c r="W277" i="1" s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X262" i="1"/>
  <c r="W262" i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X253" i="1"/>
  <c r="W253" i="1"/>
  <c r="N253" i="1"/>
  <c r="W252" i="1"/>
  <c r="X252" i="1" s="1"/>
  <c r="X251" i="1"/>
  <c r="W251" i="1"/>
  <c r="W250" i="1"/>
  <c r="X250" i="1" s="1"/>
  <c r="N250" i="1"/>
  <c r="W249" i="1"/>
  <c r="X249" i="1" s="1"/>
  <c r="N249" i="1"/>
  <c r="X248" i="1"/>
  <c r="W248" i="1"/>
  <c r="N248" i="1"/>
  <c r="V246" i="1"/>
  <c r="V245" i="1"/>
  <c r="W244" i="1"/>
  <c r="X244" i="1" s="1"/>
  <c r="N244" i="1"/>
  <c r="W243" i="1"/>
  <c r="X243" i="1" s="1"/>
  <c r="N243" i="1"/>
  <c r="W242" i="1"/>
  <c r="N242" i="1"/>
  <c r="W241" i="1"/>
  <c r="X241" i="1" s="1"/>
  <c r="N241" i="1"/>
  <c r="V239" i="1"/>
  <c r="V238" i="1"/>
  <c r="W237" i="1"/>
  <c r="W238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V216" i="1"/>
  <c r="V215" i="1"/>
  <c r="W214" i="1"/>
  <c r="X214" i="1" s="1"/>
  <c r="W213" i="1"/>
  <c r="X213" i="1" s="1"/>
  <c r="W212" i="1"/>
  <c r="X212" i="1" s="1"/>
  <c r="W211" i="1"/>
  <c r="W208" i="1"/>
  <c r="V208" i="1"/>
  <c r="W207" i="1"/>
  <c r="V207" i="1"/>
  <c r="X206" i="1"/>
  <c r="X207" i="1" s="1"/>
  <c r="W206" i="1"/>
  <c r="J512" i="1" s="1"/>
  <c r="N206" i="1"/>
  <c r="V203" i="1"/>
  <c r="V202" i="1"/>
  <c r="W201" i="1"/>
  <c r="X201" i="1" s="1"/>
  <c r="N201" i="1"/>
  <c r="W200" i="1"/>
  <c r="N200" i="1"/>
  <c r="W199" i="1"/>
  <c r="W198" i="1"/>
  <c r="X198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W174" i="1"/>
  <c r="X174" i="1" s="1"/>
  <c r="N174" i="1"/>
  <c r="X173" i="1"/>
  <c r="W173" i="1"/>
  <c r="N173" i="1"/>
  <c r="W172" i="1"/>
  <c r="X172" i="1" s="1"/>
  <c r="N172" i="1"/>
  <c r="W171" i="1"/>
  <c r="X171" i="1" s="1"/>
  <c r="N171" i="1"/>
  <c r="V169" i="1"/>
  <c r="V168" i="1"/>
  <c r="W167" i="1"/>
  <c r="X167" i="1" s="1"/>
  <c r="N167" i="1"/>
  <c r="W166" i="1"/>
  <c r="W169" i="1" s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W144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W132" i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W122" i="1"/>
  <c r="X122" i="1" s="1"/>
  <c r="N122" i="1"/>
  <c r="W121" i="1"/>
  <c r="N121" i="1"/>
  <c r="V119" i="1"/>
  <c r="V118" i="1"/>
  <c r="W117" i="1"/>
  <c r="X117" i="1" s="1"/>
  <c r="X116" i="1"/>
  <c r="W116" i="1"/>
  <c r="N116" i="1"/>
  <c r="W115" i="1"/>
  <c r="X115" i="1" s="1"/>
  <c r="X114" i="1"/>
  <c r="W114" i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X107" i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W68" i="1"/>
  <c r="X68" i="1" s="1"/>
  <c r="N68" i="1"/>
  <c r="X67" i="1"/>
  <c r="W67" i="1"/>
  <c r="N67" i="1"/>
  <c r="W66" i="1"/>
  <c r="X66" i="1" s="1"/>
  <c r="W65" i="1"/>
  <c r="X65" i="1" s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W50" i="1"/>
  <c r="X50" i="1" s="1"/>
  <c r="N50" i="1"/>
  <c r="W49" i="1"/>
  <c r="X49" i="1" s="1"/>
  <c r="N49" i="1"/>
  <c r="V45" i="1"/>
  <c r="V44" i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W504" i="1" l="1"/>
  <c r="V502" i="1"/>
  <c r="W32" i="1"/>
  <c r="W93" i="1"/>
  <c r="W136" i="1"/>
  <c r="X141" i="1"/>
  <c r="X264" i="1"/>
  <c r="X291" i="1"/>
  <c r="O512" i="1"/>
  <c r="X305" i="1"/>
  <c r="X306" i="1" s="1"/>
  <c r="W306" i="1"/>
  <c r="W493" i="1"/>
  <c r="X365" i="1"/>
  <c r="W52" i="1"/>
  <c r="X35" i="1"/>
  <c r="X36" i="1" s="1"/>
  <c r="X43" i="1"/>
  <c r="X44" i="1" s="1"/>
  <c r="C512" i="1"/>
  <c r="E512" i="1"/>
  <c r="W104" i="1"/>
  <c r="W118" i="1"/>
  <c r="W128" i="1"/>
  <c r="X132" i="1"/>
  <c r="X136" i="1" s="1"/>
  <c r="X175" i="1"/>
  <c r="W216" i="1"/>
  <c r="W245" i="1"/>
  <c r="W271" i="1"/>
  <c r="W270" i="1"/>
  <c r="W293" i="1"/>
  <c r="X301" i="1"/>
  <c r="X302" i="1" s="1"/>
  <c r="W302" i="1"/>
  <c r="X309" i="1"/>
  <c r="X310" i="1" s="1"/>
  <c r="W310" i="1"/>
  <c r="W330" i="1"/>
  <c r="X358" i="1"/>
  <c r="W359" i="1"/>
  <c r="X376" i="1"/>
  <c r="W404" i="1"/>
  <c r="X426" i="1"/>
  <c r="W431" i="1"/>
  <c r="X472" i="1"/>
  <c r="X51" i="1"/>
  <c r="W59" i="1"/>
  <c r="W202" i="1"/>
  <c r="W203" i="1"/>
  <c r="X293" i="1"/>
  <c r="W336" i="1"/>
  <c r="W358" i="1"/>
  <c r="W376" i="1"/>
  <c r="W393" i="1"/>
  <c r="W400" i="1"/>
  <c r="X402" i="1"/>
  <c r="X403" i="1" s="1"/>
  <c r="W410" i="1"/>
  <c r="X414" i="1"/>
  <c r="X416" i="1" s="1"/>
  <c r="X429" i="1"/>
  <c r="X430" i="1" s="1"/>
  <c r="W473" i="1"/>
  <c r="W472" i="1"/>
  <c r="W501" i="1"/>
  <c r="X480" i="1"/>
  <c r="X234" i="1"/>
  <c r="X466" i="1"/>
  <c r="X118" i="1"/>
  <c r="X144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85" i="1" s="1"/>
  <c r="X88" i="1"/>
  <c r="X93" i="1" s="1"/>
  <c r="W129" i="1"/>
  <c r="W137" i="1"/>
  <c r="H512" i="1"/>
  <c r="X166" i="1"/>
  <c r="X168" i="1" s="1"/>
  <c r="W195" i="1"/>
  <c r="X200" i="1"/>
  <c r="X242" i="1"/>
  <c r="X245" i="1" s="1"/>
  <c r="W258" i="1"/>
  <c r="W289" i="1"/>
  <c r="X333" i="1"/>
  <c r="W345" i="1"/>
  <c r="X343" i="1"/>
  <c r="X344" i="1" s="1"/>
  <c r="W369" i="1"/>
  <c r="W370" i="1"/>
  <c r="X392" i="1"/>
  <c r="X382" i="1"/>
  <c r="X397" i="1"/>
  <c r="X407" i="1"/>
  <c r="X410" i="1" s="1"/>
  <c r="W486" i="1"/>
  <c r="W485" i="1"/>
  <c r="X488" i="1"/>
  <c r="X492" i="1" s="1"/>
  <c r="W492" i="1"/>
  <c r="W503" i="1"/>
  <c r="W505" i="1" s="1"/>
  <c r="F512" i="1"/>
  <c r="H9" i="1"/>
  <c r="V506" i="1"/>
  <c r="W24" i="1"/>
  <c r="D512" i="1"/>
  <c r="W86" i="1"/>
  <c r="X96" i="1"/>
  <c r="X104" i="1" s="1"/>
  <c r="W105" i="1"/>
  <c r="X121" i="1"/>
  <c r="X128" i="1" s="1"/>
  <c r="X148" i="1"/>
  <c r="X157" i="1" s="1"/>
  <c r="W158" i="1"/>
  <c r="W168" i="1"/>
  <c r="W175" i="1"/>
  <c r="X178" i="1"/>
  <c r="X195" i="1" s="1"/>
  <c r="W196" i="1"/>
  <c r="X199" i="1"/>
  <c r="X202" i="1" s="1"/>
  <c r="X258" i="1"/>
  <c r="W265" i="1"/>
  <c r="W264" i="1"/>
  <c r="X267" i="1"/>
  <c r="X270" i="1" s="1"/>
  <c r="X323" i="1"/>
  <c r="X329" i="1" s="1"/>
  <c r="W329" i="1"/>
  <c r="W335" i="1"/>
  <c r="X368" i="1"/>
  <c r="X369" i="1" s="1"/>
  <c r="W377" i="1"/>
  <c r="W411" i="1"/>
  <c r="W416" i="1"/>
  <c r="T512" i="1"/>
  <c r="W439" i="1"/>
  <c r="X437" i="1"/>
  <c r="X438" i="1" s="1"/>
  <c r="X500" i="1"/>
  <c r="A10" i="1"/>
  <c r="W23" i="1"/>
  <c r="W60" i="1"/>
  <c r="W85" i="1"/>
  <c r="W94" i="1"/>
  <c r="W119" i="1"/>
  <c r="G512" i="1"/>
  <c r="W145" i="1"/>
  <c r="W157" i="1"/>
  <c r="W176" i="1"/>
  <c r="W235" i="1"/>
  <c r="M512" i="1"/>
  <c r="W246" i="1"/>
  <c r="N512" i="1"/>
  <c r="X335" i="1"/>
  <c r="W341" i="1"/>
  <c r="X339" i="1"/>
  <c r="X340" i="1" s="1"/>
  <c r="W344" i="1"/>
  <c r="R512" i="1"/>
  <c r="W353" i="1"/>
  <c r="W354" i="1"/>
  <c r="X348" i="1"/>
  <c r="X353" i="1" s="1"/>
  <c r="W365" i="1"/>
  <c r="W392" i="1"/>
  <c r="W399" i="1"/>
  <c r="W426" i="1"/>
  <c r="I512" i="1"/>
  <c r="W164" i="1"/>
  <c r="X161" i="1"/>
  <c r="X163" i="1" s="1"/>
  <c r="W215" i="1"/>
  <c r="X211" i="1"/>
  <c r="X215" i="1" s="1"/>
  <c r="L512" i="1"/>
  <c r="W234" i="1"/>
  <c r="W239" i="1"/>
  <c r="X237" i="1"/>
  <c r="X238" i="1" s="1"/>
  <c r="W259" i="1"/>
  <c r="W276" i="1"/>
  <c r="X273" i="1"/>
  <c r="X276" i="1" s="1"/>
  <c r="X288" i="1"/>
  <c r="Q512" i="1"/>
  <c r="X399" i="1"/>
  <c r="W453" i="1"/>
  <c r="U512" i="1"/>
  <c r="X443" i="1"/>
  <c r="X452" i="1" s="1"/>
  <c r="W452" i="1"/>
  <c r="W457" i="1"/>
  <c r="W458" i="1"/>
  <c r="X455" i="1"/>
  <c r="X457" i="1" s="1"/>
  <c r="W466" i="1"/>
  <c r="W467" i="1"/>
  <c r="V512" i="1"/>
  <c r="W480" i="1"/>
  <c r="W481" i="1"/>
  <c r="B512" i="1"/>
  <c r="S512" i="1"/>
  <c r="W288" i="1"/>
  <c r="W366" i="1"/>
  <c r="W427" i="1"/>
  <c r="W502" i="1" l="1"/>
  <c r="W506" i="1"/>
  <c r="X507" i="1"/>
</calcChain>
</file>

<file path=xl/sharedStrings.xml><?xml version="1.0" encoding="utf-8"?>
<sst xmlns="http://schemas.openxmlformats.org/spreadsheetml/2006/main" count="2184" uniqueCount="757">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</sst>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28" customFormat="1" ht="45" customHeight="1" x14ac:dyDescent="0.2">
      <c r="A1" s="41"/>
      <c r="B1" s="41"/>
      <c r="C1" s="41"/>
      <c r="D1" s="478" t="s">
        <v>0</v>
      </c>
      <c r="E1" s="340"/>
      <c r="F1" s="340"/>
      <c r="G1" s="12" t="s">
        <v>1</v>
      </c>
      <c r="H1" s="478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3"/>
      <c r="P2" s="353"/>
      <c r="Q2" s="353"/>
      <c r="R2" s="353"/>
      <c r="S2" s="353"/>
      <c r="T2" s="353"/>
      <c r="U2" s="353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3"/>
      <c r="O3" s="353"/>
      <c r="P3" s="353"/>
      <c r="Q3" s="353"/>
      <c r="R3" s="353"/>
      <c r="S3" s="353"/>
      <c r="T3" s="353"/>
      <c r="U3" s="353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566" t="s">
        <v>8</v>
      </c>
      <c r="B5" s="389"/>
      <c r="C5" s="383"/>
      <c r="D5" s="619"/>
      <c r="E5" s="620"/>
      <c r="F5" s="402" t="s">
        <v>9</v>
      </c>
      <c r="G5" s="383"/>
      <c r="H5" s="619" t="s">
        <v>756</v>
      </c>
      <c r="I5" s="668"/>
      <c r="J5" s="668"/>
      <c r="K5" s="668"/>
      <c r="L5" s="620"/>
      <c r="N5" s="24" t="s">
        <v>10</v>
      </c>
      <c r="O5" s="414">
        <v>45323</v>
      </c>
      <c r="P5" s="415"/>
      <c r="R5" s="371" t="s">
        <v>11</v>
      </c>
      <c r="S5" s="372"/>
      <c r="T5" s="543" t="s">
        <v>12</v>
      </c>
      <c r="U5" s="415"/>
      <c r="Z5" s="51"/>
      <c r="AA5" s="51"/>
      <c r="AB5" s="51"/>
    </row>
    <row r="6" spans="1:29" s="328" customFormat="1" ht="24" customHeight="1" x14ac:dyDescent="0.2">
      <c r="A6" s="566" t="s">
        <v>13</v>
      </c>
      <c r="B6" s="389"/>
      <c r="C6" s="383"/>
      <c r="D6" s="445" t="s">
        <v>14</v>
      </c>
      <c r="E6" s="446"/>
      <c r="F6" s="446"/>
      <c r="G6" s="446"/>
      <c r="H6" s="446"/>
      <c r="I6" s="446"/>
      <c r="J6" s="446"/>
      <c r="K6" s="446"/>
      <c r="L6" s="415"/>
      <c r="N6" s="24" t="s">
        <v>15</v>
      </c>
      <c r="O6" s="613" t="str">
        <f>IF(O5=0," ",CHOOSE(WEEKDAY(O5,2),"Понедельник","Вторник","Среда","Четверг","Пятница","Суббота","Воскресенье"))</f>
        <v>Четверг</v>
      </c>
      <c r="P6" s="343"/>
      <c r="R6" s="639" t="s">
        <v>16</v>
      </c>
      <c r="S6" s="372"/>
      <c r="T6" s="528" t="s">
        <v>17</v>
      </c>
      <c r="U6" s="529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11" t="str">
        <f>IFERROR(VLOOKUP(DeliveryAddress,Table,3,0),1)</f>
        <v>4</v>
      </c>
      <c r="E7" s="512"/>
      <c r="F7" s="512"/>
      <c r="G7" s="512"/>
      <c r="H7" s="512"/>
      <c r="I7" s="512"/>
      <c r="J7" s="512"/>
      <c r="K7" s="512"/>
      <c r="L7" s="457"/>
      <c r="N7" s="24"/>
      <c r="O7" s="42"/>
      <c r="P7" s="42"/>
      <c r="R7" s="353"/>
      <c r="S7" s="372"/>
      <c r="T7" s="530"/>
      <c r="U7" s="531"/>
      <c r="Z7" s="51"/>
      <c r="AA7" s="51"/>
      <c r="AB7" s="51"/>
    </row>
    <row r="8" spans="1:29" s="328" customFormat="1" ht="25.5" customHeight="1" x14ac:dyDescent="0.2">
      <c r="A8" s="361" t="s">
        <v>18</v>
      </c>
      <c r="B8" s="356"/>
      <c r="C8" s="357"/>
      <c r="D8" s="627"/>
      <c r="E8" s="628"/>
      <c r="F8" s="628"/>
      <c r="G8" s="628"/>
      <c r="H8" s="628"/>
      <c r="I8" s="628"/>
      <c r="J8" s="628"/>
      <c r="K8" s="628"/>
      <c r="L8" s="629"/>
      <c r="N8" s="24" t="s">
        <v>19</v>
      </c>
      <c r="O8" s="430">
        <v>0.54166666666666663</v>
      </c>
      <c r="P8" s="415"/>
      <c r="R8" s="353"/>
      <c r="S8" s="372"/>
      <c r="T8" s="530"/>
      <c r="U8" s="531"/>
      <c r="Z8" s="51"/>
      <c r="AA8" s="51"/>
      <c r="AB8" s="51"/>
    </row>
    <row r="9" spans="1:29" s="328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3"/>
      <c r="C9" s="353"/>
      <c r="D9" s="418"/>
      <c r="E9" s="419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3"/>
      <c r="H9" s="460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N9" s="26" t="s">
        <v>20</v>
      </c>
      <c r="O9" s="414"/>
      <c r="P9" s="415"/>
      <c r="R9" s="353"/>
      <c r="S9" s="372"/>
      <c r="T9" s="532"/>
      <c r="U9" s="533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3"/>
      <c r="C10" s="353"/>
      <c r="D10" s="418"/>
      <c r="E10" s="419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3"/>
      <c r="H10" s="481" t="str">
        <f>IFERROR(VLOOKUP($D$10,Proxy,2,FALSE),"")</f>
        <v/>
      </c>
      <c r="I10" s="353"/>
      <c r="J10" s="353"/>
      <c r="K10" s="353"/>
      <c r="L10" s="353"/>
      <c r="N10" s="26" t="s">
        <v>21</v>
      </c>
      <c r="O10" s="430"/>
      <c r="P10" s="415"/>
      <c r="S10" s="24" t="s">
        <v>22</v>
      </c>
      <c r="T10" s="660" t="s">
        <v>23</v>
      </c>
      <c r="U10" s="529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0"/>
      <c r="P11" s="415"/>
      <c r="S11" s="24" t="s">
        <v>26</v>
      </c>
      <c r="T11" s="397" t="s">
        <v>27</v>
      </c>
      <c r="U11" s="398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388" t="s">
        <v>28</v>
      </c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83"/>
      <c r="N12" s="24" t="s">
        <v>29</v>
      </c>
      <c r="O12" s="456"/>
      <c r="P12" s="457"/>
      <c r="Q12" s="23"/>
      <c r="S12" s="24"/>
      <c r="T12" s="340"/>
      <c r="U12" s="353"/>
      <c r="Z12" s="51"/>
      <c r="AA12" s="51"/>
      <c r="AB12" s="51"/>
    </row>
    <row r="13" spans="1:29" s="328" customFormat="1" ht="23.25" customHeight="1" x14ac:dyDescent="0.2">
      <c r="A13" s="388" t="s">
        <v>30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3"/>
      <c r="M13" s="26"/>
      <c r="N13" s="26" t="s">
        <v>31</v>
      </c>
      <c r="O13" s="397"/>
      <c r="P13" s="398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388" t="s">
        <v>32</v>
      </c>
      <c r="B14" s="389"/>
      <c r="C14" s="389"/>
      <c r="D14" s="389"/>
      <c r="E14" s="389"/>
      <c r="F14" s="389"/>
      <c r="G14" s="389"/>
      <c r="H14" s="389"/>
      <c r="I14" s="389"/>
      <c r="J14" s="389"/>
      <c r="K14" s="389"/>
      <c r="L14" s="383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392" t="s">
        <v>33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3"/>
      <c r="N15" s="591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2"/>
      <c r="O16" s="592"/>
      <c r="P16" s="592"/>
      <c r="Q16" s="592"/>
      <c r="R16" s="59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5" t="s">
        <v>35</v>
      </c>
      <c r="B17" s="345" t="s">
        <v>36</v>
      </c>
      <c r="C17" s="574" t="s">
        <v>37</v>
      </c>
      <c r="D17" s="345" t="s">
        <v>38</v>
      </c>
      <c r="E17" s="346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609"/>
      <c r="P17" s="609"/>
      <c r="Q17" s="609"/>
      <c r="R17" s="346"/>
      <c r="S17" s="382" t="s">
        <v>48</v>
      </c>
      <c r="T17" s="383"/>
      <c r="U17" s="345" t="s">
        <v>49</v>
      </c>
      <c r="V17" s="345" t="s">
        <v>50</v>
      </c>
      <c r="W17" s="652" t="s">
        <v>51</v>
      </c>
      <c r="X17" s="345" t="s">
        <v>52</v>
      </c>
      <c r="Y17" s="359" t="s">
        <v>53</v>
      </c>
      <c r="Z17" s="359" t="s">
        <v>54</v>
      </c>
      <c r="AA17" s="359" t="s">
        <v>55</v>
      </c>
      <c r="AB17" s="647"/>
      <c r="AC17" s="648"/>
      <c r="AD17" s="575"/>
      <c r="BA17" s="643" t="s">
        <v>56</v>
      </c>
    </row>
    <row r="18" spans="1:53" ht="14.25" customHeight="1" x14ac:dyDescent="0.2">
      <c r="A18" s="349"/>
      <c r="B18" s="349"/>
      <c r="C18" s="349"/>
      <c r="D18" s="347"/>
      <c r="E18" s="348"/>
      <c r="F18" s="349"/>
      <c r="G18" s="349"/>
      <c r="H18" s="349"/>
      <c r="I18" s="349"/>
      <c r="J18" s="349"/>
      <c r="K18" s="349"/>
      <c r="L18" s="349"/>
      <c r="M18" s="349"/>
      <c r="N18" s="347"/>
      <c r="O18" s="610"/>
      <c r="P18" s="610"/>
      <c r="Q18" s="610"/>
      <c r="R18" s="348"/>
      <c r="S18" s="329" t="s">
        <v>57</v>
      </c>
      <c r="T18" s="329" t="s">
        <v>58</v>
      </c>
      <c r="U18" s="349"/>
      <c r="V18" s="349"/>
      <c r="W18" s="653"/>
      <c r="X18" s="349"/>
      <c r="Y18" s="360"/>
      <c r="Z18" s="360"/>
      <c r="AA18" s="649"/>
      <c r="AB18" s="650"/>
      <c r="AC18" s="651"/>
      <c r="AD18" s="576"/>
      <c r="BA18" s="353"/>
    </row>
    <row r="19" spans="1:53" ht="27.75" hidden="1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hidden="1" customHeight="1" x14ac:dyDescent="0.25">
      <c r="A20" s="370" t="s">
        <v>59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30"/>
      <c r="Z20" s="330"/>
    </row>
    <row r="21" spans="1:53" ht="14.25" hidden="1" customHeight="1" x14ac:dyDescent="0.25">
      <c r="A21" s="362" t="s">
        <v>60</v>
      </c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31"/>
      <c r="Z21" s="33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4">
        <v>4607091389258</v>
      </c>
      <c r="E22" s="343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2"/>
      <c r="B23" s="353"/>
      <c r="C23" s="353"/>
      <c r="D23" s="353"/>
      <c r="E23" s="353"/>
      <c r="F23" s="353"/>
      <c r="G23" s="353"/>
      <c r="H23" s="353"/>
      <c r="I23" s="353"/>
      <c r="J23" s="353"/>
      <c r="K23" s="353"/>
      <c r="L23" s="353"/>
      <c r="M23" s="35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53"/>
      <c r="B24" s="353"/>
      <c r="C24" s="353"/>
      <c r="D24" s="353"/>
      <c r="E24" s="353"/>
      <c r="F24" s="353"/>
      <c r="G24" s="353"/>
      <c r="H24" s="353"/>
      <c r="I24" s="353"/>
      <c r="J24" s="353"/>
      <c r="K24" s="353"/>
      <c r="L24" s="353"/>
      <c r="M24" s="35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62" t="s">
        <v>68</v>
      </c>
      <c r="B25" s="353"/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31"/>
      <c r="Z25" s="33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4">
        <v>4607091383881</v>
      </c>
      <c r="E26" s="343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4">
        <v>4607091388237</v>
      </c>
      <c r="E27" s="343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4">
        <v>4607091383935</v>
      </c>
      <c r="E28" s="343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4">
        <v>4680115881853</v>
      </c>
      <c r="E29" s="343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4">
        <v>4607091383911</v>
      </c>
      <c r="E30" s="343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4">
        <v>4607091388244</v>
      </c>
      <c r="E31" s="343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4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2"/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4"/>
      <c r="N32" s="355" t="s">
        <v>66</v>
      </c>
      <c r="O32" s="356"/>
      <c r="P32" s="356"/>
      <c r="Q32" s="356"/>
      <c r="R32" s="356"/>
      <c r="S32" s="356"/>
      <c r="T32" s="357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53"/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4"/>
      <c r="N33" s="355" t="s">
        <v>66</v>
      </c>
      <c r="O33" s="356"/>
      <c r="P33" s="356"/>
      <c r="Q33" s="356"/>
      <c r="R33" s="356"/>
      <c r="S33" s="356"/>
      <c r="T33" s="357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hidden="1" customHeight="1" x14ac:dyDescent="0.25">
      <c r="A34" s="362" t="s">
        <v>81</v>
      </c>
      <c r="B34" s="353"/>
      <c r="C34" s="353"/>
      <c r="D34" s="353"/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31"/>
      <c r="Z34" s="331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4">
        <v>4607091388503</v>
      </c>
      <c r="E35" s="343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52"/>
      <c r="B36" s="353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M36" s="354"/>
      <c r="N36" s="355" t="s">
        <v>66</v>
      </c>
      <c r="O36" s="356"/>
      <c r="P36" s="356"/>
      <c r="Q36" s="356"/>
      <c r="R36" s="356"/>
      <c r="S36" s="356"/>
      <c r="T36" s="357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53"/>
      <c r="B37" s="353"/>
      <c r="C37" s="353"/>
      <c r="D37" s="353"/>
      <c r="E37" s="353"/>
      <c r="F37" s="353"/>
      <c r="G37" s="353"/>
      <c r="H37" s="353"/>
      <c r="I37" s="353"/>
      <c r="J37" s="353"/>
      <c r="K37" s="353"/>
      <c r="L37" s="353"/>
      <c r="M37" s="354"/>
      <c r="N37" s="355" t="s">
        <v>66</v>
      </c>
      <c r="O37" s="356"/>
      <c r="P37" s="356"/>
      <c r="Q37" s="356"/>
      <c r="R37" s="356"/>
      <c r="S37" s="356"/>
      <c r="T37" s="357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hidden="1" customHeight="1" x14ac:dyDescent="0.25">
      <c r="A38" s="362" t="s">
        <v>86</v>
      </c>
      <c r="B38" s="353"/>
      <c r="C38" s="353"/>
      <c r="D38" s="353"/>
      <c r="E38" s="353"/>
      <c r="F38" s="353"/>
      <c r="G38" s="353"/>
      <c r="H38" s="353"/>
      <c r="I38" s="353"/>
      <c r="J38" s="353"/>
      <c r="K38" s="353"/>
      <c r="L38" s="353"/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31"/>
      <c r="Z38" s="331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4">
        <v>4607091388282</v>
      </c>
      <c r="E39" s="343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3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52"/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4"/>
      <c r="N40" s="355" t="s">
        <v>66</v>
      </c>
      <c r="O40" s="356"/>
      <c r="P40" s="356"/>
      <c r="Q40" s="356"/>
      <c r="R40" s="356"/>
      <c r="S40" s="356"/>
      <c r="T40" s="357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53"/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4"/>
      <c r="N41" s="355" t="s">
        <v>66</v>
      </c>
      <c r="O41" s="356"/>
      <c r="P41" s="356"/>
      <c r="Q41" s="356"/>
      <c r="R41" s="356"/>
      <c r="S41" s="356"/>
      <c r="T41" s="357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hidden="1" customHeight="1" x14ac:dyDescent="0.25">
      <c r="A42" s="362" t="s">
        <v>90</v>
      </c>
      <c r="B42" s="353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31"/>
      <c r="Z42" s="331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4">
        <v>4607091389111</v>
      </c>
      <c r="E43" s="343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52"/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M44" s="354"/>
      <c r="N44" s="355" t="s">
        <v>66</v>
      </c>
      <c r="O44" s="356"/>
      <c r="P44" s="356"/>
      <c r="Q44" s="356"/>
      <c r="R44" s="356"/>
      <c r="S44" s="356"/>
      <c r="T44" s="357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53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4"/>
      <c r="N45" s="355" t="s">
        <v>66</v>
      </c>
      <c r="O45" s="356"/>
      <c r="P45" s="356"/>
      <c r="Q45" s="356"/>
      <c r="R45" s="356"/>
      <c r="S45" s="356"/>
      <c r="T45" s="357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hidden="1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hidden="1" customHeight="1" x14ac:dyDescent="0.25">
      <c r="A47" s="370" t="s">
        <v>94</v>
      </c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30"/>
      <c r="Z47" s="330"/>
    </row>
    <row r="48" spans="1:53" ht="14.25" hidden="1" customHeight="1" x14ac:dyDescent="0.25">
      <c r="A48" s="362" t="s">
        <v>95</v>
      </c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31"/>
      <c r="Z48" s="331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4">
        <v>4680115881440</v>
      </c>
      <c r="E49" s="343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5">
        <v>0</v>
      </c>
      <c r="W49" s="33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44">
        <v>4680115881433</v>
      </c>
      <c r="E50" s="343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5">
        <v>68</v>
      </c>
      <c r="W50" s="336">
        <f>IFERROR(IF(V50="",0,CEILING((V50/$H50),1)*$H50),"")</f>
        <v>70.2</v>
      </c>
      <c r="X50" s="36">
        <f>IFERROR(IF(W50=0,"",ROUNDUP(W50/H50,0)*0.00753),"")</f>
        <v>0.19578000000000001</v>
      </c>
      <c r="Y50" s="56"/>
      <c r="Z50" s="57"/>
      <c r="AD50" s="58"/>
      <c r="BA50" s="70" t="s">
        <v>1</v>
      </c>
    </row>
    <row r="51" spans="1:53" x14ac:dyDescent="0.2">
      <c r="A51" s="352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4"/>
      <c r="N51" s="355" t="s">
        <v>66</v>
      </c>
      <c r="O51" s="356"/>
      <c r="P51" s="356"/>
      <c r="Q51" s="356"/>
      <c r="R51" s="356"/>
      <c r="S51" s="356"/>
      <c r="T51" s="357"/>
      <c r="U51" s="37" t="s">
        <v>67</v>
      </c>
      <c r="V51" s="337">
        <f>IFERROR(V49/H49,"0")+IFERROR(V50/H50,"0")</f>
        <v>25.185185185185183</v>
      </c>
      <c r="W51" s="337">
        <f>IFERROR(W49/H49,"0")+IFERROR(W50/H50,"0")</f>
        <v>26</v>
      </c>
      <c r="X51" s="337">
        <f>IFERROR(IF(X49="",0,X49),"0")+IFERROR(IF(X50="",0,X50),"0")</f>
        <v>0.19578000000000001</v>
      </c>
      <c r="Y51" s="338"/>
      <c r="Z51" s="338"/>
    </row>
    <row r="52" spans="1:53" x14ac:dyDescent="0.2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4"/>
      <c r="N52" s="355" t="s">
        <v>66</v>
      </c>
      <c r="O52" s="356"/>
      <c r="P52" s="356"/>
      <c r="Q52" s="356"/>
      <c r="R52" s="356"/>
      <c r="S52" s="356"/>
      <c r="T52" s="357"/>
      <c r="U52" s="37" t="s">
        <v>65</v>
      </c>
      <c r="V52" s="337">
        <f>IFERROR(SUM(V49:V50),"0")</f>
        <v>68</v>
      </c>
      <c r="W52" s="337">
        <f>IFERROR(SUM(W49:W50),"0")</f>
        <v>70.2</v>
      </c>
      <c r="X52" s="37"/>
      <c r="Y52" s="338"/>
      <c r="Z52" s="338"/>
    </row>
    <row r="53" spans="1:53" ht="16.5" hidden="1" customHeight="1" x14ac:dyDescent="0.25">
      <c r="A53" s="370" t="s">
        <v>102</v>
      </c>
      <c r="B53" s="353"/>
      <c r="C53" s="353"/>
      <c r="D53" s="353"/>
      <c r="E53" s="353"/>
      <c r="F53" s="353"/>
      <c r="G53" s="353"/>
      <c r="H53" s="353"/>
      <c r="I53" s="353"/>
      <c r="J53" s="353"/>
      <c r="K53" s="353"/>
      <c r="L53" s="353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30"/>
      <c r="Z53" s="330"/>
    </row>
    <row r="54" spans="1:53" ht="14.25" hidden="1" customHeight="1" x14ac:dyDescent="0.25">
      <c r="A54" s="362" t="s">
        <v>103</v>
      </c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31"/>
      <c r="Z54" s="33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4">
        <v>4680115881426</v>
      </c>
      <c r="E55" s="343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5">
        <v>117</v>
      </c>
      <c r="W55" s="336">
        <f>IFERROR(IF(V55="",0,CEILING((V55/$H55),1)*$H55),"")</f>
        <v>118.80000000000001</v>
      </c>
      <c r="X55" s="36">
        <f>IFERROR(IF(W55=0,"",ROUNDUP(W55/H55,0)*0.02175),"")</f>
        <v>0.23924999999999999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4">
        <v>4680115881426</v>
      </c>
      <c r="E56" s="343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7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4">
        <v>4680115881419</v>
      </c>
      <c r="E57" s="343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5">
        <v>383</v>
      </c>
      <c r="W57" s="336">
        <f>IFERROR(IF(V57="",0,CEILING((V57/$H57),1)*$H57),"")</f>
        <v>387</v>
      </c>
      <c r="X57" s="36">
        <f>IFERROR(IF(W57=0,"",ROUNDUP(W57/H57,0)*0.00937),"")</f>
        <v>0.80581999999999998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4">
        <v>4680115881525</v>
      </c>
      <c r="E58" s="343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8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2"/>
      <c r="B59" s="353"/>
      <c r="C59" s="353"/>
      <c r="D59" s="353"/>
      <c r="E59" s="353"/>
      <c r="F59" s="353"/>
      <c r="G59" s="353"/>
      <c r="H59" s="353"/>
      <c r="I59" s="353"/>
      <c r="J59" s="353"/>
      <c r="K59" s="353"/>
      <c r="L59" s="353"/>
      <c r="M59" s="354"/>
      <c r="N59" s="355" t="s">
        <v>66</v>
      </c>
      <c r="O59" s="356"/>
      <c r="P59" s="356"/>
      <c r="Q59" s="356"/>
      <c r="R59" s="356"/>
      <c r="S59" s="356"/>
      <c r="T59" s="357"/>
      <c r="U59" s="37" t="s">
        <v>67</v>
      </c>
      <c r="V59" s="337">
        <f>IFERROR(V55/H55,"0")+IFERROR(V56/H56,"0")+IFERROR(V57/H57,"0")+IFERROR(V58/H58,"0")</f>
        <v>95.944444444444443</v>
      </c>
      <c r="W59" s="337">
        <f>IFERROR(W55/H55,"0")+IFERROR(W56/H56,"0")+IFERROR(W57/H57,"0")+IFERROR(W58/H58,"0")</f>
        <v>97</v>
      </c>
      <c r="X59" s="337">
        <f>IFERROR(IF(X55="",0,X55),"0")+IFERROR(IF(X56="",0,X56),"0")+IFERROR(IF(X57="",0,X57),"0")+IFERROR(IF(X58="",0,X58),"0")</f>
        <v>1.0450699999999999</v>
      </c>
      <c r="Y59" s="338"/>
      <c r="Z59" s="338"/>
    </row>
    <row r="60" spans="1:53" x14ac:dyDescent="0.2">
      <c r="A60" s="353"/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4"/>
      <c r="N60" s="355" t="s">
        <v>66</v>
      </c>
      <c r="O60" s="356"/>
      <c r="P60" s="356"/>
      <c r="Q60" s="356"/>
      <c r="R60" s="356"/>
      <c r="S60" s="356"/>
      <c r="T60" s="357"/>
      <c r="U60" s="37" t="s">
        <v>65</v>
      </c>
      <c r="V60" s="337">
        <f>IFERROR(SUM(V55:V58),"0")</f>
        <v>500</v>
      </c>
      <c r="W60" s="337">
        <f>IFERROR(SUM(W55:W58),"0")</f>
        <v>505.8</v>
      </c>
      <c r="X60" s="37"/>
      <c r="Y60" s="338"/>
      <c r="Z60" s="338"/>
    </row>
    <row r="61" spans="1:53" ht="16.5" hidden="1" customHeight="1" x14ac:dyDescent="0.25">
      <c r="A61" s="370" t="s">
        <v>93</v>
      </c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30"/>
      <c r="Z61" s="330"/>
    </row>
    <row r="62" spans="1:53" ht="14.25" hidden="1" customHeight="1" x14ac:dyDescent="0.25">
      <c r="A62" s="362" t="s">
        <v>103</v>
      </c>
      <c r="B62" s="353"/>
      <c r="C62" s="353"/>
      <c r="D62" s="353"/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31"/>
      <c r="Z62" s="33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4">
        <v>4607091382945</v>
      </c>
      <c r="E63" s="343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12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5">
        <v>0</v>
      </c>
      <c r="W63" s="336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4">
        <v>4607091385670</v>
      </c>
      <c r="E64" s="343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44">
        <v>4607091385670</v>
      </c>
      <c r="E65" s="343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605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5">
        <v>30</v>
      </c>
      <c r="W65" s="336">
        <f t="shared" si="2"/>
        <v>33.599999999999994</v>
      </c>
      <c r="X65" s="36">
        <f t="shared" si="3"/>
        <v>6.5250000000000002E-2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4">
        <v>4680115883956</v>
      </c>
      <c r="E66" s="343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77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4">
        <v>4680115881327</v>
      </c>
      <c r="E67" s="343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4">
        <v>4680115882133</v>
      </c>
      <c r="E68" s="343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44">
        <v>4680115882133</v>
      </c>
      <c r="E69" s="343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31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44">
        <v>4607091382952</v>
      </c>
      <c r="E70" s="343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5">
        <v>90</v>
      </c>
      <c r="W70" s="336">
        <f t="shared" si="2"/>
        <v>90</v>
      </c>
      <c r="X70" s="36">
        <f>IFERROR(IF(W70=0,"",ROUNDUP(W70/H70,0)*0.00753),"")</f>
        <v>0.22590000000000002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44">
        <v>4607091385687</v>
      </c>
      <c r="E71" s="343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5">
        <v>267</v>
      </c>
      <c r="W71" s="336">
        <f t="shared" si="2"/>
        <v>268</v>
      </c>
      <c r="X71" s="36">
        <f t="shared" ref="X71:X77" si="4">IFERROR(IF(W71=0,"",ROUNDUP(W71/H71,0)*0.00937),"")</f>
        <v>0.62778999999999996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4">
        <v>4680115882539</v>
      </c>
      <c r="E72" s="343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44">
        <v>4607091384604</v>
      </c>
      <c r="E73" s="343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5">
        <v>82</v>
      </c>
      <c r="W73" s="336">
        <f t="shared" si="2"/>
        <v>84</v>
      </c>
      <c r="X73" s="36">
        <f t="shared" si="4"/>
        <v>0.19677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4">
        <v>4680115880283</v>
      </c>
      <c r="E74" s="343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4">
        <v>4680115883949</v>
      </c>
      <c r="E75" s="343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3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44">
        <v>4680115881518</v>
      </c>
      <c r="E76" s="343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2"/>
      <c r="P76" s="342"/>
      <c r="Q76" s="342"/>
      <c r="R76" s="343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44">
        <v>4680115881303</v>
      </c>
      <c r="E77" s="343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2"/>
      <c r="P77" s="342"/>
      <c r="Q77" s="342"/>
      <c r="R77" s="343"/>
      <c r="S77" s="34"/>
      <c r="T77" s="34"/>
      <c r="U77" s="35" t="s">
        <v>65</v>
      </c>
      <c r="V77" s="335">
        <v>360</v>
      </c>
      <c r="W77" s="336">
        <f t="shared" si="2"/>
        <v>360</v>
      </c>
      <c r="X77" s="36">
        <f t="shared" si="4"/>
        <v>0.74960000000000004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44">
        <v>4680115882577</v>
      </c>
      <c r="E78" s="343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89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44">
        <v>4680115882577</v>
      </c>
      <c r="E79" s="343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358" t="s">
        <v>153</v>
      </c>
      <c r="O79" s="342"/>
      <c r="P79" s="342"/>
      <c r="Q79" s="342"/>
      <c r="R79" s="343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44">
        <v>4680115882720</v>
      </c>
      <c r="E80" s="343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578" t="s">
        <v>156</v>
      </c>
      <c r="O80" s="342"/>
      <c r="P80" s="342"/>
      <c r="Q80" s="342"/>
      <c r="R80" s="343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44">
        <v>4607091388466</v>
      </c>
      <c r="E81" s="343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6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2"/>
      <c r="P81" s="342"/>
      <c r="Q81" s="342"/>
      <c r="R81" s="343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44">
        <v>4680115880269</v>
      </c>
      <c r="E82" s="343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3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44">
        <v>4680115880429</v>
      </c>
      <c r="E83" s="343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5">
        <v>134</v>
      </c>
      <c r="W83" s="336">
        <f t="shared" si="2"/>
        <v>135</v>
      </c>
      <c r="X83" s="36">
        <f>IFERROR(IF(W83=0,"",ROUNDUP(W83/H83,0)*0.00937),"")</f>
        <v>0.28110000000000002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44">
        <v>4680115881457</v>
      </c>
      <c r="E84" s="343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2"/>
      <c r="P84" s="342"/>
      <c r="Q84" s="342"/>
      <c r="R84" s="343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2"/>
      <c r="B85" s="353"/>
      <c r="C85" s="353"/>
      <c r="D85" s="353"/>
      <c r="E85" s="353"/>
      <c r="F85" s="353"/>
      <c r="G85" s="353"/>
      <c r="H85" s="353"/>
      <c r="I85" s="353"/>
      <c r="J85" s="353"/>
      <c r="K85" s="353"/>
      <c r="L85" s="353"/>
      <c r="M85" s="354"/>
      <c r="N85" s="355" t="s">
        <v>66</v>
      </c>
      <c r="O85" s="356"/>
      <c r="P85" s="356"/>
      <c r="Q85" s="356"/>
      <c r="R85" s="356"/>
      <c r="S85" s="356"/>
      <c r="T85" s="357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229.70634920634922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231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2.1464099999999999</v>
      </c>
      <c r="Y85" s="338"/>
      <c r="Z85" s="338"/>
    </row>
    <row r="86" spans="1:53" x14ac:dyDescent="0.2">
      <c r="A86" s="353"/>
      <c r="B86" s="353"/>
      <c r="C86" s="353"/>
      <c r="D86" s="353"/>
      <c r="E86" s="353"/>
      <c r="F86" s="353"/>
      <c r="G86" s="353"/>
      <c r="H86" s="353"/>
      <c r="I86" s="353"/>
      <c r="J86" s="353"/>
      <c r="K86" s="353"/>
      <c r="L86" s="353"/>
      <c r="M86" s="354"/>
      <c r="N86" s="355" t="s">
        <v>66</v>
      </c>
      <c r="O86" s="356"/>
      <c r="P86" s="356"/>
      <c r="Q86" s="356"/>
      <c r="R86" s="356"/>
      <c r="S86" s="356"/>
      <c r="T86" s="357"/>
      <c r="U86" s="37" t="s">
        <v>65</v>
      </c>
      <c r="V86" s="337">
        <f>IFERROR(SUM(V63:V84),"0")</f>
        <v>963</v>
      </c>
      <c r="W86" s="337">
        <f>IFERROR(SUM(W63:W84),"0")</f>
        <v>970.6</v>
      </c>
      <c r="X86" s="37"/>
      <c r="Y86" s="338"/>
      <c r="Z86" s="338"/>
    </row>
    <row r="87" spans="1:53" ht="14.25" hidden="1" customHeight="1" x14ac:dyDescent="0.25">
      <c r="A87" s="362" t="s">
        <v>95</v>
      </c>
      <c r="B87" s="353"/>
      <c r="C87" s="353"/>
      <c r="D87" s="353"/>
      <c r="E87" s="353"/>
      <c r="F87" s="353"/>
      <c r="G87" s="353"/>
      <c r="H87" s="353"/>
      <c r="I87" s="353"/>
      <c r="J87" s="353"/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31"/>
      <c r="Z87" s="331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44">
        <v>4680115881488</v>
      </c>
      <c r="E88" s="343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3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2"/>
      <c r="P88" s="342"/>
      <c r="Q88" s="342"/>
      <c r="R88" s="343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44">
        <v>4607091384765</v>
      </c>
      <c r="E89" s="343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56" t="s">
        <v>169</v>
      </c>
      <c r="O89" s="342"/>
      <c r="P89" s="342"/>
      <c r="Q89" s="342"/>
      <c r="R89" s="343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44">
        <v>4680115882751</v>
      </c>
      <c r="E90" s="343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394" t="s">
        <v>172</v>
      </c>
      <c r="O90" s="342"/>
      <c r="P90" s="342"/>
      <c r="Q90" s="342"/>
      <c r="R90" s="343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4301020258</v>
      </c>
      <c r="D91" s="344">
        <v>4680115882775</v>
      </c>
      <c r="E91" s="343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378" t="s">
        <v>176</v>
      </c>
      <c r="O91" s="342"/>
      <c r="P91" s="342"/>
      <c r="Q91" s="342"/>
      <c r="R91" s="343"/>
      <c r="S91" s="34"/>
      <c r="T91" s="34"/>
      <c r="U91" s="35" t="s">
        <v>65</v>
      </c>
      <c r="V91" s="335">
        <v>48</v>
      </c>
      <c r="W91" s="336">
        <f>IFERROR(IF(V91="",0,CEILING((V91/$H91),1)*$H91),"")</f>
        <v>48</v>
      </c>
      <c r="X91" s="36">
        <f>IFERROR(IF(W91=0,"",ROUNDUP(W91/H91,0)*0.00502),"")</f>
        <v>0.1004</v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44">
        <v>4680115880658</v>
      </c>
      <c r="E92" s="343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2"/>
      <c r="P92" s="342"/>
      <c r="Q92" s="342"/>
      <c r="R92" s="343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52"/>
      <c r="B93" s="353"/>
      <c r="C93" s="353"/>
      <c r="D93" s="353"/>
      <c r="E93" s="353"/>
      <c r="F93" s="353"/>
      <c r="G93" s="353"/>
      <c r="H93" s="353"/>
      <c r="I93" s="353"/>
      <c r="J93" s="353"/>
      <c r="K93" s="353"/>
      <c r="L93" s="353"/>
      <c r="M93" s="35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37">
        <f>IFERROR(V88/H88,"0")+IFERROR(V89/H89,"0")+IFERROR(V90/H90,"0")+IFERROR(V91/H91,"0")+IFERROR(V92/H92,"0")</f>
        <v>20</v>
      </c>
      <c r="W93" s="337">
        <f>IFERROR(W88/H88,"0")+IFERROR(W89/H89,"0")+IFERROR(W90/H90,"0")+IFERROR(W91/H91,"0")+IFERROR(W92/H92,"0")</f>
        <v>20</v>
      </c>
      <c r="X93" s="337">
        <f>IFERROR(IF(X88="",0,X88),"0")+IFERROR(IF(X89="",0,X89),"0")+IFERROR(IF(X90="",0,X90),"0")+IFERROR(IF(X91="",0,X91),"0")+IFERROR(IF(X92="",0,X92),"0")</f>
        <v>0.1004</v>
      </c>
      <c r="Y93" s="338"/>
      <c r="Z93" s="338"/>
    </row>
    <row r="94" spans="1:53" x14ac:dyDescent="0.2">
      <c r="A94" s="353"/>
      <c r="B94" s="353"/>
      <c r="C94" s="353"/>
      <c r="D94" s="353"/>
      <c r="E94" s="353"/>
      <c r="F94" s="353"/>
      <c r="G94" s="353"/>
      <c r="H94" s="353"/>
      <c r="I94" s="353"/>
      <c r="J94" s="353"/>
      <c r="K94" s="353"/>
      <c r="L94" s="353"/>
      <c r="M94" s="35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37">
        <f>IFERROR(SUM(V88:V92),"0")</f>
        <v>48</v>
      </c>
      <c r="W94" s="337">
        <f>IFERROR(SUM(W88:W92),"0")</f>
        <v>48</v>
      </c>
      <c r="X94" s="37"/>
      <c r="Y94" s="338"/>
      <c r="Z94" s="338"/>
    </row>
    <row r="95" spans="1:53" ht="14.25" hidden="1" customHeight="1" x14ac:dyDescent="0.25">
      <c r="A95" s="362" t="s">
        <v>60</v>
      </c>
      <c r="B95" s="353"/>
      <c r="C95" s="353"/>
      <c r="D95" s="35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31"/>
      <c r="Z95" s="331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44">
        <v>4607091387667</v>
      </c>
      <c r="E96" s="343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44">
        <v>4607091387636</v>
      </c>
      <c r="E97" s="343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44">
        <v>4607091382426</v>
      </c>
      <c r="E98" s="343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44">
        <v>4607091386547</v>
      </c>
      <c r="E99" s="343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2"/>
      <c r="P99" s="342"/>
      <c r="Q99" s="342"/>
      <c r="R99" s="343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44">
        <v>4607091384734</v>
      </c>
      <c r="E100" s="343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64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44">
        <v>4607091382464</v>
      </c>
      <c r="E101" s="343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2"/>
      <c r="P101" s="342"/>
      <c r="Q101" s="342"/>
      <c r="R101" s="343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44">
        <v>4680115883444</v>
      </c>
      <c r="E102" s="343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6" t="s">
        <v>193</v>
      </c>
      <c r="O102" s="342"/>
      <c r="P102" s="342"/>
      <c r="Q102" s="342"/>
      <c r="R102" s="343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44">
        <v>4680115883444</v>
      </c>
      <c r="E103" s="343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665" t="s">
        <v>193</v>
      </c>
      <c r="O103" s="342"/>
      <c r="P103" s="342"/>
      <c r="Q103" s="342"/>
      <c r="R103" s="343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52"/>
      <c r="B104" s="353"/>
      <c r="C104" s="353"/>
      <c r="D104" s="353"/>
      <c r="E104" s="353"/>
      <c r="F104" s="353"/>
      <c r="G104" s="353"/>
      <c r="H104" s="353"/>
      <c r="I104" s="353"/>
      <c r="J104" s="353"/>
      <c r="K104" s="353"/>
      <c r="L104" s="353"/>
      <c r="M104" s="35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0</v>
      </c>
      <c r="W104" s="337">
        <f>IFERROR(W96/H96,"0")+IFERROR(W97/H97,"0")+IFERROR(W98/H98,"0")+IFERROR(W99/H99,"0")+IFERROR(W100/H100,"0")+IFERROR(W101/H101,"0")+IFERROR(W102/H102,"0")+IFERROR(W103/H103,"0")</f>
        <v>0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38"/>
      <c r="Z104" s="338"/>
    </row>
    <row r="105" spans="1:53" hidden="1" x14ac:dyDescent="0.2">
      <c r="A105" s="353"/>
      <c r="B105" s="353"/>
      <c r="C105" s="353"/>
      <c r="D105" s="353"/>
      <c r="E105" s="353"/>
      <c r="F105" s="353"/>
      <c r="G105" s="353"/>
      <c r="H105" s="353"/>
      <c r="I105" s="353"/>
      <c r="J105" s="353"/>
      <c r="K105" s="353"/>
      <c r="L105" s="353"/>
      <c r="M105" s="35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37">
        <f>IFERROR(SUM(V96:V103),"0")</f>
        <v>0</v>
      </c>
      <c r="W105" s="337">
        <f>IFERROR(SUM(W96:W103),"0")</f>
        <v>0</v>
      </c>
      <c r="X105" s="37"/>
      <c r="Y105" s="338"/>
      <c r="Z105" s="338"/>
    </row>
    <row r="106" spans="1:53" ht="14.25" hidden="1" customHeight="1" x14ac:dyDescent="0.25">
      <c r="A106" s="362" t="s">
        <v>68</v>
      </c>
      <c r="B106" s="353"/>
      <c r="C106" s="353"/>
      <c r="D106" s="353"/>
      <c r="E106" s="353"/>
      <c r="F106" s="353"/>
      <c r="G106" s="353"/>
      <c r="H106" s="353"/>
      <c r="I106" s="353"/>
      <c r="J106" s="353"/>
      <c r="K106" s="353"/>
      <c r="L106" s="353"/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31"/>
      <c r="Z106" s="33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44">
        <v>4607091386967</v>
      </c>
      <c r="E107" s="343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4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195</v>
      </c>
      <c r="B108" s="54" t="s">
        <v>198</v>
      </c>
      <c r="C108" s="31">
        <v>4301051543</v>
      </c>
      <c r="D108" s="344">
        <v>4607091386967</v>
      </c>
      <c r="E108" s="343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497" t="s">
        <v>199</v>
      </c>
      <c r="O108" s="342"/>
      <c r="P108" s="342"/>
      <c r="Q108" s="342"/>
      <c r="R108" s="343"/>
      <c r="S108" s="34"/>
      <c r="T108" s="34"/>
      <c r="U108" s="35" t="s">
        <v>65</v>
      </c>
      <c r="V108" s="335">
        <v>0</v>
      </c>
      <c r="W108" s="33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44">
        <v>4607091385304</v>
      </c>
      <c r="E109" s="343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496" t="s">
        <v>202</v>
      </c>
      <c r="O109" s="342"/>
      <c r="P109" s="342"/>
      <c r="Q109" s="342"/>
      <c r="R109" s="343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44">
        <v>4607091386264</v>
      </c>
      <c r="E110" s="343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2"/>
      <c r="P110" s="342"/>
      <c r="Q110" s="342"/>
      <c r="R110" s="343"/>
      <c r="S110" s="34"/>
      <c r="T110" s="34"/>
      <c r="U110" s="35" t="s">
        <v>65</v>
      </c>
      <c r="V110" s="335">
        <v>3</v>
      </c>
      <c r="W110" s="336">
        <f t="shared" si="6"/>
        <v>3</v>
      </c>
      <c r="X110" s="36">
        <f>IFERROR(IF(W110=0,"",ROUNDUP(W110/H110,0)*0.00753),"")</f>
        <v>7.5300000000000002E-3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44">
        <v>4680115882584</v>
      </c>
      <c r="E111" s="343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71" t="s">
        <v>207</v>
      </c>
      <c r="O111" s="342"/>
      <c r="P111" s="342"/>
      <c r="Q111" s="342"/>
      <c r="R111" s="343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44">
        <v>4680115882584</v>
      </c>
      <c r="E112" s="343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73" t="s">
        <v>209</v>
      </c>
      <c r="O112" s="342"/>
      <c r="P112" s="342"/>
      <c r="Q112" s="342"/>
      <c r="R112" s="343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44">
        <v>4607091385731</v>
      </c>
      <c r="E113" s="343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44" t="s">
        <v>212</v>
      </c>
      <c r="O113" s="342"/>
      <c r="P113" s="342"/>
      <c r="Q113" s="342"/>
      <c r="R113" s="343"/>
      <c r="S113" s="34"/>
      <c r="T113" s="34"/>
      <c r="U113" s="35" t="s">
        <v>65</v>
      </c>
      <c r="V113" s="335">
        <v>232</v>
      </c>
      <c r="W113" s="336">
        <f t="shared" si="6"/>
        <v>232.20000000000002</v>
      </c>
      <c r="X113" s="36">
        <f>IFERROR(IF(W113=0,"",ROUNDUP(W113/H113,0)*0.00753),"")</f>
        <v>0.64758000000000004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44">
        <v>4680115880214</v>
      </c>
      <c r="E114" s="343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75" t="s">
        <v>215</v>
      </c>
      <c r="O114" s="342"/>
      <c r="P114" s="342"/>
      <c r="Q114" s="342"/>
      <c r="R114" s="343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44">
        <v>4680115880894</v>
      </c>
      <c r="E115" s="343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15" t="s">
        <v>218</v>
      </c>
      <c r="O115" s="342"/>
      <c r="P115" s="342"/>
      <c r="Q115" s="342"/>
      <c r="R115" s="343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44">
        <v>4607091385427</v>
      </c>
      <c r="E116" s="343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2"/>
      <c r="P116" s="342"/>
      <c r="Q116" s="342"/>
      <c r="R116" s="343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44">
        <v>4680115882645</v>
      </c>
      <c r="E117" s="343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3" t="s">
        <v>223</v>
      </c>
      <c r="O117" s="342"/>
      <c r="P117" s="342"/>
      <c r="Q117" s="342"/>
      <c r="R117" s="343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52"/>
      <c r="B118" s="353"/>
      <c r="C118" s="353"/>
      <c r="D118" s="353"/>
      <c r="E118" s="353"/>
      <c r="F118" s="353"/>
      <c r="G118" s="353"/>
      <c r="H118" s="353"/>
      <c r="I118" s="353"/>
      <c r="J118" s="353"/>
      <c r="K118" s="353"/>
      <c r="L118" s="353"/>
      <c r="M118" s="354"/>
      <c r="N118" s="355" t="s">
        <v>66</v>
      </c>
      <c r="O118" s="356"/>
      <c r="P118" s="356"/>
      <c r="Q118" s="356"/>
      <c r="R118" s="356"/>
      <c r="S118" s="356"/>
      <c r="T118" s="357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86.925925925925924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87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0.65511000000000008</v>
      </c>
      <c r="Y118" s="338"/>
      <c r="Z118" s="338"/>
    </row>
    <row r="119" spans="1:53" x14ac:dyDescent="0.2">
      <c r="A119" s="353"/>
      <c r="B119" s="353"/>
      <c r="C119" s="353"/>
      <c r="D119" s="353"/>
      <c r="E119" s="353"/>
      <c r="F119" s="353"/>
      <c r="G119" s="353"/>
      <c r="H119" s="353"/>
      <c r="I119" s="353"/>
      <c r="J119" s="353"/>
      <c r="K119" s="353"/>
      <c r="L119" s="353"/>
      <c r="M119" s="354"/>
      <c r="N119" s="355" t="s">
        <v>66</v>
      </c>
      <c r="O119" s="356"/>
      <c r="P119" s="356"/>
      <c r="Q119" s="356"/>
      <c r="R119" s="356"/>
      <c r="S119" s="356"/>
      <c r="T119" s="357"/>
      <c r="U119" s="37" t="s">
        <v>65</v>
      </c>
      <c r="V119" s="337">
        <f>IFERROR(SUM(V107:V117),"0")</f>
        <v>235</v>
      </c>
      <c r="W119" s="337">
        <f>IFERROR(SUM(W107:W117),"0")</f>
        <v>235.20000000000002</v>
      </c>
      <c r="X119" s="37"/>
      <c r="Y119" s="338"/>
      <c r="Z119" s="338"/>
    </row>
    <row r="120" spans="1:53" ht="14.25" hidden="1" customHeight="1" x14ac:dyDescent="0.25">
      <c r="A120" s="362" t="s">
        <v>224</v>
      </c>
      <c r="B120" s="353"/>
      <c r="C120" s="353"/>
      <c r="D120" s="353"/>
      <c r="E120" s="353"/>
      <c r="F120" s="353"/>
      <c r="G120" s="353"/>
      <c r="H120" s="353"/>
      <c r="I120" s="353"/>
      <c r="J120" s="353"/>
      <c r="K120" s="353"/>
      <c r="L120" s="353"/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31"/>
      <c r="Z120" s="33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44">
        <v>4607091383065</v>
      </c>
      <c r="E121" s="343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2"/>
      <c r="P121" s="342"/>
      <c r="Q121" s="342"/>
      <c r="R121" s="343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44">
        <v>4680115881532</v>
      </c>
      <c r="E122" s="343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4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2"/>
      <c r="P122" s="342"/>
      <c r="Q122" s="342"/>
      <c r="R122" s="343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229</v>
      </c>
      <c r="C123" s="31">
        <v>4301060366</v>
      </c>
      <c r="D123" s="344">
        <v>4680115881532</v>
      </c>
      <c r="E123" s="343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526" t="s">
        <v>230</v>
      </c>
      <c r="O123" s="342"/>
      <c r="P123" s="342"/>
      <c r="Q123" s="342"/>
      <c r="R123" s="343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227</v>
      </c>
      <c r="B124" s="54" t="s">
        <v>231</v>
      </c>
      <c r="C124" s="31">
        <v>4301060371</v>
      </c>
      <c r="D124" s="344">
        <v>4680115881532</v>
      </c>
      <c r="E124" s="343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584" t="s">
        <v>230</v>
      </c>
      <c r="O124" s="342"/>
      <c r="P124" s="342"/>
      <c r="Q124" s="342"/>
      <c r="R124" s="343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44">
        <v>4680115882652</v>
      </c>
      <c r="E125" s="343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57" t="s">
        <v>234</v>
      </c>
      <c r="O125" s="342"/>
      <c r="P125" s="342"/>
      <c r="Q125" s="342"/>
      <c r="R125" s="343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235</v>
      </c>
      <c r="B126" s="54" t="s">
        <v>236</v>
      </c>
      <c r="C126" s="31">
        <v>4301060309</v>
      </c>
      <c r="D126" s="344">
        <v>4680115880238</v>
      </c>
      <c r="E126" s="343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2"/>
      <c r="P126" s="342"/>
      <c r="Q126" s="342"/>
      <c r="R126" s="343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44">
        <v>4680115881464</v>
      </c>
      <c r="E127" s="343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58" t="s">
        <v>239</v>
      </c>
      <c r="O127" s="342"/>
      <c r="P127" s="342"/>
      <c r="Q127" s="342"/>
      <c r="R127" s="343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52"/>
      <c r="B128" s="353"/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354"/>
      <c r="N128" s="355" t="s">
        <v>66</v>
      </c>
      <c r="O128" s="356"/>
      <c r="P128" s="356"/>
      <c r="Q128" s="356"/>
      <c r="R128" s="356"/>
      <c r="S128" s="356"/>
      <c r="T128" s="357"/>
      <c r="U128" s="37" t="s">
        <v>67</v>
      </c>
      <c r="V128" s="337">
        <f>IFERROR(V121/H121,"0")+IFERROR(V122/H122,"0")+IFERROR(V123/H123,"0")+IFERROR(V124/H124,"0")+IFERROR(V125/H125,"0")+IFERROR(V126/H126,"0")+IFERROR(V127/H127,"0")</f>
        <v>0</v>
      </c>
      <c r="W128" s="337">
        <f>IFERROR(W121/H121,"0")+IFERROR(W122/H122,"0")+IFERROR(W123/H123,"0")+IFERROR(W124/H124,"0")+IFERROR(W125/H125,"0")+IFERROR(W126/H126,"0")+IFERROR(W127/H127,"0")</f>
        <v>0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8"/>
      <c r="Z128" s="338"/>
    </row>
    <row r="129" spans="1:53" hidden="1" x14ac:dyDescent="0.2">
      <c r="A129" s="353"/>
      <c r="B129" s="353"/>
      <c r="C129" s="353"/>
      <c r="D129" s="353"/>
      <c r="E129" s="353"/>
      <c r="F129" s="353"/>
      <c r="G129" s="353"/>
      <c r="H129" s="353"/>
      <c r="I129" s="353"/>
      <c r="J129" s="353"/>
      <c r="K129" s="353"/>
      <c r="L129" s="353"/>
      <c r="M129" s="354"/>
      <c r="N129" s="355" t="s">
        <v>66</v>
      </c>
      <c r="O129" s="356"/>
      <c r="P129" s="356"/>
      <c r="Q129" s="356"/>
      <c r="R129" s="356"/>
      <c r="S129" s="356"/>
      <c r="T129" s="357"/>
      <c r="U129" s="37" t="s">
        <v>65</v>
      </c>
      <c r="V129" s="337">
        <f>IFERROR(SUM(V121:V127),"0")</f>
        <v>0</v>
      </c>
      <c r="W129" s="337">
        <f>IFERROR(SUM(W121:W127),"0")</f>
        <v>0</v>
      </c>
      <c r="X129" s="37"/>
      <c r="Y129" s="338"/>
      <c r="Z129" s="338"/>
    </row>
    <row r="130" spans="1:53" ht="16.5" hidden="1" customHeight="1" x14ac:dyDescent="0.25">
      <c r="A130" s="370" t="s">
        <v>240</v>
      </c>
      <c r="B130" s="353"/>
      <c r="C130" s="353"/>
      <c r="D130" s="353"/>
      <c r="E130" s="353"/>
      <c r="F130" s="353"/>
      <c r="G130" s="353"/>
      <c r="H130" s="353"/>
      <c r="I130" s="353"/>
      <c r="J130" s="353"/>
      <c r="K130" s="353"/>
      <c r="L130" s="353"/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30"/>
      <c r="Z130" s="330"/>
    </row>
    <row r="131" spans="1:53" ht="14.25" hidden="1" customHeight="1" x14ac:dyDescent="0.25">
      <c r="A131" s="362" t="s">
        <v>68</v>
      </c>
      <c r="B131" s="353"/>
      <c r="C131" s="353"/>
      <c r="D131" s="353"/>
      <c r="E131" s="353"/>
      <c r="F131" s="353"/>
      <c r="G131" s="353"/>
      <c r="H131" s="353"/>
      <c r="I131" s="353"/>
      <c r="J131" s="353"/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31"/>
      <c r="Z131" s="331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44">
        <v>4607091385168</v>
      </c>
      <c r="E132" s="343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4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241</v>
      </c>
      <c r="B133" s="54" t="s">
        <v>243</v>
      </c>
      <c r="C133" s="31">
        <v>4301051612</v>
      </c>
      <c r="D133" s="344">
        <v>4607091385168</v>
      </c>
      <c r="E133" s="343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433" t="s">
        <v>244</v>
      </c>
      <c r="O133" s="342"/>
      <c r="P133" s="342"/>
      <c r="Q133" s="342"/>
      <c r="R133" s="343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44">
        <v>4607091383256</v>
      </c>
      <c r="E134" s="343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1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2"/>
      <c r="P134" s="342"/>
      <c r="Q134" s="342"/>
      <c r="R134" s="343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44">
        <v>4607091385748</v>
      </c>
      <c r="E135" s="343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2"/>
      <c r="P135" s="342"/>
      <c r="Q135" s="342"/>
      <c r="R135" s="343"/>
      <c r="S135" s="34"/>
      <c r="T135" s="34"/>
      <c r="U135" s="35" t="s">
        <v>65</v>
      </c>
      <c r="V135" s="335">
        <v>180</v>
      </c>
      <c r="W135" s="336">
        <f>IFERROR(IF(V135="",0,CEILING((V135/$H135),1)*$H135),"")</f>
        <v>180.9</v>
      </c>
      <c r="X135" s="36">
        <f>IFERROR(IF(W135=0,"",ROUNDUP(W135/H135,0)*0.00753),"")</f>
        <v>0.50451000000000001</v>
      </c>
      <c r="Y135" s="56"/>
      <c r="Z135" s="57"/>
      <c r="AD135" s="58"/>
      <c r="BA135" s="131" t="s">
        <v>1</v>
      </c>
    </row>
    <row r="136" spans="1:53" x14ac:dyDescent="0.2">
      <c r="A136" s="352"/>
      <c r="B136" s="353"/>
      <c r="C136" s="353"/>
      <c r="D136" s="353"/>
      <c r="E136" s="353"/>
      <c r="F136" s="353"/>
      <c r="G136" s="353"/>
      <c r="H136" s="353"/>
      <c r="I136" s="353"/>
      <c r="J136" s="353"/>
      <c r="K136" s="353"/>
      <c r="L136" s="353"/>
      <c r="M136" s="354"/>
      <c r="N136" s="355" t="s">
        <v>66</v>
      </c>
      <c r="O136" s="356"/>
      <c r="P136" s="356"/>
      <c r="Q136" s="356"/>
      <c r="R136" s="356"/>
      <c r="S136" s="356"/>
      <c r="T136" s="357"/>
      <c r="U136" s="37" t="s">
        <v>67</v>
      </c>
      <c r="V136" s="337">
        <f>IFERROR(V132/H132,"0")+IFERROR(V133/H133,"0")+IFERROR(V134/H134,"0")+IFERROR(V135/H135,"0")</f>
        <v>66.666666666666657</v>
      </c>
      <c r="W136" s="337">
        <f>IFERROR(W132/H132,"0")+IFERROR(W133/H133,"0")+IFERROR(W134/H134,"0")+IFERROR(W135/H135,"0")</f>
        <v>67</v>
      </c>
      <c r="X136" s="337">
        <f>IFERROR(IF(X132="",0,X132),"0")+IFERROR(IF(X133="",0,X133),"0")+IFERROR(IF(X134="",0,X134),"0")+IFERROR(IF(X135="",0,X135),"0")</f>
        <v>0.50451000000000001</v>
      </c>
      <c r="Y136" s="338"/>
      <c r="Z136" s="338"/>
    </row>
    <row r="137" spans="1:53" x14ac:dyDescent="0.2">
      <c r="A137" s="353"/>
      <c r="B137" s="353"/>
      <c r="C137" s="353"/>
      <c r="D137" s="353"/>
      <c r="E137" s="353"/>
      <c r="F137" s="353"/>
      <c r="G137" s="353"/>
      <c r="H137" s="353"/>
      <c r="I137" s="353"/>
      <c r="J137" s="353"/>
      <c r="K137" s="353"/>
      <c r="L137" s="353"/>
      <c r="M137" s="354"/>
      <c r="N137" s="355" t="s">
        <v>66</v>
      </c>
      <c r="O137" s="356"/>
      <c r="P137" s="356"/>
      <c r="Q137" s="356"/>
      <c r="R137" s="356"/>
      <c r="S137" s="356"/>
      <c r="T137" s="357"/>
      <c r="U137" s="37" t="s">
        <v>65</v>
      </c>
      <c r="V137" s="337">
        <f>IFERROR(SUM(V132:V135),"0")</f>
        <v>180</v>
      </c>
      <c r="W137" s="337">
        <f>IFERROR(SUM(W132:W135),"0")</f>
        <v>180.9</v>
      </c>
      <c r="X137" s="37"/>
      <c r="Y137" s="338"/>
      <c r="Z137" s="338"/>
    </row>
    <row r="138" spans="1:53" ht="27.75" hidden="1" customHeight="1" x14ac:dyDescent="0.2">
      <c r="A138" s="350" t="s">
        <v>249</v>
      </c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48"/>
      <c r="Z138" s="48"/>
    </row>
    <row r="139" spans="1:53" ht="16.5" hidden="1" customHeight="1" x14ac:dyDescent="0.25">
      <c r="A139" s="370" t="s">
        <v>250</v>
      </c>
      <c r="B139" s="353"/>
      <c r="C139" s="353"/>
      <c r="D139" s="353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30"/>
      <c r="Z139" s="330"/>
    </row>
    <row r="140" spans="1:53" ht="14.25" hidden="1" customHeight="1" x14ac:dyDescent="0.25">
      <c r="A140" s="362" t="s">
        <v>103</v>
      </c>
      <c r="B140" s="353"/>
      <c r="C140" s="353"/>
      <c r="D140" s="353"/>
      <c r="E140" s="353"/>
      <c r="F140" s="353"/>
      <c r="G140" s="353"/>
      <c r="H140" s="353"/>
      <c r="I140" s="353"/>
      <c r="J140" s="353"/>
      <c r="K140" s="353"/>
      <c r="L140" s="353"/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31"/>
      <c r="Z140" s="331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44">
        <v>4607091383423</v>
      </c>
      <c r="E141" s="343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40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2"/>
      <c r="P141" s="342"/>
      <c r="Q141" s="342"/>
      <c r="R141" s="343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44">
        <v>4607091381405</v>
      </c>
      <c r="E142" s="343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2"/>
      <c r="P142" s="342"/>
      <c r="Q142" s="342"/>
      <c r="R142" s="343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44">
        <v>4607091386516</v>
      </c>
      <c r="E143" s="343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4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2"/>
      <c r="P143" s="342"/>
      <c r="Q143" s="342"/>
      <c r="R143" s="343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52"/>
      <c r="B144" s="353"/>
      <c r="C144" s="353"/>
      <c r="D144" s="353"/>
      <c r="E144" s="353"/>
      <c r="F144" s="353"/>
      <c r="G144" s="353"/>
      <c r="H144" s="353"/>
      <c r="I144" s="353"/>
      <c r="J144" s="353"/>
      <c r="K144" s="353"/>
      <c r="L144" s="353"/>
      <c r="M144" s="354"/>
      <c r="N144" s="355" t="s">
        <v>66</v>
      </c>
      <c r="O144" s="356"/>
      <c r="P144" s="356"/>
      <c r="Q144" s="356"/>
      <c r="R144" s="356"/>
      <c r="S144" s="356"/>
      <c r="T144" s="357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53"/>
      <c r="B145" s="353"/>
      <c r="C145" s="353"/>
      <c r="D145" s="353"/>
      <c r="E145" s="353"/>
      <c r="F145" s="353"/>
      <c r="G145" s="353"/>
      <c r="H145" s="353"/>
      <c r="I145" s="353"/>
      <c r="J145" s="353"/>
      <c r="K145" s="353"/>
      <c r="L145" s="353"/>
      <c r="M145" s="354"/>
      <c r="N145" s="355" t="s">
        <v>66</v>
      </c>
      <c r="O145" s="356"/>
      <c r="P145" s="356"/>
      <c r="Q145" s="356"/>
      <c r="R145" s="356"/>
      <c r="S145" s="356"/>
      <c r="T145" s="357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hidden="1" customHeight="1" x14ac:dyDescent="0.25">
      <c r="A146" s="370" t="s">
        <v>257</v>
      </c>
      <c r="B146" s="353"/>
      <c r="C146" s="353"/>
      <c r="D146" s="353"/>
      <c r="E146" s="353"/>
      <c r="F146" s="353"/>
      <c r="G146" s="353"/>
      <c r="H146" s="353"/>
      <c r="I146" s="353"/>
      <c r="J146" s="353"/>
      <c r="K146" s="353"/>
      <c r="L146" s="353"/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30"/>
      <c r="Z146" s="330"/>
    </row>
    <row r="147" spans="1:53" ht="14.25" hidden="1" customHeight="1" x14ac:dyDescent="0.25">
      <c r="A147" s="362" t="s">
        <v>60</v>
      </c>
      <c r="B147" s="353"/>
      <c r="C147" s="353"/>
      <c r="D147" s="353"/>
      <c r="E147" s="353"/>
      <c r="F147" s="353"/>
      <c r="G147" s="353"/>
      <c r="H147" s="353"/>
      <c r="I147" s="353"/>
      <c r="J147" s="353"/>
      <c r="K147" s="353"/>
      <c r="L147" s="353"/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31"/>
      <c r="Z147" s="331"/>
    </row>
    <row r="148" spans="1:53" ht="27" hidden="1" customHeight="1" x14ac:dyDescent="0.25">
      <c r="A148" s="54" t="s">
        <v>258</v>
      </c>
      <c r="B148" s="54" t="s">
        <v>259</v>
      </c>
      <c r="C148" s="31">
        <v>4301031191</v>
      </c>
      <c r="D148" s="344">
        <v>4680115880993</v>
      </c>
      <c r="E148" s="343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2"/>
      <c r="P148" s="342"/>
      <c r="Q148" s="342"/>
      <c r="R148" s="343"/>
      <c r="S148" s="34"/>
      <c r="T148" s="34"/>
      <c r="U148" s="35" t="s">
        <v>65</v>
      </c>
      <c r="V148" s="335">
        <v>0</v>
      </c>
      <c r="W148" s="33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4301031204</v>
      </c>
      <c r="D149" s="344">
        <v>4680115881761</v>
      </c>
      <c r="E149" s="343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4301031201</v>
      </c>
      <c r="D150" s="344">
        <v>4680115881563</v>
      </c>
      <c r="E150" s="343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4301031199</v>
      </c>
      <c r="D151" s="344">
        <v>4680115880986</v>
      </c>
      <c r="E151" s="343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2"/>
      <c r="P151" s="342"/>
      <c r="Q151" s="342"/>
      <c r="R151" s="343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44">
        <v>4680115880207</v>
      </c>
      <c r="E152" s="343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4301031205</v>
      </c>
      <c r="D153" s="344">
        <v>4680115881785</v>
      </c>
      <c r="E153" s="343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2"/>
      <c r="P153" s="342"/>
      <c r="Q153" s="342"/>
      <c r="R153" s="343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4301031202</v>
      </c>
      <c r="D154" s="344">
        <v>4680115881679</v>
      </c>
      <c r="E154" s="343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3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2"/>
      <c r="P154" s="342"/>
      <c r="Q154" s="342"/>
      <c r="R154" s="343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44">
        <v>4680115880191</v>
      </c>
      <c r="E155" s="343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2"/>
      <c r="P155" s="342"/>
      <c r="Q155" s="342"/>
      <c r="R155" s="343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274</v>
      </c>
      <c r="B156" s="54" t="s">
        <v>275</v>
      </c>
      <c r="C156" s="31">
        <v>4301031245</v>
      </c>
      <c r="D156" s="344">
        <v>4680115883963</v>
      </c>
      <c r="E156" s="343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381" t="s">
        <v>276</v>
      </c>
      <c r="O156" s="342"/>
      <c r="P156" s="342"/>
      <c r="Q156" s="342"/>
      <c r="R156" s="343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52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354"/>
      <c r="N157" s="355" t="s">
        <v>66</v>
      </c>
      <c r="O157" s="356"/>
      <c r="P157" s="356"/>
      <c r="Q157" s="356"/>
      <c r="R157" s="356"/>
      <c r="S157" s="356"/>
      <c r="T157" s="357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0</v>
      </c>
      <c r="W157" s="337">
        <f>IFERROR(W148/H148,"0")+IFERROR(W149/H149,"0")+IFERROR(W150/H150,"0")+IFERROR(W151/H151,"0")+IFERROR(W152/H152,"0")+IFERROR(W153/H153,"0")+IFERROR(W154/H154,"0")+IFERROR(W155/H155,"0")+IFERROR(W156/H156,"0")</f>
        <v>0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38"/>
      <c r="Z157" s="338"/>
    </row>
    <row r="158" spans="1:53" hidden="1" x14ac:dyDescent="0.2">
      <c r="A158" s="353"/>
      <c r="B158" s="353"/>
      <c r="C158" s="353"/>
      <c r="D158" s="353"/>
      <c r="E158" s="353"/>
      <c r="F158" s="353"/>
      <c r="G158" s="353"/>
      <c r="H158" s="353"/>
      <c r="I158" s="353"/>
      <c r="J158" s="353"/>
      <c r="K158" s="353"/>
      <c r="L158" s="353"/>
      <c r="M158" s="354"/>
      <c r="N158" s="355" t="s">
        <v>66</v>
      </c>
      <c r="O158" s="356"/>
      <c r="P158" s="356"/>
      <c r="Q158" s="356"/>
      <c r="R158" s="356"/>
      <c r="S158" s="356"/>
      <c r="T158" s="357"/>
      <c r="U158" s="37" t="s">
        <v>65</v>
      </c>
      <c r="V158" s="337">
        <f>IFERROR(SUM(V148:V156),"0")</f>
        <v>0</v>
      </c>
      <c r="W158" s="337">
        <f>IFERROR(SUM(W148:W156),"0")</f>
        <v>0</v>
      </c>
      <c r="X158" s="37"/>
      <c r="Y158" s="338"/>
      <c r="Z158" s="338"/>
    </row>
    <row r="159" spans="1:53" ht="16.5" hidden="1" customHeight="1" x14ac:dyDescent="0.25">
      <c r="A159" s="370" t="s">
        <v>277</v>
      </c>
      <c r="B159" s="353"/>
      <c r="C159" s="353"/>
      <c r="D159" s="353"/>
      <c r="E159" s="353"/>
      <c r="F159" s="353"/>
      <c r="G159" s="353"/>
      <c r="H159" s="353"/>
      <c r="I159" s="353"/>
      <c r="J159" s="353"/>
      <c r="K159" s="353"/>
      <c r="L159" s="353"/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30"/>
      <c r="Z159" s="330"/>
    </row>
    <row r="160" spans="1:53" ht="14.25" hidden="1" customHeight="1" x14ac:dyDescent="0.25">
      <c r="A160" s="362" t="s">
        <v>103</v>
      </c>
      <c r="B160" s="353"/>
      <c r="C160" s="353"/>
      <c r="D160" s="353"/>
      <c r="E160" s="353"/>
      <c r="F160" s="353"/>
      <c r="G160" s="353"/>
      <c r="H160" s="353"/>
      <c r="I160" s="353"/>
      <c r="J160" s="353"/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31"/>
      <c r="Z160" s="331"/>
    </row>
    <row r="161" spans="1:53" ht="16.5" hidden="1" customHeight="1" x14ac:dyDescent="0.25">
      <c r="A161" s="54" t="s">
        <v>278</v>
      </c>
      <c r="B161" s="54" t="s">
        <v>279</v>
      </c>
      <c r="C161" s="31">
        <v>4301011450</v>
      </c>
      <c r="D161" s="344">
        <v>4680115881402</v>
      </c>
      <c r="E161" s="343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2"/>
      <c r="P161" s="342"/>
      <c r="Q161" s="342"/>
      <c r="R161" s="343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44">
        <v>4680115881396</v>
      </c>
      <c r="E162" s="343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2"/>
      <c r="P162" s="342"/>
      <c r="Q162" s="342"/>
      <c r="R162" s="343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52"/>
      <c r="B163" s="353"/>
      <c r="C163" s="353"/>
      <c r="D163" s="353"/>
      <c r="E163" s="353"/>
      <c r="F163" s="353"/>
      <c r="G163" s="353"/>
      <c r="H163" s="353"/>
      <c r="I163" s="353"/>
      <c r="J163" s="353"/>
      <c r="K163" s="353"/>
      <c r="L163" s="353"/>
      <c r="M163" s="354"/>
      <c r="N163" s="355" t="s">
        <v>66</v>
      </c>
      <c r="O163" s="356"/>
      <c r="P163" s="356"/>
      <c r="Q163" s="356"/>
      <c r="R163" s="356"/>
      <c r="S163" s="356"/>
      <c r="T163" s="357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hidden="1" x14ac:dyDescent="0.2">
      <c r="A164" s="353"/>
      <c r="B164" s="353"/>
      <c r="C164" s="353"/>
      <c r="D164" s="353"/>
      <c r="E164" s="353"/>
      <c r="F164" s="353"/>
      <c r="G164" s="353"/>
      <c r="H164" s="353"/>
      <c r="I164" s="353"/>
      <c r="J164" s="353"/>
      <c r="K164" s="353"/>
      <c r="L164" s="353"/>
      <c r="M164" s="354"/>
      <c r="N164" s="355" t="s">
        <v>66</v>
      </c>
      <c r="O164" s="356"/>
      <c r="P164" s="356"/>
      <c r="Q164" s="356"/>
      <c r="R164" s="356"/>
      <c r="S164" s="356"/>
      <c r="T164" s="357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hidden="1" customHeight="1" x14ac:dyDescent="0.25">
      <c r="A165" s="362" t="s">
        <v>95</v>
      </c>
      <c r="B165" s="353"/>
      <c r="C165" s="353"/>
      <c r="D165" s="353"/>
      <c r="E165" s="353"/>
      <c r="F165" s="353"/>
      <c r="G165" s="353"/>
      <c r="H165" s="353"/>
      <c r="I165" s="353"/>
      <c r="J165" s="353"/>
      <c r="K165" s="353"/>
      <c r="L165" s="353"/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31"/>
      <c r="Z165" s="331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44">
        <v>4680115882935</v>
      </c>
      <c r="E166" s="343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631" t="s">
        <v>284</v>
      </c>
      <c r="O166" s="342"/>
      <c r="P166" s="342"/>
      <c r="Q166" s="342"/>
      <c r="R166" s="343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44">
        <v>4680115880764</v>
      </c>
      <c r="E167" s="343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2"/>
      <c r="P167" s="342"/>
      <c r="Q167" s="342"/>
      <c r="R167" s="343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52"/>
      <c r="B168" s="353"/>
      <c r="C168" s="353"/>
      <c r="D168" s="353"/>
      <c r="E168" s="353"/>
      <c r="F168" s="353"/>
      <c r="G168" s="353"/>
      <c r="H168" s="353"/>
      <c r="I168" s="353"/>
      <c r="J168" s="353"/>
      <c r="K168" s="353"/>
      <c r="L168" s="353"/>
      <c r="M168" s="354"/>
      <c r="N168" s="355" t="s">
        <v>66</v>
      </c>
      <c r="O168" s="356"/>
      <c r="P168" s="356"/>
      <c r="Q168" s="356"/>
      <c r="R168" s="356"/>
      <c r="S168" s="356"/>
      <c r="T168" s="357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53"/>
      <c r="B169" s="353"/>
      <c r="C169" s="353"/>
      <c r="D169" s="353"/>
      <c r="E169" s="353"/>
      <c r="F169" s="353"/>
      <c r="G169" s="353"/>
      <c r="H169" s="353"/>
      <c r="I169" s="353"/>
      <c r="J169" s="353"/>
      <c r="K169" s="353"/>
      <c r="L169" s="353"/>
      <c r="M169" s="354"/>
      <c r="N169" s="355" t="s">
        <v>66</v>
      </c>
      <c r="O169" s="356"/>
      <c r="P169" s="356"/>
      <c r="Q169" s="356"/>
      <c r="R169" s="356"/>
      <c r="S169" s="356"/>
      <c r="T169" s="357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hidden="1" customHeight="1" x14ac:dyDescent="0.25">
      <c r="A170" s="362" t="s">
        <v>60</v>
      </c>
      <c r="B170" s="353"/>
      <c r="C170" s="353"/>
      <c r="D170" s="353"/>
      <c r="E170" s="353"/>
      <c r="F170" s="353"/>
      <c r="G170" s="353"/>
      <c r="H170" s="353"/>
      <c r="I170" s="353"/>
      <c r="J170" s="353"/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31"/>
      <c r="Z170" s="331"/>
    </row>
    <row r="171" spans="1:53" ht="27" hidden="1" customHeight="1" x14ac:dyDescent="0.25">
      <c r="A171" s="54" t="s">
        <v>287</v>
      </c>
      <c r="B171" s="54" t="s">
        <v>288</v>
      </c>
      <c r="C171" s="31">
        <v>4301031224</v>
      </c>
      <c r="D171" s="344">
        <v>4680115882683</v>
      </c>
      <c r="E171" s="343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4301031230</v>
      </c>
      <c r="D172" s="344">
        <v>4680115882690</v>
      </c>
      <c r="E172" s="343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2"/>
      <c r="P172" s="342"/>
      <c r="Q172" s="342"/>
      <c r="R172" s="343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4301031220</v>
      </c>
      <c r="D173" s="344">
        <v>4680115882669</v>
      </c>
      <c r="E173" s="343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2"/>
      <c r="P173" s="342"/>
      <c r="Q173" s="342"/>
      <c r="R173" s="343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4301031221</v>
      </c>
      <c r="D174" s="344">
        <v>4680115882676</v>
      </c>
      <c r="E174" s="343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2"/>
      <c r="P174" s="342"/>
      <c r="Q174" s="342"/>
      <c r="R174" s="343"/>
      <c r="S174" s="34"/>
      <c r="T174" s="34"/>
      <c r="U174" s="35" t="s">
        <v>65</v>
      </c>
      <c r="V174" s="335">
        <v>0</v>
      </c>
      <c r="W174" s="33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52"/>
      <c r="B175" s="353"/>
      <c r="C175" s="353"/>
      <c r="D175" s="353"/>
      <c r="E175" s="353"/>
      <c r="F175" s="353"/>
      <c r="G175" s="353"/>
      <c r="H175" s="353"/>
      <c r="I175" s="353"/>
      <c r="J175" s="353"/>
      <c r="K175" s="353"/>
      <c r="L175" s="353"/>
      <c r="M175" s="354"/>
      <c r="N175" s="355" t="s">
        <v>66</v>
      </c>
      <c r="O175" s="356"/>
      <c r="P175" s="356"/>
      <c r="Q175" s="356"/>
      <c r="R175" s="356"/>
      <c r="S175" s="356"/>
      <c r="T175" s="357"/>
      <c r="U175" s="37" t="s">
        <v>67</v>
      </c>
      <c r="V175" s="337">
        <f>IFERROR(V171/H171,"0")+IFERROR(V172/H172,"0")+IFERROR(V173/H173,"0")+IFERROR(V174/H174,"0")</f>
        <v>0</v>
      </c>
      <c r="W175" s="337">
        <f>IFERROR(W171/H171,"0")+IFERROR(W172/H172,"0")+IFERROR(W173/H173,"0")+IFERROR(W174/H174,"0")</f>
        <v>0</v>
      </c>
      <c r="X175" s="337">
        <f>IFERROR(IF(X171="",0,X171),"0")+IFERROR(IF(X172="",0,X172),"0")+IFERROR(IF(X173="",0,X173),"0")+IFERROR(IF(X174="",0,X174),"0")</f>
        <v>0</v>
      </c>
      <c r="Y175" s="338"/>
      <c r="Z175" s="338"/>
    </row>
    <row r="176" spans="1:53" hidden="1" x14ac:dyDescent="0.2">
      <c r="A176" s="353"/>
      <c r="B176" s="353"/>
      <c r="C176" s="353"/>
      <c r="D176" s="353"/>
      <c r="E176" s="353"/>
      <c r="F176" s="353"/>
      <c r="G176" s="353"/>
      <c r="H176" s="353"/>
      <c r="I176" s="353"/>
      <c r="J176" s="353"/>
      <c r="K176" s="353"/>
      <c r="L176" s="353"/>
      <c r="M176" s="354"/>
      <c r="N176" s="355" t="s">
        <v>66</v>
      </c>
      <c r="O176" s="356"/>
      <c r="P176" s="356"/>
      <c r="Q176" s="356"/>
      <c r="R176" s="356"/>
      <c r="S176" s="356"/>
      <c r="T176" s="357"/>
      <c r="U176" s="37" t="s">
        <v>65</v>
      </c>
      <c r="V176" s="337">
        <f>IFERROR(SUM(V171:V174),"0")</f>
        <v>0</v>
      </c>
      <c r="W176" s="337">
        <f>IFERROR(SUM(W171:W174),"0")</f>
        <v>0</v>
      </c>
      <c r="X176" s="37"/>
      <c r="Y176" s="338"/>
      <c r="Z176" s="338"/>
    </row>
    <row r="177" spans="1:53" ht="14.25" hidden="1" customHeight="1" x14ac:dyDescent="0.25">
      <c r="A177" s="362" t="s">
        <v>68</v>
      </c>
      <c r="B177" s="353"/>
      <c r="C177" s="353"/>
      <c r="D177" s="353"/>
      <c r="E177" s="353"/>
      <c r="F177" s="353"/>
      <c r="G177" s="353"/>
      <c r="H177" s="353"/>
      <c r="I177" s="353"/>
      <c r="J177" s="353"/>
      <c r="K177" s="353"/>
      <c r="L177" s="353"/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31"/>
      <c r="Z177" s="331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44">
        <v>4680115881556</v>
      </c>
      <c r="E178" s="343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6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2"/>
      <c r="P178" s="342"/>
      <c r="Q178" s="342"/>
      <c r="R178" s="343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44">
        <v>4680115880573</v>
      </c>
      <c r="E179" s="343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18" t="s">
        <v>299</v>
      </c>
      <c r="O179" s="342"/>
      <c r="P179" s="342"/>
      <c r="Q179" s="342"/>
      <c r="R179" s="343"/>
      <c r="S179" s="34"/>
      <c r="T179" s="34"/>
      <c r="U179" s="35" t="s">
        <v>65</v>
      </c>
      <c r="V179" s="335">
        <v>5</v>
      </c>
      <c r="W179" s="336">
        <f t="shared" si="9"/>
        <v>8.6999999999999993</v>
      </c>
      <c r="X179" s="36">
        <f>IFERROR(IF(W179=0,"",ROUNDUP(W179/H179,0)*0.02175),"")</f>
        <v>2.1749999999999999E-2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44">
        <v>4680115881594</v>
      </c>
      <c r="E180" s="343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3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2"/>
      <c r="P180" s="342"/>
      <c r="Q180" s="342"/>
      <c r="R180" s="343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4301051505</v>
      </c>
      <c r="D181" s="344">
        <v>4680115881587</v>
      </c>
      <c r="E181" s="343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662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44">
        <v>4680115880962</v>
      </c>
      <c r="E182" s="343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2"/>
      <c r="P182" s="342"/>
      <c r="Q182" s="342"/>
      <c r="R182" s="343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44">
        <v>4680115881617</v>
      </c>
      <c r="E183" s="343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4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2"/>
      <c r="P183" s="342"/>
      <c r="Q183" s="342"/>
      <c r="R183" s="343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44">
        <v>4680115881228</v>
      </c>
      <c r="E184" s="343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23" t="s">
        <v>311</v>
      </c>
      <c r="O184" s="342"/>
      <c r="P184" s="342"/>
      <c r="Q184" s="342"/>
      <c r="R184" s="343"/>
      <c r="S184" s="34"/>
      <c r="T184" s="34"/>
      <c r="U184" s="35" t="s">
        <v>65</v>
      </c>
      <c r="V184" s="335">
        <v>71</v>
      </c>
      <c r="W184" s="336">
        <f t="shared" si="9"/>
        <v>72</v>
      </c>
      <c r="X184" s="36">
        <f>IFERROR(IF(W184=0,"",ROUNDUP(W184/H184,0)*0.00753),"")</f>
        <v>0.22590000000000002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44">
        <v>4680115881037</v>
      </c>
      <c r="E185" s="343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54" t="s">
        <v>314</v>
      </c>
      <c r="O185" s="342"/>
      <c r="P185" s="342"/>
      <c r="Q185" s="342"/>
      <c r="R185" s="343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44">
        <v>4680115881211</v>
      </c>
      <c r="E186" s="343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6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2"/>
      <c r="P186" s="342"/>
      <c r="Q186" s="342"/>
      <c r="R186" s="343"/>
      <c r="S186" s="34"/>
      <c r="T186" s="34"/>
      <c r="U186" s="35" t="s">
        <v>65</v>
      </c>
      <c r="V186" s="335">
        <v>64</v>
      </c>
      <c r="W186" s="336">
        <f t="shared" si="9"/>
        <v>64.8</v>
      </c>
      <c r="X186" s="36">
        <f>IFERROR(IF(W186=0,"",ROUNDUP(W186/H186,0)*0.00753),"")</f>
        <v>0.20331000000000002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44">
        <v>4680115881020</v>
      </c>
      <c r="E187" s="343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4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2"/>
      <c r="P187" s="342"/>
      <c r="Q187" s="342"/>
      <c r="R187" s="343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4301051407</v>
      </c>
      <c r="D188" s="344">
        <v>4680115882195</v>
      </c>
      <c r="E188" s="343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2"/>
      <c r="P188" s="342"/>
      <c r="Q188" s="342"/>
      <c r="R188" s="343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44">
        <v>4680115882607</v>
      </c>
      <c r="E189" s="343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0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44">
        <v>4680115880092</v>
      </c>
      <c r="E190" s="343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2"/>
      <c r="P190" s="342"/>
      <c r="Q190" s="342"/>
      <c r="R190" s="343"/>
      <c r="S190" s="34"/>
      <c r="T190" s="34"/>
      <c r="U190" s="35" t="s">
        <v>65</v>
      </c>
      <c r="V190" s="335">
        <v>86</v>
      </c>
      <c r="W190" s="336">
        <f t="shared" si="9"/>
        <v>86.399999999999991</v>
      </c>
      <c r="X190" s="36">
        <f t="shared" si="10"/>
        <v>0.27107999999999999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44">
        <v>4680115880221</v>
      </c>
      <c r="E191" s="343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3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2"/>
      <c r="P191" s="342"/>
      <c r="Q191" s="342"/>
      <c r="R191" s="343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44">
        <v>4680115882942</v>
      </c>
      <c r="E192" s="343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0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2"/>
      <c r="P192" s="342"/>
      <c r="Q192" s="342"/>
      <c r="R192" s="343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4301051326</v>
      </c>
      <c r="D193" s="344">
        <v>4680115880504</v>
      </c>
      <c r="E193" s="343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2"/>
      <c r="P193" s="342"/>
      <c r="Q193" s="342"/>
      <c r="R193" s="343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331</v>
      </c>
      <c r="B194" s="54" t="s">
        <v>332</v>
      </c>
      <c r="C194" s="31">
        <v>4301051410</v>
      </c>
      <c r="D194" s="344">
        <v>4680115882164</v>
      </c>
      <c r="E194" s="343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2"/>
      <c r="P194" s="342"/>
      <c r="Q194" s="342"/>
      <c r="R194" s="343"/>
      <c r="S194" s="34"/>
      <c r="T194" s="34"/>
      <c r="U194" s="35" t="s">
        <v>65</v>
      </c>
      <c r="V194" s="335">
        <v>0</v>
      </c>
      <c r="W194" s="33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52"/>
      <c r="B195" s="353"/>
      <c r="C195" s="353"/>
      <c r="D195" s="353"/>
      <c r="E195" s="353"/>
      <c r="F195" s="353"/>
      <c r="G195" s="353"/>
      <c r="H195" s="353"/>
      <c r="I195" s="353"/>
      <c r="J195" s="353"/>
      <c r="K195" s="353"/>
      <c r="L195" s="353"/>
      <c r="M195" s="354"/>
      <c r="N195" s="355" t="s">
        <v>66</v>
      </c>
      <c r="O195" s="356"/>
      <c r="P195" s="356"/>
      <c r="Q195" s="356"/>
      <c r="R195" s="356"/>
      <c r="S195" s="356"/>
      <c r="T195" s="357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92.658045977011511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94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0.72204000000000002</v>
      </c>
      <c r="Y195" s="338"/>
      <c r="Z195" s="338"/>
    </row>
    <row r="196" spans="1:53" x14ac:dyDescent="0.2">
      <c r="A196" s="353"/>
      <c r="B196" s="353"/>
      <c r="C196" s="353"/>
      <c r="D196" s="353"/>
      <c r="E196" s="353"/>
      <c r="F196" s="353"/>
      <c r="G196" s="353"/>
      <c r="H196" s="353"/>
      <c r="I196" s="353"/>
      <c r="J196" s="353"/>
      <c r="K196" s="353"/>
      <c r="L196" s="353"/>
      <c r="M196" s="354"/>
      <c r="N196" s="355" t="s">
        <v>66</v>
      </c>
      <c r="O196" s="356"/>
      <c r="P196" s="356"/>
      <c r="Q196" s="356"/>
      <c r="R196" s="356"/>
      <c r="S196" s="356"/>
      <c r="T196" s="357"/>
      <c r="U196" s="37" t="s">
        <v>65</v>
      </c>
      <c r="V196" s="337">
        <f>IFERROR(SUM(V178:V194),"0")</f>
        <v>226</v>
      </c>
      <c r="W196" s="337">
        <f>IFERROR(SUM(W178:W194),"0")</f>
        <v>231.89999999999998</v>
      </c>
      <c r="X196" s="37"/>
      <c r="Y196" s="338"/>
      <c r="Z196" s="338"/>
    </row>
    <row r="197" spans="1:53" ht="14.25" hidden="1" customHeight="1" x14ac:dyDescent="0.25">
      <c r="A197" s="362" t="s">
        <v>224</v>
      </c>
      <c r="B197" s="353"/>
      <c r="C197" s="353"/>
      <c r="D197" s="353"/>
      <c r="E197" s="353"/>
      <c r="F197" s="353"/>
      <c r="G197" s="353"/>
      <c r="H197" s="353"/>
      <c r="I197" s="353"/>
      <c r="J197" s="353"/>
      <c r="K197" s="353"/>
      <c r="L197" s="353"/>
      <c r="M197" s="353"/>
      <c r="N197" s="353"/>
      <c r="O197" s="353"/>
      <c r="P197" s="353"/>
      <c r="Q197" s="353"/>
      <c r="R197" s="353"/>
      <c r="S197" s="353"/>
      <c r="T197" s="353"/>
      <c r="U197" s="353"/>
      <c r="V197" s="353"/>
      <c r="W197" s="353"/>
      <c r="X197" s="353"/>
      <c r="Y197" s="331"/>
      <c r="Z197" s="331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44">
        <v>4680115882874</v>
      </c>
      <c r="E198" s="343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4" t="s">
        <v>335</v>
      </c>
      <c r="O198" s="342"/>
      <c r="P198" s="342"/>
      <c r="Q198" s="342"/>
      <c r="R198" s="343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44">
        <v>4680115884434</v>
      </c>
      <c r="E199" s="343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89" t="s">
        <v>338</v>
      </c>
      <c r="O199" s="342"/>
      <c r="P199" s="342"/>
      <c r="Q199" s="342"/>
      <c r="R199" s="343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339</v>
      </c>
      <c r="B200" s="54" t="s">
        <v>340</v>
      </c>
      <c r="C200" s="31">
        <v>4301060338</v>
      </c>
      <c r="D200" s="344">
        <v>4680115880801</v>
      </c>
      <c r="E200" s="343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2"/>
      <c r="P200" s="342"/>
      <c r="Q200" s="342"/>
      <c r="R200" s="343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341</v>
      </c>
      <c r="B201" s="54" t="s">
        <v>342</v>
      </c>
      <c r="C201" s="31">
        <v>4301060339</v>
      </c>
      <c r="D201" s="344">
        <v>4680115880818</v>
      </c>
      <c r="E201" s="343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2"/>
      <c r="P201" s="342"/>
      <c r="Q201" s="342"/>
      <c r="R201" s="343"/>
      <c r="S201" s="34"/>
      <c r="T201" s="34"/>
      <c r="U201" s="35" t="s">
        <v>65</v>
      </c>
      <c r="V201" s="335">
        <v>0</v>
      </c>
      <c r="W201" s="33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52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354"/>
      <c r="N202" s="355" t="s">
        <v>66</v>
      </c>
      <c r="O202" s="356"/>
      <c r="P202" s="356"/>
      <c r="Q202" s="356"/>
      <c r="R202" s="356"/>
      <c r="S202" s="356"/>
      <c r="T202" s="357"/>
      <c r="U202" s="37" t="s">
        <v>67</v>
      </c>
      <c r="V202" s="337">
        <f>IFERROR(V198/H198,"0")+IFERROR(V199/H199,"0")+IFERROR(V200/H200,"0")+IFERROR(V201/H201,"0")</f>
        <v>0</v>
      </c>
      <c r="W202" s="337">
        <f>IFERROR(W198/H198,"0")+IFERROR(W199/H199,"0")+IFERROR(W200/H200,"0")+IFERROR(W201/H201,"0")</f>
        <v>0</v>
      </c>
      <c r="X202" s="337">
        <f>IFERROR(IF(X198="",0,X198),"0")+IFERROR(IF(X199="",0,X199),"0")+IFERROR(IF(X200="",0,X200),"0")+IFERROR(IF(X201="",0,X201),"0")</f>
        <v>0</v>
      </c>
      <c r="Y202" s="338"/>
      <c r="Z202" s="338"/>
    </row>
    <row r="203" spans="1:53" hidden="1" x14ac:dyDescent="0.2">
      <c r="A203" s="353"/>
      <c r="B203" s="353"/>
      <c r="C203" s="353"/>
      <c r="D203" s="353"/>
      <c r="E203" s="353"/>
      <c r="F203" s="353"/>
      <c r="G203" s="353"/>
      <c r="H203" s="353"/>
      <c r="I203" s="353"/>
      <c r="J203" s="353"/>
      <c r="K203" s="353"/>
      <c r="L203" s="353"/>
      <c r="M203" s="354"/>
      <c r="N203" s="355" t="s">
        <v>66</v>
      </c>
      <c r="O203" s="356"/>
      <c r="P203" s="356"/>
      <c r="Q203" s="356"/>
      <c r="R203" s="356"/>
      <c r="S203" s="356"/>
      <c r="T203" s="357"/>
      <c r="U203" s="37" t="s">
        <v>65</v>
      </c>
      <c r="V203" s="337">
        <f>IFERROR(SUM(V198:V201),"0")</f>
        <v>0</v>
      </c>
      <c r="W203" s="337">
        <f>IFERROR(SUM(W198:W201),"0")</f>
        <v>0</v>
      </c>
      <c r="X203" s="37"/>
      <c r="Y203" s="338"/>
      <c r="Z203" s="338"/>
    </row>
    <row r="204" spans="1:53" ht="16.5" hidden="1" customHeight="1" x14ac:dyDescent="0.25">
      <c r="A204" s="370" t="s">
        <v>343</v>
      </c>
      <c r="B204" s="353"/>
      <c r="C204" s="353"/>
      <c r="D204" s="353"/>
      <c r="E204" s="353"/>
      <c r="F204" s="353"/>
      <c r="G204" s="353"/>
      <c r="H204" s="353"/>
      <c r="I204" s="353"/>
      <c r="J204" s="353"/>
      <c r="K204" s="353"/>
      <c r="L204" s="353"/>
      <c r="M204" s="353"/>
      <c r="N204" s="353"/>
      <c r="O204" s="353"/>
      <c r="P204" s="353"/>
      <c r="Q204" s="353"/>
      <c r="R204" s="353"/>
      <c r="S204" s="353"/>
      <c r="T204" s="353"/>
      <c r="U204" s="353"/>
      <c r="V204" s="353"/>
      <c r="W204" s="353"/>
      <c r="X204" s="353"/>
      <c r="Y204" s="330"/>
      <c r="Z204" s="330"/>
    </row>
    <row r="205" spans="1:53" ht="14.25" hidden="1" customHeight="1" x14ac:dyDescent="0.25">
      <c r="A205" s="362" t="s">
        <v>60</v>
      </c>
      <c r="B205" s="353"/>
      <c r="C205" s="353"/>
      <c r="D205" s="353"/>
      <c r="E205" s="353"/>
      <c r="F205" s="353"/>
      <c r="G205" s="353"/>
      <c r="H205" s="353"/>
      <c r="I205" s="353"/>
      <c r="J205" s="353"/>
      <c r="K205" s="353"/>
      <c r="L205" s="353"/>
      <c r="M205" s="353"/>
      <c r="N205" s="353"/>
      <c r="O205" s="353"/>
      <c r="P205" s="353"/>
      <c r="Q205" s="353"/>
      <c r="R205" s="353"/>
      <c r="S205" s="353"/>
      <c r="T205" s="353"/>
      <c r="U205" s="353"/>
      <c r="V205" s="353"/>
      <c r="W205" s="353"/>
      <c r="X205" s="353"/>
      <c r="Y205" s="331"/>
      <c r="Z205" s="331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44">
        <v>4607091389845</v>
      </c>
      <c r="E206" s="343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46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2"/>
      <c r="P206" s="342"/>
      <c r="Q206" s="342"/>
      <c r="R206" s="343"/>
      <c r="S206" s="34"/>
      <c r="T206" s="34"/>
      <c r="U206" s="35" t="s">
        <v>65</v>
      </c>
      <c r="V206" s="335">
        <v>33</v>
      </c>
      <c r="W206" s="336">
        <f>IFERROR(IF(V206="",0,CEILING((V206/$H206),1)*$H206),"")</f>
        <v>33.6</v>
      </c>
      <c r="X206" s="36">
        <f>IFERROR(IF(W206=0,"",ROUNDUP(W206/H206,0)*0.00502),"")</f>
        <v>8.0320000000000003E-2</v>
      </c>
      <c r="Y206" s="56"/>
      <c r="Z206" s="57"/>
      <c r="AD206" s="58"/>
      <c r="BA206" s="173" t="s">
        <v>1</v>
      </c>
    </row>
    <row r="207" spans="1:53" x14ac:dyDescent="0.2">
      <c r="A207" s="352"/>
      <c r="B207" s="353"/>
      <c r="C207" s="353"/>
      <c r="D207" s="353"/>
      <c r="E207" s="353"/>
      <c r="F207" s="353"/>
      <c r="G207" s="353"/>
      <c r="H207" s="353"/>
      <c r="I207" s="353"/>
      <c r="J207" s="353"/>
      <c r="K207" s="353"/>
      <c r="L207" s="353"/>
      <c r="M207" s="354"/>
      <c r="N207" s="355" t="s">
        <v>66</v>
      </c>
      <c r="O207" s="356"/>
      <c r="P207" s="356"/>
      <c r="Q207" s="356"/>
      <c r="R207" s="356"/>
      <c r="S207" s="356"/>
      <c r="T207" s="357"/>
      <c r="U207" s="37" t="s">
        <v>67</v>
      </c>
      <c r="V207" s="337">
        <f>IFERROR(V206/H206,"0")</f>
        <v>15.714285714285714</v>
      </c>
      <c r="W207" s="337">
        <f>IFERROR(W206/H206,"0")</f>
        <v>16</v>
      </c>
      <c r="X207" s="337">
        <f>IFERROR(IF(X206="",0,X206),"0")</f>
        <v>8.0320000000000003E-2</v>
      </c>
      <c r="Y207" s="338"/>
      <c r="Z207" s="338"/>
    </row>
    <row r="208" spans="1:53" x14ac:dyDescent="0.2">
      <c r="A208" s="353"/>
      <c r="B208" s="353"/>
      <c r="C208" s="353"/>
      <c r="D208" s="353"/>
      <c r="E208" s="353"/>
      <c r="F208" s="353"/>
      <c r="G208" s="353"/>
      <c r="H208" s="353"/>
      <c r="I208" s="353"/>
      <c r="J208" s="353"/>
      <c r="K208" s="353"/>
      <c r="L208" s="353"/>
      <c r="M208" s="354"/>
      <c r="N208" s="355" t="s">
        <v>66</v>
      </c>
      <c r="O208" s="356"/>
      <c r="P208" s="356"/>
      <c r="Q208" s="356"/>
      <c r="R208" s="356"/>
      <c r="S208" s="356"/>
      <c r="T208" s="357"/>
      <c r="U208" s="37" t="s">
        <v>65</v>
      </c>
      <c r="V208" s="337">
        <f>IFERROR(SUM(V206:V206),"0")</f>
        <v>33</v>
      </c>
      <c r="W208" s="337">
        <f>IFERROR(SUM(W206:W206),"0")</f>
        <v>33.6</v>
      </c>
      <c r="X208" s="37"/>
      <c r="Y208" s="338"/>
      <c r="Z208" s="338"/>
    </row>
    <row r="209" spans="1:53" ht="16.5" hidden="1" customHeight="1" x14ac:dyDescent="0.25">
      <c r="A209" s="370" t="s">
        <v>346</v>
      </c>
      <c r="B209" s="353"/>
      <c r="C209" s="353"/>
      <c r="D209" s="353"/>
      <c r="E209" s="353"/>
      <c r="F209" s="353"/>
      <c r="G209" s="353"/>
      <c r="H209" s="353"/>
      <c r="I209" s="353"/>
      <c r="J209" s="353"/>
      <c r="K209" s="353"/>
      <c r="L209" s="353"/>
      <c r="M209" s="353"/>
      <c r="N209" s="353"/>
      <c r="O209" s="353"/>
      <c r="P209" s="353"/>
      <c r="Q209" s="353"/>
      <c r="R209" s="353"/>
      <c r="S209" s="353"/>
      <c r="T209" s="353"/>
      <c r="U209" s="353"/>
      <c r="V209" s="353"/>
      <c r="W209" s="353"/>
      <c r="X209" s="353"/>
      <c r="Y209" s="330"/>
      <c r="Z209" s="330"/>
    </row>
    <row r="210" spans="1:53" ht="14.25" hidden="1" customHeight="1" x14ac:dyDescent="0.25">
      <c r="A210" s="362" t="s">
        <v>103</v>
      </c>
      <c r="B210" s="353"/>
      <c r="C210" s="353"/>
      <c r="D210" s="353"/>
      <c r="E210" s="353"/>
      <c r="F210" s="353"/>
      <c r="G210" s="353"/>
      <c r="H210" s="353"/>
      <c r="I210" s="353"/>
      <c r="J210" s="353"/>
      <c r="K210" s="353"/>
      <c r="L210" s="353"/>
      <c r="M210" s="353"/>
      <c r="N210" s="353"/>
      <c r="O210" s="353"/>
      <c r="P210" s="353"/>
      <c r="Q210" s="353"/>
      <c r="R210" s="353"/>
      <c r="S210" s="353"/>
      <c r="T210" s="353"/>
      <c r="U210" s="353"/>
      <c r="V210" s="353"/>
      <c r="W210" s="353"/>
      <c r="X210" s="353"/>
      <c r="Y210" s="331"/>
      <c r="Z210" s="331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44">
        <v>4680115884236</v>
      </c>
      <c r="E211" s="343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472" t="s">
        <v>349</v>
      </c>
      <c r="O211" s="342"/>
      <c r="P211" s="342"/>
      <c r="Q211" s="342"/>
      <c r="R211" s="343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44">
        <v>4680115884182</v>
      </c>
      <c r="E212" s="343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452" t="s">
        <v>353</v>
      </c>
      <c r="O212" s="342"/>
      <c r="P212" s="342"/>
      <c r="Q212" s="342"/>
      <c r="R212" s="343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44">
        <v>4680115884175</v>
      </c>
      <c r="E213" s="343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561" t="s">
        <v>356</v>
      </c>
      <c r="O213" s="342"/>
      <c r="P213" s="342"/>
      <c r="Q213" s="342"/>
      <c r="R213" s="343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44">
        <v>4680115884205</v>
      </c>
      <c r="E214" s="343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442" t="s">
        <v>359</v>
      </c>
      <c r="O214" s="342"/>
      <c r="P214" s="342"/>
      <c r="Q214" s="342"/>
      <c r="R214" s="343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52"/>
      <c r="B215" s="353"/>
      <c r="C215" s="353"/>
      <c r="D215" s="353"/>
      <c r="E215" s="353"/>
      <c r="F215" s="353"/>
      <c r="G215" s="353"/>
      <c r="H215" s="353"/>
      <c r="I215" s="353"/>
      <c r="J215" s="353"/>
      <c r="K215" s="353"/>
      <c r="L215" s="353"/>
      <c r="M215" s="354"/>
      <c r="N215" s="355" t="s">
        <v>66</v>
      </c>
      <c r="O215" s="356"/>
      <c r="P215" s="356"/>
      <c r="Q215" s="356"/>
      <c r="R215" s="356"/>
      <c r="S215" s="356"/>
      <c r="T215" s="357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53"/>
      <c r="B216" s="353"/>
      <c r="C216" s="353"/>
      <c r="D216" s="353"/>
      <c r="E216" s="353"/>
      <c r="F216" s="353"/>
      <c r="G216" s="353"/>
      <c r="H216" s="353"/>
      <c r="I216" s="353"/>
      <c r="J216" s="353"/>
      <c r="K216" s="353"/>
      <c r="L216" s="353"/>
      <c r="M216" s="354"/>
      <c r="N216" s="355" t="s">
        <v>66</v>
      </c>
      <c r="O216" s="356"/>
      <c r="P216" s="356"/>
      <c r="Q216" s="356"/>
      <c r="R216" s="356"/>
      <c r="S216" s="356"/>
      <c r="T216" s="357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hidden="1" customHeight="1" x14ac:dyDescent="0.25">
      <c r="A217" s="370" t="s">
        <v>360</v>
      </c>
      <c r="B217" s="353"/>
      <c r="C217" s="353"/>
      <c r="D217" s="353"/>
      <c r="E217" s="353"/>
      <c r="F217" s="353"/>
      <c r="G217" s="353"/>
      <c r="H217" s="353"/>
      <c r="I217" s="353"/>
      <c r="J217" s="353"/>
      <c r="K217" s="353"/>
      <c r="L217" s="353"/>
      <c r="M217" s="353"/>
      <c r="N217" s="353"/>
      <c r="O217" s="353"/>
      <c r="P217" s="353"/>
      <c r="Q217" s="353"/>
      <c r="R217" s="353"/>
      <c r="S217" s="353"/>
      <c r="T217" s="353"/>
      <c r="U217" s="353"/>
      <c r="V217" s="353"/>
      <c r="W217" s="353"/>
      <c r="X217" s="353"/>
      <c r="Y217" s="330"/>
      <c r="Z217" s="330"/>
    </row>
    <row r="218" spans="1:53" ht="14.25" hidden="1" customHeight="1" x14ac:dyDescent="0.25">
      <c r="A218" s="362" t="s">
        <v>103</v>
      </c>
      <c r="B218" s="353"/>
      <c r="C218" s="353"/>
      <c r="D218" s="353"/>
      <c r="E218" s="353"/>
      <c r="F218" s="353"/>
      <c r="G218" s="353"/>
      <c r="H218" s="353"/>
      <c r="I218" s="353"/>
      <c r="J218" s="353"/>
      <c r="K218" s="353"/>
      <c r="L218" s="353"/>
      <c r="M218" s="353"/>
      <c r="N218" s="353"/>
      <c r="O218" s="353"/>
      <c r="P218" s="353"/>
      <c r="Q218" s="353"/>
      <c r="R218" s="353"/>
      <c r="S218" s="353"/>
      <c r="T218" s="353"/>
      <c r="U218" s="353"/>
      <c r="V218" s="353"/>
      <c r="W218" s="353"/>
      <c r="X218" s="353"/>
      <c r="Y218" s="331"/>
      <c r="Z218" s="331"/>
    </row>
    <row r="219" spans="1:53" ht="27" hidden="1" customHeight="1" x14ac:dyDescent="0.25">
      <c r="A219" s="54" t="s">
        <v>361</v>
      </c>
      <c r="B219" s="54" t="s">
        <v>362</v>
      </c>
      <c r="C219" s="31">
        <v>4301011346</v>
      </c>
      <c r="D219" s="344">
        <v>4607091387445</v>
      </c>
      <c r="E219" s="343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44">
        <v>4607091386004</v>
      </c>
      <c r="E220" s="343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363</v>
      </c>
      <c r="B221" s="54" t="s">
        <v>365</v>
      </c>
      <c r="C221" s="31">
        <v>4301011308</v>
      </c>
      <c r="D221" s="344">
        <v>4607091386004</v>
      </c>
      <c r="E221" s="343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6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5">
        <v>0</v>
      </c>
      <c r="W221" s="336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44">
        <v>4607091386073</v>
      </c>
      <c r="E222" s="343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6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44">
        <v>4607091387322</v>
      </c>
      <c r="E223" s="343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5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44">
        <v>4607091387322</v>
      </c>
      <c r="E224" s="343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4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44">
        <v>4607091387377</v>
      </c>
      <c r="E225" s="343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4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44">
        <v>4607091387353</v>
      </c>
      <c r="E226" s="343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6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44">
        <v>4607091386011</v>
      </c>
      <c r="E227" s="343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2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2"/>
      <c r="P227" s="342"/>
      <c r="Q227" s="342"/>
      <c r="R227" s="343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44">
        <v>4607091387308</v>
      </c>
      <c r="E228" s="343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2"/>
      <c r="P228" s="342"/>
      <c r="Q228" s="342"/>
      <c r="R228" s="343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44">
        <v>4607091387339</v>
      </c>
      <c r="E229" s="343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44">
        <v>4680115882638</v>
      </c>
      <c r="E230" s="343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4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2"/>
      <c r="P230" s="342"/>
      <c r="Q230" s="342"/>
      <c r="R230" s="343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44">
        <v>4680115881938</v>
      </c>
      <c r="E231" s="343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5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2"/>
      <c r="P231" s="342"/>
      <c r="Q231" s="342"/>
      <c r="R231" s="343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44">
        <v>4607091387346</v>
      </c>
      <c r="E232" s="343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2"/>
      <c r="P232" s="342"/>
      <c r="Q232" s="342"/>
      <c r="R232" s="343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387</v>
      </c>
      <c r="B233" s="54" t="s">
        <v>388</v>
      </c>
      <c r="C233" s="31">
        <v>4301011353</v>
      </c>
      <c r="D233" s="344">
        <v>4607091389807</v>
      </c>
      <c r="E233" s="343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4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2"/>
      <c r="P233" s="342"/>
      <c r="Q233" s="342"/>
      <c r="R233" s="343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hidden="1" x14ac:dyDescent="0.2">
      <c r="A234" s="352"/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4"/>
      <c r="N234" s="355" t="s">
        <v>66</v>
      </c>
      <c r="O234" s="356"/>
      <c r="P234" s="356"/>
      <c r="Q234" s="356"/>
      <c r="R234" s="356"/>
      <c r="S234" s="356"/>
      <c r="T234" s="357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38"/>
      <c r="Z234" s="338"/>
    </row>
    <row r="235" spans="1:53" hidden="1" x14ac:dyDescent="0.2">
      <c r="A235" s="353"/>
      <c r="B235" s="353"/>
      <c r="C235" s="353"/>
      <c r="D235" s="353"/>
      <c r="E235" s="353"/>
      <c r="F235" s="353"/>
      <c r="G235" s="353"/>
      <c r="H235" s="353"/>
      <c r="I235" s="353"/>
      <c r="J235" s="353"/>
      <c r="K235" s="353"/>
      <c r="L235" s="353"/>
      <c r="M235" s="354"/>
      <c r="N235" s="355" t="s">
        <v>66</v>
      </c>
      <c r="O235" s="356"/>
      <c r="P235" s="356"/>
      <c r="Q235" s="356"/>
      <c r="R235" s="356"/>
      <c r="S235" s="356"/>
      <c r="T235" s="357"/>
      <c r="U235" s="37" t="s">
        <v>65</v>
      </c>
      <c r="V235" s="337">
        <f>IFERROR(SUM(V219:V233),"0")</f>
        <v>0</v>
      </c>
      <c r="W235" s="337">
        <f>IFERROR(SUM(W219:W233),"0")</f>
        <v>0</v>
      </c>
      <c r="X235" s="37"/>
      <c r="Y235" s="338"/>
      <c r="Z235" s="338"/>
    </row>
    <row r="236" spans="1:53" ht="14.25" hidden="1" customHeight="1" x14ac:dyDescent="0.25">
      <c r="A236" s="362" t="s">
        <v>95</v>
      </c>
      <c r="B236" s="353"/>
      <c r="C236" s="353"/>
      <c r="D236" s="353"/>
      <c r="E236" s="353"/>
      <c r="F236" s="353"/>
      <c r="G236" s="353"/>
      <c r="H236" s="353"/>
      <c r="I236" s="353"/>
      <c r="J236" s="353"/>
      <c r="K236" s="353"/>
      <c r="L236" s="353"/>
      <c r="M236" s="353"/>
      <c r="N236" s="353"/>
      <c r="O236" s="353"/>
      <c r="P236" s="353"/>
      <c r="Q236" s="353"/>
      <c r="R236" s="353"/>
      <c r="S236" s="353"/>
      <c r="T236" s="353"/>
      <c r="U236" s="353"/>
      <c r="V236" s="353"/>
      <c r="W236" s="353"/>
      <c r="X236" s="353"/>
      <c r="Y236" s="331"/>
      <c r="Z236" s="331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44">
        <v>4680115881914</v>
      </c>
      <c r="E237" s="343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2"/>
      <c r="P237" s="342"/>
      <c r="Q237" s="342"/>
      <c r="R237" s="343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52"/>
      <c r="B238" s="353"/>
      <c r="C238" s="353"/>
      <c r="D238" s="353"/>
      <c r="E238" s="353"/>
      <c r="F238" s="353"/>
      <c r="G238" s="353"/>
      <c r="H238" s="353"/>
      <c r="I238" s="353"/>
      <c r="J238" s="353"/>
      <c r="K238" s="353"/>
      <c r="L238" s="353"/>
      <c r="M238" s="354"/>
      <c r="N238" s="355" t="s">
        <v>66</v>
      </c>
      <c r="O238" s="356"/>
      <c r="P238" s="356"/>
      <c r="Q238" s="356"/>
      <c r="R238" s="356"/>
      <c r="S238" s="356"/>
      <c r="T238" s="357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53"/>
      <c r="B239" s="353"/>
      <c r="C239" s="353"/>
      <c r="D239" s="353"/>
      <c r="E239" s="353"/>
      <c r="F239" s="353"/>
      <c r="G239" s="353"/>
      <c r="H239" s="353"/>
      <c r="I239" s="353"/>
      <c r="J239" s="353"/>
      <c r="K239" s="353"/>
      <c r="L239" s="353"/>
      <c r="M239" s="354"/>
      <c r="N239" s="355" t="s">
        <v>66</v>
      </c>
      <c r="O239" s="356"/>
      <c r="P239" s="356"/>
      <c r="Q239" s="356"/>
      <c r="R239" s="356"/>
      <c r="S239" s="356"/>
      <c r="T239" s="357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hidden="1" customHeight="1" x14ac:dyDescent="0.25">
      <c r="A240" s="362" t="s">
        <v>60</v>
      </c>
      <c r="B240" s="353"/>
      <c r="C240" s="353"/>
      <c r="D240" s="353"/>
      <c r="E240" s="353"/>
      <c r="F240" s="353"/>
      <c r="G240" s="353"/>
      <c r="H240" s="353"/>
      <c r="I240" s="353"/>
      <c r="J240" s="353"/>
      <c r="K240" s="353"/>
      <c r="L240" s="353"/>
      <c r="M240" s="353"/>
      <c r="N240" s="353"/>
      <c r="O240" s="353"/>
      <c r="P240" s="353"/>
      <c r="Q240" s="353"/>
      <c r="R240" s="353"/>
      <c r="S240" s="353"/>
      <c r="T240" s="353"/>
      <c r="U240" s="353"/>
      <c r="V240" s="353"/>
      <c r="W240" s="353"/>
      <c r="X240" s="353"/>
      <c r="Y240" s="331"/>
      <c r="Z240" s="331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44">
        <v>4607091387193</v>
      </c>
      <c r="E241" s="343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5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2"/>
      <c r="P241" s="342"/>
      <c r="Q241" s="342"/>
      <c r="R241" s="343"/>
      <c r="S241" s="34"/>
      <c r="T241" s="34"/>
      <c r="U241" s="35" t="s">
        <v>65</v>
      </c>
      <c r="V241" s="335">
        <v>5</v>
      </c>
      <c r="W241" s="336">
        <f>IFERROR(IF(V241="",0,CEILING((V241/$H241),1)*$H241),"")</f>
        <v>8.4</v>
      </c>
      <c r="X241" s="36">
        <f>IFERROR(IF(W241=0,"",ROUNDUP(W241/H241,0)*0.00753),"")</f>
        <v>1.506E-2</v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393</v>
      </c>
      <c r="B242" s="54" t="s">
        <v>394</v>
      </c>
      <c r="C242" s="31">
        <v>4301031153</v>
      </c>
      <c r="D242" s="344">
        <v>4607091387230</v>
      </c>
      <c r="E242" s="343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2"/>
      <c r="P242" s="342"/>
      <c r="Q242" s="342"/>
      <c r="R242" s="343"/>
      <c r="S242" s="34"/>
      <c r="T242" s="34"/>
      <c r="U242" s="35" t="s">
        <v>65</v>
      </c>
      <c r="V242" s="335">
        <v>10</v>
      </c>
      <c r="W242" s="336">
        <f>IFERROR(IF(V242="",0,CEILING((V242/$H242),1)*$H242),"")</f>
        <v>12.600000000000001</v>
      </c>
      <c r="X242" s="36">
        <f>IFERROR(IF(W242=0,"",ROUNDUP(W242/H242,0)*0.00753),"")</f>
        <v>2.2589999999999999E-2</v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395</v>
      </c>
      <c r="B243" s="54" t="s">
        <v>396</v>
      </c>
      <c r="C243" s="31">
        <v>4301031152</v>
      </c>
      <c r="D243" s="344">
        <v>4607091387285</v>
      </c>
      <c r="E243" s="343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2"/>
      <c r="P243" s="342"/>
      <c r="Q243" s="342"/>
      <c r="R243" s="343"/>
      <c r="S243" s="34"/>
      <c r="T243" s="34"/>
      <c r="U243" s="35" t="s">
        <v>65</v>
      </c>
      <c r="V243" s="335">
        <v>22</v>
      </c>
      <c r="W243" s="336">
        <f>IFERROR(IF(V243="",0,CEILING((V243/$H243),1)*$H243),"")</f>
        <v>23.1</v>
      </c>
      <c r="X243" s="36">
        <f>IFERROR(IF(W243=0,"",ROUNDUP(W243/H243,0)*0.00502),"")</f>
        <v>5.5220000000000005E-2</v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4301031164</v>
      </c>
      <c r="D244" s="344">
        <v>4680115880481</v>
      </c>
      <c r="E244" s="343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57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2"/>
      <c r="P244" s="342"/>
      <c r="Q244" s="342"/>
      <c r="R244" s="343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2"/>
      <c r="B245" s="353"/>
      <c r="C245" s="353"/>
      <c r="D245" s="353"/>
      <c r="E245" s="353"/>
      <c r="F245" s="353"/>
      <c r="G245" s="353"/>
      <c r="H245" s="353"/>
      <c r="I245" s="353"/>
      <c r="J245" s="353"/>
      <c r="K245" s="353"/>
      <c r="L245" s="353"/>
      <c r="M245" s="354"/>
      <c r="N245" s="355" t="s">
        <v>66</v>
      </c>
      <c r="O245" s="356"/>
      <c r="P245" s="356"/>
      <c r="Q245" s="356"/>
      <c r="R245" s="356"/>
      <c r="S245" s="356"/>
      <c r="T245" s="357"/>
      <c r="U245" s="37" t="s">
        <v>67</v>
      </c>
      <c r="V245" s="337">
        <f>IFERROR(V241/H241,"0")+IFERROR(V242/H242,"0")+IFERROR(V243/H243,"0")+IFERROR(V244/H244,"0")</f>
        <v>14.047619047619047</v>
      </c>
      <c r="W245" s="337">
        <f>IFERROR(W241/H241,"0")+IFERROR(W242/H242,"0")+IFERROR(W243/H243,"0")+IFERROR(W244/H244,"0")</f>
        <v>16</v>
      </c>
      <c r="X245" s="337">
        <f>IFERROR(IF(X241="",0,X241),"0")+IFERROR(IF(X242="",0,X242),"0")+IFERROR(IF(X243="",0,X243),"0")+IFERROR(IF(X244="",0,X244),"0")</f>
        <v>9.2870000000000008E-2</v>
      </c>
      <c r="Y245" s="338"/>
      <c r="Z245" s="338"/>
    </row>
    <row r="246" spans="1:53" x14ac:dyDescent="0.2">
      <c r="A246" s="353"/>
      <c r="B246" s="353"/>
      <c r="C246" s="353"/>
      <c r="D246" s="353"/>
      <c r="E246" s="353"/>
      <c r="F246" s="353"/>
      <c r="G246" s="353"/>
      <c r="H246" s="353"/>
      <c r="I246" s="353"/>
      <c r="J246" s="353"/>
      <c r="K246" s="353"/>
      <c r="L246" s="353"/>
      <c r="M246" s="354"/>
      <c r="N246" s="355" t="s">
        <v>66</v>
      </c>
      <c r="O246" s="356"/>
      <c r="P246" s="356"/>
      <c r="Q246" s="356"/>
      <c r="R246" s="356"/>
      <c r="S246" s="356"/>
      <c r="T246" s="357"/>
      <c r="U246" s="37" t="s">
        <v>65</v>
      </c>
      <c r="V246" s="337">
        <f>IFERROR(SUM(V241:V244),"0")</f>
        <v>37</v>
      </c>
      <c r="W246" s="337">
        <f>IFERROR(SUM(W241:W244),"0")</f>
        <v>44.1</v>
      </c>
      <c r="X246" s="37"/>
      <c r="Y246" s="338"/>
      <c r="Z246" s="338"/>
    </row>
    <row r="247" spans="1:53" ht="14.25" hidden="1" customHeight="1" x14ac:dyDescent="0.25">
      <c r="A247" s="362" t="s">
        <v>68</v>
      </c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353"/>
      <c r="N247" s="353"/>
      <c r="O247" s="353"/>
      <c r="P247" s="353"/>
      <c r="Q247" s="353"/>
      <c r="R247" s="353"/>
      <c r="S247" s="353"/>
      <c r="T247" s="353"/>
      <c r="U247" s="353"/>
      <c r="V247" s="353"/>
      <c r="W247" s="353"/>
      <c r="X247" s="353"/>
      <c r="Y247" s="331"/>
      <c r="Z247" s="331"/>
    </row>
    <row r="248" spans="1:53" ht="16.5" customHeight="1" x14ac:dyDescent="0.25">
      <c r="A248" s="54" t="s">
        <v>400</v>
      </c>
      <c r="B248" s="54" t="s">
        <v>401</v>
      </c>
      <c r="C248" s="31">
        <v>4301051100</v>
      </c>
      <c r="D248" s="344">
        <v>4607091387766</v>
      </c>
      <c r="E248" s="343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2"/>
      <c r="P248" s="342"/>
      <c r="Q248" s="342"/>
      <c r="R248" s="343"/>
      <c r="S248" s="34"/>
      <c r="T248" s="34"/>
      <c r="U248" s="35" t="s">
        <v>65</v>
      </c>
      <c r="V248" s="335">
        <v>157</v>
      </c>
      <c r="W248" s="336">
        <f t="shared" ref="W248:W257" si="13">IFERROR(IF(V248="",0,CEILING((V248/$H248),1)*$H248),"")</f>
        <v>163.79999999999998</v>
      </c>
      <c r="X248" s="36">
        <f>IFERROR(IF(W248=0,"",ROUNDUP(W248/H248,0)*0.02175),"")</f>
        <v>0.45674999999999999</v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44">
        <v>4607091387957</v>
      </c>
      <c r="E249" s="343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3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2"/>
      <c r="P249" s="342"/>
      <c r="Q249" s="342"/>
      <c r="R249" s="343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44">
        <v>4607091387964</v>
      </c>
      <c r="E250" s="343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2"/>
      <c r="P250" s="342"/>
      <c r="Q250" s="342"/>
      <c r="R250" s="343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44">
        <v>4680115883604</v>
      </c>
      <c r="E251" s="343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404" t="s">
        <v>408</v>
      </c>
      <c r="O251" s="342"/>
      <c r="P251" s="342"/>
      <c r="Q251" s="342"/>
      <c r="R251" s="343"/>
      <c r="S251" s="34"/>
      <c r="T251" s="34"/>
      <c r="U251" s="35" t="s">
        <v>65</v>
      </c>
      <c r="V251" s="335">
        <v>88</v>
      </c>
      <c r="W251" s="336">
        <f t="shared" si="13"/>
        <v>88.2</v>
      </c>
      <c r="X251" s="36">
        <f>IFERROR(IF(W251=0,"",ROUNDUP(W251/H251,0)*0.00753),"")</f>
        <v>0.31625999999999999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44">
        <v>4680115883567</v>
      </c>
      <c r="E252" s="343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74" t="s">
        <v>411</v>
      </c>
      <c r="O252" s="342"/>
      <c r="P252" s="342"/>
      <c r="Q252" s="342"/>
      <c r="R252" s="343"/>
      <c r="S252" s="34"/>
      <c r="T252" s="34"/>
      <c r="U252" s="35" t="s">
        <v>65</v>
      </c>
      <c r="V252" s="335">
        <v>20</v>
      </c>
      <c r="W252" s="336">
        <f t="shared" si="13"/>
        <v>21</v>
      </c>
      <c r="X252" s="36">
        <f>IFERROR(IF(W252=0,"",ROUNDUP(W252/H252,0)*0.00753),"")</f>
        <v>7.5300000000000006E-2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4301051134</v>
      </c>
      <c r="D253" s="344">
        <v>4607091381672</v>
      </c>
      <c r="E253" s="343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2"/>
      <c r="P253" s="342"/>
      <c r="Q253" s="342"/>
      <c r="R253" s="343"/>
      <c r="S253" s="34"/>
      <c r="T253" s="34"/>
      <c r="U253" s="35" t="s">
        <v>65</v>
      </c>
      <c r="V253" s="335">
        <v>90</v>
      </c>
      <c r="W253" s="336">
        <f t="shared" si="13"/>
        <v>90</v>
      </c>
      <c r="X253" s="36">
        <f>IFERROR(IF(W253=0,"",ROUNDUP(W253/H253,0)*0.00937),"")</f>
        <v>0.23424999999999999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44">
        <v>4607091387537</v>
      </c>
      <c r="E254" s="343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2"/>
      <c r="P254" s="342"/>
      <c r="Q254" s="342"/>
      <c r="R254" s="343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44">
        <v>4607091387513</v>
      </c>
      <c r="E255" s="343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2"/>
      <c r="P255" s="342"/>
      <c r="Q255" s="342"/>
      <c r="R255" s="343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418</v>
      </c>
      <c r="B256" s="54" t="s">
        <v>419</v>
      </c>
      <c r="C256" s="31">
        <v>4301051277</v>
      </c>
      <c r="D256" s="344">
        <v>4680115880511</v>
      </c>
      <c r="E256" s="343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4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2"/>
      <c r="P256" s="342"/>
      <c r="Q256" s="342"/>
      <c r="R256" s="343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420</v>
      </c>
      <c r="B257" s="54" t="s">
        <v>421</v>
      </c>
      <c r="C257" s="31">
        <v>4301051344</v>
      </c>
      <c r="D257" s="344">
        <v>4680115880412</v>
      </c>
      <c r="E257" s="343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6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2"/>
      <c r="P257" s="342"/>
      <c r="Q257" s="342"/>
      <c r="R257" s="343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2"/>
      <c r="B258" s="353"/>
      <c r="C258" s="353"/>
      <c r="D258" s="353"/>
      <c r="E258" s="353"/>
      <c r="F258" s="353"/>
      <c r="G258" s="353"/>
      <c r="H258" s="353"/>
      <c r="I258" s="353"/>
      <c r="J258" s="353"/>
      <c r="K258" s="353"/>
      <c r="L258" s="353"/>
      <c r="M258" s="354"/>
      <c r="N258" s="355" t="s">
        <v>66</v>
      </c>
      <c r="O258" s="356"/>
      <c r="P258" s="356"/>
      <c r="Q258" s="356"/>
      <c r="R258" s="356"/>
      <c r="S258" s="356"/>
      <c r="T258" s="357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96.556776556776555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98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1.08256</v>
      </c>
      <c r="Y258" s="338"/>
      <c r="Z258" s="338"/>
    </row>
    <row r="259" spans="1:53" x14ac:dyDescent="0.2">
      <c r="A259" s="353"/>
      <c r="B259" s="353"/>
      <c r="C259" s="353"/>
      <c r="D259" s="353"/>
      <c r="E259" s="353"/>
      <c r="F259" s="353"/>
      <c r="G259" s="353"/>
      <c r="H259" s="353"/>
      <c r="I259" s="353"/>
      <c r="J259" s="353"/>
      <c r="K259" s="353"/>
      <c r="L259" s="353"/>
      <c r="M259" s="354"/>
      <c r="N259" s="355" t="s">
        <v>66</v>
      </c>
      <c r="O259" s="356"/>
      <c r="P259" s="356"/>
      <c r="Q259" s="356"/>
      <c r="R259" s="356"/>
      <c r="S259" s="356"/>
      <c r="T259" s="357"/>
      <c r="U259" s="37" t="s">
        <v>65</v>
      </c>
      <c r="V259" s="337">
        <f>IFERROR(SUM(V248:V257),"0")</f>
        <v>355</v>
      </c>
      <c r="W259" s="337">
        <f>IFERROR(SUM(W248:W257),"0")</f>
        <v>363</v>
      </c>
      <c r="X259" s="37"/>
      <c r="Y259" s="338"/>
      <c r="Z259" s="338"/>
    </row>
    <row r="260" spans="1:53" ht="14.25" hidden="1" customHeight="1" x14ac:dyDescent="0.25">
      <c r="A260" s="362" t="s">
        <v>224</v>
      </c>
      <c r="B260" s="353"/>
      <c r="C260" s="353"/>
      <c r="D260" s="353"/>
      <c r="E260" s="353"/>
      <c r="F260" s="353"/>
      <c r="G260" s="353"/>
      <c r="H260" s="353"/>
      <c r="I260" s="353"/>
      <c r="J260" s="353"/>
      <c r="K260" s="353"/>
      <c r="L260" s="353"/>
      <c r="M260" s="353"/>
      <c r="N260" s="353"/>
      <c r="O260" s="353"/>
      <c r="P260" s="353"/>
      <c r="Q260" s="353"/>
      <c r="R260" s="353"/>
      <c r="S260" s="353"/>
      <c r="T260" s="353"/>
      <c r="U260" s="353"/>
      <c r="V260" s="353"/>
      <c r="W260" s="353"/>
      <c r="X260" s="353"/>
      <c r="Y260" s="331"/>
      <c r="Z260" s="331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44">
        <v>4607091380880</v>
      </c>
      <c r="E261" s="343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2"/>
      <c r="P261" s="342"/>
      <c r="Q261" s="342"/>
      <c r="R261" s="343"/>
      <c r="S261" s="34"/>
      <c r="T261" s="34"/>
      <c r="U261" s="35" t="s">
        <v>65</v>
      </c>
      <c r="V261" s="335">
        <v>5</v>
      </c>
      <c r="W261" s="336">
        <f>IFERROR(IF(V261="",0,CEILING((V261/$H261),1)*$H261),"")</f>
        <v>8.4</v>
      </c>
      <c r="X261" s="36">
        <f>IFERROR(IF(W261=0,"",ROUNDUP(W261/H261,0)*0.02175),"")</f>
        <v>2.1749999999999999E-2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44">
        <v>4607091384482</v>
      </c>
      <c r="E262" s="343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6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2"/>
      <c r="P262" s="342"/>
      <c r="Q262" s="342"/>
      <c r="R262" s="343"/>
      <c r="S262" s="34"/>
      <c r="T262" s="34"/>
      <c r="U262" s="35" t="s">
        <v>65</v>
      </c>
      <c r="V262" s="335">
        <v>8</v>
      </c>
      <c r="W262" s="336">
        <f>IFERROR(IF(V262="",0,CEILING((V262/$H262),1)*$H262),"")</f>
        <v>15.6</v>
      </c>
      <c r="X262" s="36">
        <f>IFERROR(IF(W262=0,"",ROUNDUP(W262/H262,0)*0.02175),"")</f>
        <v>4.3499999999999997E-2</v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426</v>
      </c>
      <c r="B263" s="54" t="s">
        <v>427</v>
      </c>
      <c r="C263" s="31">
        <v>4301060325</v>
      </c>
      <c r="D263" s="344">
        <v>4607091380897</v>
      </c>
      <c r="E263" s="343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2"/>
      <c r="P263" s="342"/>
      <c r="Q263" s="342"/>
      <c r="R263" s="343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52"/>
      <c r="B264" s="353"/>
      <c r="C264" s="353"/>
      <c r="D264" s="353"/>
      <c r="E264" s="353"/>
      <c r="F264" s="353"/>
      <c r="G264" s="353"/>
      <c r="H264" s="353"/>
      <c r="I264" s="353"/>
      <c r="J264" s="353"/>
      <c r="K264" s="353"/>
      <c r="L264" s="353"/>
      <c r="M264" s="354"/>
      <c r="N264" s="355" t="s">
        <v>66</v>
      </c>
      <c r="O264" s="356"/>
      <c r="P264" s="356"/>
      <c r="Q264" s="356"/>
      <c r="R264" s="356"/>
      <c r="S264" s="356"/>
      <c r="T264" s="357"/>
      <c r="U264" s="37" t="s">
        <v>67</v>
      </c>
      <c r="V264" s="337">
        <f>IFERROR(V261/H261,"0")+IFERROR(V262/H262,"0")+IFERROR(V263/H263,"0")</f>
        <v>1.6208791208791209</v>
      </c>
      <c r="W264" s="337">
        <f>IFERROR(W261/H261,"0")+IFERROR(W262/H262,"0")+IFERROR(W263/H263,"0")</f>
        <v>3</v>
      </c>
      <c r="X264" s="337">
        <f>IFERROR(IF(X261="",0,X261),"0")+IFERROR(IF(X262="",0,X262),"0")+IFERROR(IF(X263="",0,X263),"0")</f>
        <v>6.5250000000000002E-2</v>
      </c>
      <c r="Y264" s="338"/>
      <c r="Z264" s="338"/>
    </row>
    <row r="265" spans="1:53" x14ac:dyDescent="0.2">
      <c r="A265" s="353"/>
      <c r="B265" s="353"/>
      <c r="C265" s="353"/>
      <c r="D265" s="353"/>
      <c r="E265" s="353"/>
      <c r="F265" s="353"/>
      <c r="G265" s="353"/>
      <c r="H265" s="353"/>
      <c r="I265" s="353"/>
      <c r="J265" s="353"/>
      <c r="K265" s="353"/>
      <c r="L265" s="353"/>
      <c r="M265" s="354"/>
      <c r="N265" s="355" t="s">
        <v>66</v>
      </c>
      <c r="O265" s="356"/>
      <c r="P265" s="356"/>
      <c r="Q265" s="356"/>
      <c r="R265" s="356"/>
      <c r="S265" s="356"/>
      <c r="T265" s="357"/>
      <c r="U265" s="37" t="s">
        <v>65</v>
      </c>
      <c r="V265" s="337">
        <f>IFERROR(SUM(V261:V263),"0")</f>
        <v>13</v>
      </c>
      <c r="W265" s="337">
        <f>IFERROR(SUM(W261:W263),"0")</f>
        <v>24</v>
      </c>
      <c r="X265" s="37"/>
      <c r="Y265" s="338"/>
      <c r="Z265" s="338"/>
    </row>
    <row r="266" spans="1:53" ht="14.25" hidden="1" customHeight="1" x14ac:dyDescent="0.25">
      <c r="A266" s="362" t="s">
        <v>81</v>
      </c>
      <c r="B266" s="353"/>
      <c r="C266" s="353"/>
      <c r="D266" s="353"/>
      <c r="E266" s="353"/>
      <c r="F266" s="353"/>
      <c r="G266" s="353"/>
      <c r="H266" s="353"/>
      <c r="I266" s="353"/>
      <c r="J266" s="353"/>
      <c r="K266" s="353"/>
      <c r="L266" s="353"/>
      <c r="M266" s="353"/>
      <c r="N266" s="353"/>
      <c r="O266" s="353"/>
      <c r="P266" s="353"/>
      <c r="Q266" s="353"/>
      <c r="R266" s="353"/>
      <c r="S266" s="353"/>
      <c r="T266" s="353"/>
      <c r="U266" s="353"/>
      <c r="V266" s="353"/>
      <c r="W266" s="353"/>
      <c r="X266" s="353"/>
      <c r="Y266" s="331"/>
      <c r="Z266" s="331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44">
        <v>4607091388374</v>
      </c>
      <c r="E267" s="343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679" t="s">
        <v>430</v>
      </c>
      <c r="O267" s="342"/>
      <c r="P267" s="342"/>
      <c r="Q267" s="342"/>
      <c r="R267" s="343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431</v>
      </c>
      <c r="B268" s="54" t="s">
        <v>432</v>
      </c>
      <c r="C268" s="31">
        <v>4301030235</v>
      </c>
      <c r="D268" s="344">
        <v>4607091388381</v>
      </c>
      <c r="E268" s="343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499" t="s">
        <v>433</v>
      </c>
      <c r="O268" s="342"/>
      <c r="P268" s="342"/>
      <c r="Q268" s="342"/>
      <c r="R268" s="343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4301030233</v>
      </c>
      <c r="D269" s="344">
        <v>4607091388404</v>
      </c>
      <c r="E269" s="343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2"/>
      <c r="P269" s="342"/>
      <c r="Q269" s="342"/>
      <c r="R269" s="343"/>
      <c r="S269" s="34"/>
      <c r="T269" s="34"/>
      <c r="U269" s="35" t="s">
        <v>65</v>
      </c>
      <c r="V269" s="335">
        <v>14</v>
      </c>
      <c r="W269" s="336">
        <f>IFERROR(IF(V269="",0,CEILING((V269/$H269),1)*$H269),"")</f>
        <v>15.299999999999999</v>
      </c>
      <c r="X269" s="36">
        <f>IFERROR(IF(W269=0,"",ROUNDUP(W269/H269,0)*0.00753),"")</f>
        <v>4.5179999999999998E-2</v>
      </c>
      <c r="Y269" s="56"/>
      <c r="Z269" s="57"/>
      <c r="AD269" s="58"/>
      <c r="BA269" s="213" t="s">
        <v>1</v>
      </c>
    </row>
    <row r="270" spans="1:53" x14ac:dyDescent="0.2">
      <c r="A270" s="352"/>
      <c r="B270" s="353"/>
      <c r="C270" s="353"/>
      <c r="D270" s="353"/>
      <c r="E270" s="353"/>
      <c r="F270" s="353"/>
      <c r="G270" s="353"/>
      <c r="H270" s="353"/>
      <c r="I270" s="353"/>
      <c r="J270" s="353"/>
      <c r="K270" s="353"/>
      <c r="L270" s="353"/>
      <c r="M270" s="354"/>
      <c r="N270" s="355" t="s">
        <v>66</v>
      </c>
      <c r="O270" s="356"/>
      <c r="P270" s="356"/>
      <c r="Q270" s="356"/>
      <c r="R270" s="356"/>
      <c r="S270" s="356"/>
      <c r="T270" s="357"/>
      <c r="U270" s="37" t="s">
        <v>67</v>
      </c>
      <c r="V270" s="337">
        <f>IFERROR(V267/H267,"0")+IFERROR(V268/H268,"0")+IFERROR(V269/H269,"0")</f>
        <v>5.4901960784313726</v>
      </c>
      <c r="W270" s="337">
        <f>IFERROR(W267/H267,"0")+IFERROR(W268/H268,"0")+IFERROR(W269/H269,"0")</f>
        <v>6</v>
      </c>
      <c r="X270" s="337">
        <f>IFERROR(IF(X267="",0,X267),"0")+IFERROR(IF(X268="",0,X268),"0")+IFERROR(IF(X269="",0,X269),"0")</f>
        <v>4.5179999999999998E-2</v>
      </c>
      <c r="Y270" s="338"/>
      <c r="Z270" s="338"/>
    </row>
    <row r="271" spans="1:53" x14ac:dyDescent="0.2">
      <c r="A271" s="353"/>
      <c r="B271" s="353"/>
      <c r="C271" s="353"/>
      <c r="D271" s="353"/>
      <c r="E271" s="353"/>
      <c r="F271" s="353"/>
      <c r="G271" s="353"/>
      <c r="H271" s="353"/>
      <c r="I271" s="353"/>
      <c r="J271" s="353"/>
      <c r="K271" s="353"/>
      <c r="L271" s="353"/>
      <c r="M271" s="354"/>
      <c r="N271" s="355" t="s">
        <v>66</v>
      </c>
      <c r="O271" s="356"/>
      <c r="P271" s="356"/>
      <c r="Q271" s="356"/>
      <c r="R271" s="356"/>
      <c r="S271" s="356"/>
      <c r="T271" s="357"/>
      <c r="U271" s="37" t="s">
        <v>65</v>
      </c>
      <c r="V271" s="337">
        <f>IFERROR(SUM(V267:V269),"0")</f>
        <v>14</v>
      </c>
      <c r="W271" s="337">
        <f>IFERROR(SUM(W267:W269),"0")</f>
        <v>15.299999999999999</v>
      </c>
      <c r="X271" s="37"/>
      <c r="Y271" s="338"/>
      <c r="Z271" s="338"/>
    </row>
    <row r="272" spans="1:53" ht="14.25" hidden="1" customHeight="1" x14ac:dyDescent="0.25">
      <c r="A272" s="362" t="s">
        <v>436</v>
      </c>
      <c r="B272" s="353"/>
      <c r="C272" s="353"/>
      <c r="D272" s="353"/>
      <c r="E272" s="353"/>
      <c r="F272" s="353"/>
      <c r="G272" s="353"/>
      <c r="H272" s="353"/>
      <c r="I272" s="353"/>
      <c r="J272" s="353"/>
      <c r="K272" s="353"/>
      <c r="L272" s="353"/>
      <c r="M272" s="353"/>
      <c r="N272" s="353"/>
      <c r="O272" s="353"/>
      <c r="P272" s="353"/>
      <c r="Q272" s="353"/>
      <c r="R272" s="353"/>
      <c r="S272" s="353"/>
      <c r="T272" s="353"/>
      <c r="U272" s="353"/>
      <c r="V272" s="353"/>
      <c r="W272" s="353"/>
      <c r="X272" s="353"/>
      <c r="Y272" s="331"/>
      <c r="Z272" s="331"/>
    </row>
    <row r="273" spans="1:53" ht="16.5" customHeight="1" x14ac:dyDescent="0.25">
      <c r="A273" s="54" t="s">
        <v>437</v>
      </c>
      <c r="B273" s="54" t="s">
        <v>438</v>
      </c>
      <c r="C273" s="31">
        <v>4301180007</v>
      </c>
      <c r="D273" s="344">
        <v>4680115881808</v>
      </c>
      <c r="E273" s="343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2"/>
      <c r="P273" s="342"/>
      <c r="Q273" s="342"/>
      <c r="R273" s="343"/>
      <c r="S273" s="34"/>
      <c r="T273" s="34"/>
      <c r="U273" s="35" t="s">
        <v>65</v>
      </c>
      <c r="V273" s="335">
        <v>2</v>
      </c>
      <c r="W273" s="336">
        <f>IFERROR(IF(V273="",0,CEILING((V273/$H273),1)*$H273),"")</f>
        <v>2</v>
      </c>
      <c r="X273" s="36">
        <f>IFERROR(IF(W273=0,"",ROUNDUP(W273/H273,0)*0.00474),"")</f>
        <v>4.7400000000000003E-3</v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44">
        <v>4680115881822</v>
      </c>
      <c r="E274" s="343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3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2"/>
      <c r="P274" s="342"/>
      <c r="Q274" s="342"/>
      <c r="R274" s="343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443</v>
      </c>
      <c r="B275" s="54" t="s">
        <v>444</v>
      </c>
      <c r="C275" s="31">
        <v>4301180001</v>
      </c>
      <c r="D275" s="344">
        <v>4680115880016</v>
      </c>
      <c r="E275" s="343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2"/>
      <c r="P275" s="342"/>
      <c r="Q275" s="342"/>
      <c r="R275" s="343"/>
      <c r="S275" s="34"/>
      <c r="T275" s="34"/>
      <c r="U275" s="35" t="s">
        <v>65</v>
      </c>
      <c r="V275" s="335">
        <v>12</v>
      </c>
      <c r="W275" s="336">
        <f>IFERROR(IF(V275="",0,CEILING((V275/$H275),1)*$H275),"")</f>
        <v>12</v>
      </c>
      <c r="X275" s="36">
        <f>IFERROR(IF(W275=0,"",ROUNDUP(W275/H275,0)*0.00474),"")</f>
        <v>2.844E-2</v>
      </c>
      <c r="Y275" s="56"/>
      <c r="Z275" s="57"/>
      <c r="AD275" s="58"/>
      <c r="BA275" s="216" t="s">
        <v>1</v>
      </c>
    </row>
    <row r="276" spans="1:53" x14ac:dyDescent="0.2">
      <c r="A276" s="352"/>
      <c r="B276" s="353"/>
      <c r="C276" s="353"/>
      <c r="D276" s="353"/>
      <c r="E276" s="353"/>
      <c r="F276" s="353"/>
      <c r="G276" s="353"/>
      <c r="H276" s="353"/>
      <c r="I276" s="353"/>
      <c r="J276" s="353"/>
      <c r="K276" s="353"/>
      <c r="L276" s="353"/>
      <c r="M276" s="354"/>
      <c r="N276" s="355" t="s">
        <v>66</v>
      </c>
      <c r="O276" s="356"/>
      <c r="P276" s="356"/>
      <c r="Q276" s="356"/>
      <c r="R276" s="356"/>
      <c r="S276" s="356"/>
      <c r="T276" s="357"/>
      <c r="U276" s="37" t="s">
        <v>67</v>
      </c>
      <c r="V276" s="337">
        <f>IFERROR(V273/H273,"0")+IFERROR(V274/H274,"0")+IFERROR(V275/H275,"0")</f>
        <v>7</v>
      </c>
      <c r="W276" s="337">
        <f>IFERROR(W273/H273,"0")+IFERROR(W274/H274,"0")+IFERROR(W275/H275,"0")</f>
        <v>7</v>
      </c>
      <c r="X276" s="337">
        <f>IFERROR(IF(X273="",0,X273),"0")+IFERROR(IF(X274="",0,X274),"0")+IFERROR(IF(X275="",0,X275),"0")</f>
        <v>3.3180000000000001E-2</v>
      </c>
      <c r="Y276" s="338"/>
      <c r="Z276" s="338"/>
    </row>
    <row r="277" spans="1:53" x14ac:dyDescent="0.2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354"/>
      <c r="N277" s="355" t="s">
        <v>66</v>
      </c>
      <c r="O277" s="356"/>
      <c r="P277" s="356"/>
      <c r="Q277" s="356"/>
      <c r="R277" s="356"/>
      <c r="S277" s="356"/>
      <c r="T277" s="357"/>
      <c r="U277" s="37" t="s">
        <v>65</v>
      </c>
      <c r="V277" s="337">
        <f>IFERROR(SUM(V273:V275),"0")</f>
        <v>14</v>
      </c>
      <c r="W277" s="337">
        <f>IFERROR(SUM(W273:W275),"0")</f>
        <v>14</v>
      </c>
      <c r="X277" s="37"/>
      <c r="Y277" s="338"/>
      <c r="Z277" s="338"/>
    </row>
    <row r="278" spans="1:53" ht="16.5" hidden="1" customHeight="1" x14ac:dyDescent="0.25">
      <c r="A278" s="370" t="s">
        <v>445</v>
      </c>
      <c r="B278" s="353"/>
      <c r="C278" s="353"/>
      <c r="D278" s="353"/>
      <c r="E278" s="353"/>
      <c r="F278" s="353"/>
      <c r="G278" s="353"/>
      <c r="H278" s="353"/>
      <c r="I278" s="353"/>
      <c r="J278" s="353"/>
      <c r="K278" s="353"/>
      <c r="L278" s="353"/>
      <c r="M278" s="353"/>
      <c r="N278" s="353"/>
      <c r="O278" s="353"/>
      <c r="P278" s="353"/>
      <c r="Q278" s="353"/>
      <c r="R278" s="353"/>
      <c r="S278" s="353"/>
      <c r="T278" s="353"/>
      <c r="U278" s="353"/>
      <c r="V278" s="353"/>
      <c r="W278" s="353"/>
      <c r="X278" s="353"/>
      <c r="Y278" s="330"/>
      <c r="Z278" s="330"/>
    </row>
    <row r="279" spans="1:53" ht="14.25" hidden="1" customHeight="1" x14ac:dyDescent="0.25">
      <c r="A279" s="362" t="s">
        <v>103</v>
      </c>
      <c r="B279" s="353"/>
      <c r="C279" s="353"/>
      <c r="D279" s="353"/>
      <c r="E279" s="353"/>
      <c r="F279" s="353"/>
      <c r="G279" s="353"/>
      <c r="H279" s="353"/>
      <c r="I279" s="353"/>
      <c r="J279" s="353"/>
      <c r="K279" s="353"/>
      <c r="L279" s="353"/>
      <c r="M279" s="353"/>
      <c r="N279" s="353"/>
      <c r="O279" s="353"/>
      <c r="P279" s="353"/>
      <c r="Q279" s="353"/>
      <c r="R279" s="353"/>
      <c r="S279" s="353"/>
      <c r="T279" s="353"/>
      <c r="U279" s="353"/>
      <c r="V279" s="353"/>
      <c r="W279" s="353"/>
      <c r="X279" s="353"/>
      <c r="Y279" s="331"/>
      <c r="Z279" s="331"/>
    </row>
    <row r="280" spans="1:53" ht="27" hidden="1" customHeight="1" x14ac:dyDescent="0.25">
      <c r="A280" s="54" t="s">
        <v>446</v>
      </c>
      <c r="B280" s="54" t="s">
        <v>447</v>
      </c>
      <c r="C280" s="31">
        <v>4301011315</v>
      </c>
      <c r="D280" s="344">
        <v>4607091387421</v>
      </c>
      <c r="E280" s="343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49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5">
        <v>0</v>
      </c>
      <c r="W280" s="336">
        <f t="shared" ref="W280:W287" si="14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44">
        <v>4607091387421</v>
      </c>
      <c r="E281" s="343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49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2"/>
      <c r="P281" s="342"/>
      <c r="Q281" s="342"/>
      <c r="R281" s="343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44">
        <v>4607091387452</v>
      </c>
      <c r="E282" s="343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4301011322</v>
      </c>
      <c r="D283" s="344">
        <v>4607091387452</v>
      </c>
      <c r="E283" s="343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452</v>
      </c>
      <c r="C284" s="31">
        <v>4301011619</v>
      </c>
      <c r="D284" s="344">
        <v>4607091387452</v>
      </c>
      <c r="E284" s="343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621" t="s">
        <v>453</v>
      </c>
      <c r="O284" s="342"/>
      <c r="P284" s="342"/>
      <c r="Q284" s="342"/>
      <c r="R284" s="343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44">
        <v>4607091385984</v>
      </c>
      <c r="E285" s="343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2"/>
      <c r="P285" s="342"/>
      <c r="Q285" s="342"/>
      <c r="R285" s="343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44">
        <v>4607091387438</v>
      </c>
      <c r="E286" s="343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6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2"/>
      <c r="P286" s="342"/>
      <c r="Q286" s="342"/>
      <c r="R286" s="343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44">
        <v>4607091387469</v>
      </c>
      <c r="E287" s="343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2"/>
      <c r="P287" s="342"/>
      <c r="Q287" s="342"/>
      <c r="R287" s="343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52"/>
      <c r="B288" s="353"/>
      <c r="C288" s="353"/>
      <c r="D288" s="353"/>
      <c r="E288" s="353"/>
      <c r="F288" s="353"/>
      <c r="G288" s="353"/>
      <c r="H288" s="353"/>
      <c r="I288" s="353"/>
      <c r="J288" s="353"/>
      <c r="K288" s="353"/>
      <c r="L288" s="353"/>
      <c r="M288" s="354"/>
      <c r="N288" s="355" t="s">
        <v>66</v>
      </c>
      <c r="O288" s="356"/>
      <c r="P288" s="356"/>
      <c r="Q288" s="356"/>
      <c r="R288" s="356"/>
      <c r="S288" s="356"/>
      <c r="T288" s="357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hidden="1" x14ac:dyDescent="0.2">
      <c r="A289" s="353"/>
      <c r="B289" s="353"/>
      <c r="C289" s="353"/>
      <c r="D289" s="353"/>
      <c r="E289" s="353"/>
      <c r="F289" s="353"/>
      <c r="G289" s="353"/>
      <c r="H289" s="353"/>
      <c r="I289" s="353"/>
      <c r="J289" s="353"/>
      <c r="K289" s="353"/>
      <c r="L289" s="353"/>
      <c r="M289" s="354"/>
      <c r="N289" s="355" t="s">
        <v>66</v>
      </c>
      <c r="O289" s="356"/>
      <c r="P289" s="356"/>
      <c r="Q289" s="356"/>
      <c r="R289" s="356"/>
      <c r="S289" s="356"/>
      <c r="T289" s="357"/>
      <c r="U289" s="37" t="s">
        <v>65</v>
      </c>
      <c r="V289" s="337">
        <f>IFERROR(SUM(V280:V287),"0")</f>
        <v>0</v>
      </c>
      <c r="W289" s="337">
        <f>IFERROR(SUM(W280:W287),"0")</f>
        <v>0</v>
      </c>
      <c r="X289" s="37"/>
      <c r="Y289" s="338"/>
      <c r="Z289" s="338"/>
    </row>
    <row r="290" spans="1:53" ht="14.25" hidden="1" customHeight="1" x14ac:dyDescent="0.25">
      <c r="A290" s="362" t="s">
        <v>60</v>
      </c>
      <c r="B290" s="353"/>
      <c r="C290" s="353"/>
      <c r="D290" s="353"/>
      <c r="E290" s="353"/>
      <c r="F290" s="353"/>
      <c r="G290" s="353"/>
      <c r="H290" s="353"/>
      <c r="I290" s="353"/>
      <c r="J290" s="353"/>
      <c r="K290" s="353"/>
      <c r="L290" s="353"/>
      <c r="M290" s="353"/>
      <c r="N290" s="353"/>
      <c r="O290" s="353"/>
      <c r="P290" s="353"/>
      <c r="Q290" s="353"/>
      <c r="R290" s="353"/>
      <c r="S290" s="353"/>
      <c r="T290" s="353"/>
      <c r="U290" s="353"/>
      <c r="V290" s="353"/>
      <c r="W290" s="353"/>
      <c r="X290" s="353"/>
      <c r="Y290" s="331"/>
      <c r="Z290" s="331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44">
        <v>4607091387292</v>
      </c>
      <c r="E291" s="343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2"/>
      <c r="P291" s="342"/>
      <c r="Q291" s="342"/>
      <c r="R291" s="343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44">
        <v>4607091387315</v>
      </c>
      <c r="E292" s="343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2"/>
      <c r="P292" s="342"/>
      <c r="Q292" s="342"/>
      <c r="R292" s="343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52"/>
      <c r="B293" s="353"/>
      <c r="C293" s="353"/>
      <c r="D293" s="353"/>
      <c r="E293" s="353"/>
      <c r="F293" s="353"/>
      <c r="G293" s="353"/>
      <c r="H293" s="353"/>
      <c r="I293" s="353"/>
      <c r="J293" s="353"/>
      <c r="K293" s="353"/>
      <c r="L293" s="353"/>
      <c r="M293" s="354"/>
      <c r="N293" s="355" t="s">
        <v>66</v>
      </c>
      <c r="O293" s="356"/>
      <c r="P293" s="356"/>
      <c r="Q293" s="356"/>
      <c r="R293" s="356"/>
      <c r="S293" s="356"/>
      <c r="T293" s="357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53"/>
      <c r="B294" s="353"/>
      <c r="C294" s="353"/>
      <c r="D294" s="353"/>
      <c r="E294" s="353"/>
      <c r="F294" s="353"/>
      <c r="G294" s="353"/>
      <c r="H294" s="353"/>
      <c r="I294" s="353"/>
      <c r="J294" s="353"/>
      <c r="K294" s="353"/>
      <c r="L294" s="353"/>
      <c r="M294" s="354"/>
      <c r="N294" s="355" t="s">
        <v>66</v>
      </c>
      <c r="O294" s="356"/>
      <c r="P294" s="356"/>
      <c r="Q294" s="356"/>
      <c r="R294" s="356"/>
      <c r="S294" s="356"/>
      <c r="T294" s="357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hidden="1" customHeight="1" x14ac:dyDescent="0.25">
      <c r="A295" s="370" t="s">
        <v>464</v>
      </c>
      <c r="B295" s="353"/>
      <c r="C295" s="353"/>
      <c r="D295" s="353"/>
      <c r="E295" s="353"/>
      <c r="F295" s="353"/>
      <c r="G295" s="353"/>
      <c r="H295" s="353"/>
      <c r="I295" s="353"/>
      <c r="J295" s="353"/>
      <c r="K295" s="353"/>
      <c r="L295" s="353"/>
      <c r="M295" s="353"/>
      <c r="N295" s="353"/>
      <c r="O295" s="353"/>
      <c r="P295" s="353"/>
      <c r="Q295" s="353"/>
      <c r="R295" s="353"/>
      <c r="S295" s="353"/>
      <c r="T295" s="353"/>
      <c r="U295" s="353"/>
      <c r="V295" s="353"/>
      <c r="W295" s="353"/>
      <c r="X295" s="353"/>
      <c r="Y295" s="330"/>
      <c r="Z295" s="330"/>
    </row>
    <row r="296" spans="1:53" ht="14.25" hidden="1" customHeight="1" x14ac:dyDescent="0.25">
      <c r="A296" s="362" t="s">
        <v>60</v>
      </c>
      <c r="B296" s="353"/>
      <c r="C296" s="353"/>
      <c r="D296" s="353"/>
      <c r="E296" s="353"/>
      <c r="F296" s="353"/>
      <c r="G296" s="353"/>
      <c r="H296" s="353"/>
      <c r="I296" s="353"/>
      <c r="J296" s="353"/>
      <c r="K296" s="353"/>
      <c r="L296" s="353"/>
      <c r="M296" s="353"/>
      <c r="N296" s="353"/>
      <c r="O296" s="353"/>
      <c r="P296" s="353"/>
      <c r="Q296" s="353"/>
      <c r="R296" s="353"/>
      <c r="S296" s="353"/>
      <c r="T296" s="353"/>
      <c r="U296" s="353"/>
      <c r="V296" s="353"/>
      <c r="W296" s="353"/>
      <c r="X296" s="353"/>
      <c r="Y296" s="331"/>
      <c r="Z296" s="331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44">
        <v>4607091383836</v>
      </c>
      <c r="E297" s="343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2"/>
      <c r="P297" s="342"/>
      <c r="Q297" s="342"/>
      <c r="R297" s="343"/>
      <c r="S297" s="34"/>
      <c r="T297" s="34"/>
      <c r="U297" s="35" t="s">
        <v>65</v>
      </c>
      <c r="V297" s="335">
        <v>10</v>
      </c>
      <c r="W297" s="336">
        <f>IFERROR(IF(V297="",0,CEILING((V297/$H297),1)*$H297),"")</f>
        <v>10.8</v>
      </c>
      <c r="X297" s="36">
        <f>IFERROR(IF(W297=0,"",ROUNDUP(W297/H297,0)*0.00753),"")</f>
        <v>4.5179999999999998E-2</v>
      </c>
      <c r="Y297" s="56"/>
      <c r="Z297" s="57"/>
      <c r="AD297" s="58"/>
      <c r="BA297" s="227" t="s">
        <v>1</v>
      </c>
    </row>
    <row r="298" spans="1:53" x14ac:dyDescent="0.2">
      <c r="A298" s="352"/>
      <c r="B298" s="353"/>
      <c r="C298" s="353"/>
      <c r="D298" s="353"/>
      <c r="E298" s="353"/>
      <c r="F298" s="353"/>
      <c r="G298" s="353"/>
      <c r="H298" s="353"/>
      <c r="I298" s="353"/>
      <c r="J298" s="353"/>
      <c r="K298" s="353"/>
      <c r="L298" s="353"/>
      <c r="M298" s="35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37">
        <f>IFERROR(V297/H297,"0")</f>
        <v>5.5555555555555554</v>
      </c>
      <c r="W298" s="337">
        <f>IFERROR(W297/H297,"0")</f>
        <v>6</v>
      </c>
      <c r="X298" s="337">
        <f>IFERROR(IF(X297="",0,X297),"0")</f>
        <v>4.5179999999999998E-2</v>
      </c>
      <c r="Y298" s="338"/>
      <c r="Z298" s="338"/>
    </row>
    <row r="299" spans="1:53" x14ac:dyDescent="0.2">
      <c r="A299" s="353"/>
      <c r="B299" s="353"/>
      <c r="C299" s="353"/>
      <c r="D299" s="353"/>
      <c r="E299" s="353"/>
      <c r="F299" s="353"/>
      <c r="G299" s="353"/>
      <c r="H299" s="353"/>
      <c r="I299" s="353"/>
      <c r="J299" s="353"/>
      <c r="K299" s="353"/>
      <c r="L299" s="353"/>
      <c r="M299" s="35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37">
        <f>IFERROR(SUM(V297:V297),"0")</f>
        <v>10</v>
      </c>
      <c r="W299" s="337">
        <f>IFERROR(SUM(W297:W297),"0")</f>
        <v>10.8</v>
      </c>
      <c r="X299" s="37"/>
      <c r="Y299" s="338"/>
      <c r="Z299" s="338"/>
    </row>
    <row r="300" spans="1:53" ht="14.25" hidden="1" customHeight="1" x14ac:dyDescent="0.25">
      <c r="A300" s="362" t="s">
        <v>68</v>
      </c>
      <c r="B300" s="353"/>
      <c r="C300" s="353"/>
      <c r="D300" s="353"/>
      <c r="E300" s="353"/>
      <c r="F300" s="353"/>
      <c r="G300" s="353"/>
      <c r="H300" s="353"/>
      <c r="I300" s="353"/>
      <c r="J300" s="353"/>
      <c r="K300" s="353"/>
      <c r="L300" s="353"/>
      <c r="M300" s="353"/>
      <c r="N300" s="353"/>
      <c r="O300" s="353"/>
      <c r="P300" s="353"/>
      <c r="Q300" s="353"/>
      <c r="R300" s="353"/>
      <c r="S300" s="353"/>
      <c r="T300" s="353"/>
      <c r="U300" s="353"/>
      <c r="V300" s="353"/>
      <c r="W300" s="353"/>
      <c r="X300" s="353"/>
      <c r="Y300" s="331"/>
      <c r="Z300" s="331"/>
    </row>
    <row r="301" spans="1:53" ht="27" customHeight="1" x14ac:dyDescent="0.25">
      <c r="A301" s="54" t="s">
        <v>467</v>
      </c>
      <c r="B301" s="54" t="s">
        <v>468</v>
      </c>
      <c r="C301" s="31">
        <v>4301051142</v>
      </c>
      <c r="D301" s="344">
        <v>4607091387919</v>
      </c>
      <c r="E301" s="343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2"/>
      <c r="P301" s="342"/>
      <c r="Q301" s="342"/>
      <c r="R301" s="343"/>
      <c r="S301" s="34"/>
      <c r="T301" s="34"/>
      <c r="U301" s="35" t="s">
        <v>65</v>
      </c>
      <c r="V301" s="335">
        <v>6</v>
      </c>
      <c r="W301" s="336">
        <f>IFERROR(IF(V301="",0,CEILING((V301/$H301),1)*$H301),"")</f>
        <v>8.1</v>
      </c>
      <c r="X301" s="36">
        <f>IFERROR(IF(W301=0,"",ROUNDUP(W301/H301,0)*0.02175),"")</f>
        <v>2.1749999999999999E-2</v>
      </c>
      <c r="Y301" s="56"/>
      <c r="Z301" s="57"/>
      <c r="AD301" s="58"/>
      <c r="BA301" s="228" t="s">
        <v>1</v>
      </c>
    </row>
    <row r="302" spans="1:53" x14ac:dyDescent="0.2">
      <c r="A302" s="352"/>
      <c r="B302" s="353"/>
      <c r="C302" s="353"/>
      <c r="D302" s="353"/>
      <c r="E302" s="353"/>
      <c r="F302" s="353"/>
      <c r="G302" s="353"/>
      <c r="H302" s="353"/>
      <c r="I302" s="353"/>
      <c r="J302" s="353"/>
      <c r="K302" s="353"/>
      <c r="L302" s="353"/>
      <c r="M302" s="354"/>
      <c r="N302" s="355" t="s">
        <v>66</v>
      </c>
      <c r="O302" s="356"/>
      <c r="P302" s="356"/>
      <c r="Q302" s="356"/>
      <c r="R302" s="356"/>
      <c r="S302" s="356"/>
      <c r="T302" s="357"/>
      <c r="U302" s="37" t="s">
        <v>67</v>
      </c>
      <c r="V302" s="337">
        <f>IFERROR(V301/H301,"0")</f>
        <v>0.74074074074074081</v>
      </c>
      <c r="W302" s="337">
        <f>IFERROR(W301/H301,"0")</f>
        <v>1</v>
      </c>
      <c r="X302" s="337">
        <f>IFERROR(IF(X301="",0,X301),"0")</f>
        <v>2.1749999999999999E-2</v>
      </c>
      <c r="Y302" s="338"/>
      <c r="Z302" s="338"/>
    </row>
    <row r="303" spans="1:53" x14ac:dyDescent="0.2">
      <c r="A303" s="353"/>
      <c r="B303" s="353"/>
      <c r="C303" s="353"/>
      <c r="D303" s="353"/>
      <c r="E303" s="353"/>
      <c r="F303" s="353"/>
      <c r="G303" s="353"/>
      <c r="H303" s="353"/>
      <c r="I303" s="353"/>
      <c r="J303" s="353"/>
      <c r="K303" s="353"/>
      <c r="L303" s="353"/>
      <c r="M303" s="354"/>
      <c r="N303" s="355" t="s">
        <v>66</v>
      </c>
      <c r="O303" s="356"/>
      <c r="P303" s="356"/>
      <c r="Q303" s="356"/>
      <c r="R303" s="356"/>
      <c r="S303" s="356"/>
      <c r="T303" s="357"/>
      <c r="U303" s="37" t="s">
        <v>65</v>
      </c>
      <c r="V303" s="337">
        <f>IFERROR(SUM(V301:V301),"0")</f>
        <v>6</v>
      </c>
      <c r="W303" s="337">
        <f>IFERROR(SUM(W301:W301),"0")</f>
        <v>8.1</v>
      </c>
      <c r="X303" s="37"/>
      <c r="Y303" s="338"/>
      <c r="Z303" s="338"/>
    </row>
    <row r="304" spans="1:53" ht="14.25" hidden="1" customHeight="1" x14ac:dyDescent="0.25">
      <c r="A304" s="362" t="s">
        <v>224</v>
      </c>
      <c r="B304" s="353"/>
      <c r="C304" s="353"/>
      <c r="D304" s="353"/>
      <c r="E304" s="353"/>
      <c r="F304" s="353"/>
      <c r="G304" s="353"/>
      <c r="H304" s="353"/>
      <c r="I304" s="353"/>
      <c r="J304" s="353"/>
      <c r="K304" s="353"/>
      <c r="L304" s="353"/>
      <c r="M304" s="353"/>
      <c r="N304" s="353"/>
      <c r="O304" s="353"/>
      <c r="P304" s="353"/>
      <c r="Q304" s="353"/>
      <c r="R304" s="353"/>
      <c r="S304" s="353"/>
      <c r="T304" s="353"/>
      <c r="U304" s="353"/>
      <c r="V304" s="353"/>
      <c r="W304" s="353"/>
      <c r="X304" s="353"/>
      <c r="Y304" s="331"/>
      <c r="Z304" s="331"/>
    </row>
    <row r="305" spans="1:53" ht="27" hidden="1" customHeight="1" x14ac:dyDescent="0.25">
      <c r="A305" s="54" t="s">
        <v>469</v>
      </c>
      <c r="B305" s="54" t="s">
        <v>470</v>
      </c>
      <c r="C305" s="31">
        <v>4301060324</v>
      </c>
      <c r="D305" s="344">
        <v>4607091388831</v>
      </c>
      <c r="E305" s="343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2"/>
      <c r="P305" s="342"/>
      <c r="Q305" s="342"/>
      <c r="R305" s="343"/>
      <c r="S305" s="34"/>
      <c r="T305" s="34"/>
      <c r="U305" s="35" t="s">
        <v>65</v>
      </c>
      <c r="V305" s="335">
        <v>0</v>
      </c>
      <c r="W305" s="336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52"/>
      <c r="B306" s="353"/>
      <c r="C306" s="353"/>
      <c r="D306" s="353"/>
      <c r="E306" s="353"/>
      <c r="F306" s="353"/>
      <c r="G306" s="353"/>
      <c r="H306" s="353"/>
      <c r="I306" s="353"/>
      <c r="J306" s="353"/>
      <c r="K306" s="353"/>
      <c r="L306" s="353"/>
      <c r="M306" s="354"/>
      <c r="N306" s="355" t="s">
        <v>66</v>
      </c>
      <c r="O306" s="356"/>
      <c r="P306" s="356"/>
      <c r="Q306" s="356"/>
      <c r="R306" s="356"/>
      <c r="S306" s="356"/>
      <c r="T306" s="357"/>
      <c r="U306" s="37" t="s">
        <v>67</v>
      </c>
      <c r="V306" s="337">
        <f>IFERROR(V305/H305,"0")</f>
        <v>0</v>
      </c>
      <c r="W306" s="337">
        <f>IFERROR(W305/H305,"0")</f>
        <v>0</v>
      </c>
      <c r="X306" s="337">
        <f>IFERROR(IF(X305="",0,X305),"0")</f>
        <v>0</v>
      </c>
      <c r="Y306" s="338"/>
      <c r="Z306" s="338"/>
    </row>
    <row r="307" spans="1:53" hidden="1" x14ac:dyDescent="0.2">
      <c r="A307" s="353"/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3"/>
      <c r="M307" s="354"/>
      <c r="N307" s="355" t="s">
        <v>66</v>
      </c>
      <c r="O307" s="356"/>
      <c r="P307" s="356"/>
      <c r="Q307" s="356"/>
      <c r="R307" s="356"/>
      <c r="S307" s="356"/>
      <c r="T307" s="357"/>
      <c r="U307" s="37" t="s">
        <v>65</v>
      </c>
      <c r="V307" s="337">
        <f>IFERROR(SUM(V305:V305),"0")</f>
        <v>0</v>
      </c>
      <c r="W307" s="337">
        <f>IFERROR(SUM(W305:W305),"0")</f>
        <v>0</v>
      </c>
      <c r="X307" s="37"/>
      <c r="Y307" s="338"/>
      <c r="Z307" s="338"/>
    </row>
    <row r="308" spans="1:53" ht="14.25" hidden="1" customHeight="1" x14ac:dyDescent="0.25">
      <c r="A308" s="362" t="s">
        <v>81</v>
      </c>
      <c r="B308" s="353"/>
      <c r="C308" s="353"/>
      <c r="D308" s="353"/>
      <c r="E308" s="353"/>
      <c r="F308" s="353"/>
      <c r="G308" s="353"/>
      <c r="H308" s="353"/>
      <c r="I308" s="353"/>
      <c r="J308" s="353"/>
      <c r="K308" s="353"/>
      <c r="L308" s="353"/>
      <c r="M308" s="353"/>
      <c r="N308" s="353"/>
      <c r="O308" s="353"/>
      <c r="P308" s="353"/>
      <c r="Q308" s="353"/>
      <c r="R308" s="353"/>
      <c r="S308" s="353"/>
      <c r="T308" s="353"/>
      <c r="U308" s="353"/>
      <c r="V308" s="353"/>
      <c r="W308" s="353"/>
      <c r="X308" s="353"/>
      <c r="Y308" s="331"/>
      <c r="Z308" s="331"/>
    </row>
    <row r="309" spans="1:53" ht="27" hidden="1" customHeight="1" x14ac:dyDescent="0.25">
      <c r="A309" s="54" t="s">
        <v>471</v>
      </c>
      <c r="B309" s="54" t="s">
        <v>472</v>
      </c>
      <c r="C309" s="31">
        <v>4301032015</v>
      </c>
      <c r="D309" s="344">
        <v>4607091383102</v>
      </c>
      <c r="E309" s="343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4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2"/>
      <c r="P309" s="342"/>
      <c r="Q309" s="342"/>
      <c r="R309" s="343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52"/>
      <c r="B310" s="353"/>
      <c r="C310" s="353"/>
      <c r="D310" s="353"/>
      <c r="E310" s="353"/>
      <c r="F310" s="353"/>
      <c r="G310" s="353"/>
      <c r="H310" s="353"/>
      <c r="I310" s="353"/>
      <c r="J310" s="353"/>
      <c r="K310" s="353"/>
      <c r="L310" s="353"/>
      <c r="M310" s="354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hidden="1" x14ac:dyDescent="0.2">
      <c r="A311" s="353"/>
      <c r="B311" s="353"/>
      <c r="C311" s="353"/>
      <c r="D311" s="353"/>
      <c r="E311" s="353"/>
      <c r="F311" s="353"/>
      <c r="G311" s="353"/>
      <c r="H311" s="353"/>
      <c r="I311" s="353"/>
      <c r="J311" s="353"/>
      <c r="K311" s="353"/>
      <c r="L311" s="353"/>
      <c r="M311" s="354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hidden="1" customHeight="1" x14ac:dyDescent="0.2">
      <c r="A312" s="350" t="s">
        <v>473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48"/>
      <c r="Z312" s="48"/>
    </row>
    <row r="313" spans="1:53" ht="16.5" hidden="1" customHeight="1" x14ac:dyDescent="0.25">
      <c r="A313" s="370" t="s">
        <v>474</v>
      </c>
      <c r="B313" s="353"/>
      <c r="C313" s="353"/>
      <c r="D313" s="353"/>
      <c r="E313" s="353"/>
      <c r="F313" s="353"/>
      <c r="G313" s="353"/>
      <c r="H313" s="353"/>
      <c r="I313" s="353"/>
      <c r="J313" s="353"/>
      <c r="K313" s="353"/>
      <c r="L313" s="353"/>
      <c r="M313" s="353"/>
      <c r="N313" s="353"/>
      <c r="O313" s="353"/>
      <c r="P313" s="353"/>
      <c r="Q313" s="353"/>
      <c r="R313" s="353"/>
      <c r="S313" s="353"/>
      <c r="T313" s="353"/>
      <c r="U313" s="353"/>
      <c r="V313" s="353"/>
      <c r="W313" s="353"/>
      <c r="X313" s="353"/>
      <c r="Y313" s="330"/>
      <c r="Z313" s="330"/>
    </row>
    <row r="314" spans="1:53" ht="14.25" hidden="1" customHeight="1" x14ac:dyDescent="0.25">
      <c r="A314" s="362" t="s">
        <v>68</v>
      </c>
      <c r="B314" s="353"/>
      <c r="C314" s="353"/>
      <c r="D314" s="353"/>
      <c r="E314" s="353"/>
      <c r="F314" s="353"/>
      <c r="G314" s="353"/>
      <c r="H314" s="353"/>
      <c r="I314" s="353"/>
      <c r="J314" s="353"/>
      <c r="K314" s="353"/>
      <c r="L314" s="353"/>
      <c r="M314" s="353"/>
      <c r="N314" s="353"/>
      <c r="O314" s="353"/>
      <c r="P314" s="353"/>
      <c r="Q314" s="353"/>
      <c r="R314" s="353"/>
      <c r="S314" s="353"/>
      <c r="T314" s="353"/>
      <c r="U314" s="353"/>
      <c r="V314" s="353"/>
      <c r="W314" s="353"/>
      <c r="X314" s="353"/>
      <c r="Y314" s="331"/>
      <c r="Z314" s="331"/>
    </row>
    <row r="315" spans="1:53" ht="27" hidden="1" customHeight="1" x14ac:dyDescent="0.25">
      <c r="A315" s="54" t="s">
        <v>475</v>
      </c>
      <c r="B315" s="54" t="s">
        <v>476</v>
      </c>
      <c r="C315" s="31">
        <v>4301051292</v>
      </c>
      <c r="D315" s="344">
        <v>4607091383928</v>
      </c>
      <c r="E315" s="343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69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2"/>
      <c r="P315" s="342"/>
      <c r="Q315" s="342"/>
      <c r="R315" s="343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idden="1" x14ac:dyDescent="0.2">
      <c r="A316" s="352"/>
      <c r="B316" s="353"/>
      <c r="C316" s="353"/>
      <c r="D316" s="353"/>
      <c r="E316" s="353"/>
      <c r="F316" s="353"/>
      <c r="G316" s="353"/>
      <c r="H316" s="353"/>
      <c r="I316" s="353"/>
      <c r="J316" s="353"/>
      <c r="K316" s="353"/>
      <c r="L316" s="353"/>
      <c r="M316" s="354"/>
      <c r="N316" s="355" t="s">
        <v>66</v>
      </c>
      <c r="O316" s="356"/>
      <c r="P316" s="356"/>
      <c r="Q316" s="356"/>
      <c r="R316" s="356"/>
      <c r="S316" s="356"/>
      <c r="T316" s="357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53"/>
      <c r="B317" s="353"/>
      <c r="C317" s="353"/>
      <c r="D317" s="353"/>
      <c r="E317" s="353"/>
      <c r="F317" s="353"/>
      <c r="G317" s="353"/>
      <c r="H317" s="353"/>
      <c r="I317" s="353"/>
      <c r="J317" s="353"/>
      <c r="K317" s="353"/>
      <c r="L317" s="353"/>
      <c r="M317" s="354"/>
      <c r="N317" s="355" t="s">
        <v>66</v>
      </c>
      <c r="O317" s="356"/>
      <c r="P317" s="356"/>
      <c r="Q317" s="356"/>
      <c r="R317" s="356"/>
      <c r="S317" s="356"/>
      <c r="T317" s="357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hidden="1" customHeight="1" x14ac:dyDescent="0.2">
      <c r="A318" s="350" t="s">
        <v>478</v>
      </c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351"/>
      <c r="W318" s="351"/>
      <c r="X318" s="351"/>
      <c r="Y318" s="48"/>
      <c r="Z318" s="48"/>
    </row>
    <row r="319" spans="1:53" ht="16.5" hidden="1" customHeight="1" x14ac:dyDescent="0.25">
      <c r="A319" s="370" t="s">
        <v>479</v>
      </c>
      <c r="B319" s="353"/>
      <c r="C319" s="353"/>
      <c r="D319" s="353"/>
      <c r="E319" s="353"/>
      <c r="F319" s="353"/>
      <c r="G319" s="353"/>
      <c r="H319" s="353"/>
      <c r="I319" s="353"/>
      <c r="J319" s="353"/>
      <c r="K319" s="353"/>
      <c r="L319" s="353"/>
      <c r="M319" s="353"/>
      <c r="N319" s="353"/>
      <c r="O319" s="353"/>
      <c r="P319" s="353"/>
      <c r="Q319" s="353"/>
      <c r="R319" s="353"/>
      <c r="S319" s="353"/>
      <c r="T319" s="353"/>
      <c r="U319" s="353"/>
      <c r="V319" s="353"/>
      <c r="W319" s="353"/>
      <c r="X319" s="353"/>
      <c r="Y319" s="330"/>
      <c r="Z319" s="330"/>
    </row>
    <row r="320" spans="1:53" ht="14.25" hidden="1" customHeight="1" x14ac:dyDescent="0.25">
      <c r="A320" s="362" t="s">
        <v>103</v>
      </c>
      <c r="B320" s="353"/>
      <c r="C320" s="353"/>
      <c r="D320" s="353"/>
      <c r="E320" s="353"/>
      <c r="F320" s="353"/>
      <c r="G320" s="353"/>
      <c r="H320" s="353"/>
      <c r="I320" s="353"/>
      <c r="J320" s="353"/>
      <c r="K320" s="353"/>
      <c r="L320" s="353"/>
      <c r="M320" s="353"/>
      <c r="N320" s="353"/>
      <c r="O320" s="353"/>
      <c r="P320" s="353"/>
      <c r="Q320" s="353"/>
      <c r="R320" s="353"/>
      <c r="S320" s="353"/>
      <c r="T320" s="353"/>
      <c r="U320" s="353"/>
      <c r="V320" s="353"/>
      <c r="W320" s="353"/>
      <c r="X320" s="353"/>
      <c r="Y320" s="331"/>
      <c r="Z320" s="331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44">
        <v>4607091383997</v>
      </c>
      <c r="E321" s="343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6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2"/>
      <c r="P321" s="342"/>
      <c r="Q321" s="342"/>
      <c r="R321" s="343"/>
      <c r="S321" s="34"/>
      <c r="T321" s="34"/>
      <c r="U321" s="35" t="s">
        <v>65</v>
      </c>
      <c r="V321" s="335">
        <v>126</v>
      </c>
      <c r="W321" s="336">
        <f t="shared" ref="W321:W328" si="15">IFERROR(IF(V321="",0,CEILING((V321/$H321),1)*$H321),"")</f>
        <v>135</v>
      </c>
      <c r="X321" s="36">
        <f>IFERROR(IF(W321=0,"",ROUNDUP(W321/H321,0)*0.02175),"")</f>
        <v>0.19574999999999998</v>
      </c>
      <c r="Y321" s="56"/>
      <c r="Z321" s="57"/>
      <c r="AD321" s="58"/>
      <c r="BA321" s="232" t="s">
        <v>1</v>
      </c>
    </row>
    <row r="322" spans="1:53" ht="27" hidden="1" customHeight="1" x14ac:dyDescent="0.25">
      <c r="A322" s="54" t="s">
        <v>480</v>
      </c>
      <c r="B322" s="54" t="s">
        <v>482</v>
      </c>
      <c r="C322" s="31">
        <v>4301011239</v>
      </c>
      <c r="D322" s="344">
        <v>4607091383997</v>
      </c>
      <c r="E322" s="343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4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2"/>
      <c r="P322" s="342"/>
      <c r="Q322" s="342"/>
      <c r="R322" s="343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44">
        <v>4607091384130</v>
      </c>
      <c r="E323" s="343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67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2"/>
      <c r="P323" s="342"/>
      <c r="Q323" s="342"/>
      <c r="R323" s="343"/>
      <c r="S323" s="34"/>
      <c r="T323" s="34"/>
      <c r="U323" s="35" t="s">
        <v>65</v>
      </c>
      <c r="V323" s="335">
        <v>47</v>
      </c>
      <c r="W323" s="336">
        <f t="shared" si="15"/>
        <v>60</v>
      </c>
      <c r="X323" s="36">
        <f>IFERROR(IF(W323=0,"",ROUNDUP(W323/H323,0)*0.02175),"")</f>
        <v>8.6999999999999994E-2</v>
      </c>
      <c r="Y323" s="56"/>
      <c r="Z323" s="57"/>
      <c r="AD323" s="58"/>
      <c r="BA323" s="234" t="s">
        <v>1</v>
      </c>
    </row>
    <row r="324" spans="1:53" ht="27" hidden="1" customHeight="1" x14ac:dyDescent="0.25">
      <c r="A324" s="54" t="s">
        <v>483</v>
      </c>
      <c r="B324" s="54" t="s">
        <v>485</v>
      </c>
      <c r="C324" s="31">
        <v>4301011240</v>
      </c>
      <c r="D324" s="344">
        <v>4607091384130</v>
      </c>
      <c r="E324" s="343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39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2"/>
      <c r="P324" s="342"/>
      <c r="Q324" s="342"/>
      <c r="R324" s="343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44">
        <v>4607091384147</v>
      </c>
      <c r="E325" s="343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5">
        <v>71</v>
      </c>
      <c r="W325" s="336">
        <f t="shared" si="15"/>
        <v>75</v>
      </c>
      <c r="X325" s="36">
        <f>IFERROR(IF(W325=0,"",ROUNDUP(W325/H325,0)*0.02175),"")</f>
        <v>0.10874999999999999</v>
      </c>
      <c r="Y325" s="56"/>
      <c r="Z325" s="57"/>
      <c r="AD325" s="58"/>
      <c r="BA325" s="236" t="s">
        <v>1</v>
      </c>
    </row>
    <row r="326" spans="1:53" ht="16.5" hidden="1" customHeight="1" x14ac:dyDescent="0.25">
      <c r="A326" s="54" t="s">
        <v>486</v>
      </c>
      <c r="B326" s="54" t="s">
        <v>488</v>
      </c>
      <c r="C326" s="31">
        <v>4301011238</v>
      </c>
      <c r="D326" s="344">
        <v>4607091384147</v>
      </c>
      <c r="E326" s="343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64" t="s">
        <v>489</v>
      </c>
      <c r="O326" s="342"/>
      <c r="P326" s="342"/>
      <c r="Q326" s="342"/>
      <c r="R326" s="343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490</v>
      </c>
      <c r="B327" s="54" t="s">
        <v>491</v>
      </c>
      <c r="C327" s="31">
        <v>4301011327</v>
      </c>
      <c r="D327" s="344">
        <v>4607091384154</v>
      </c>
      <c r="E327" s="343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3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2"/>
      <c r="P327" s="342"/>
      <c r="Q327" s="342"/>
      <c r="R327" s="343"/>
      <c r="S327" s="34"/>
      <c r="T327" s="34"/>
      <c r="U327" s="35" t="s">
        <v>65</v>
      </c>
      <c r="V327" s="335">
        <v>185</v>
      </c>
      <c r="W327" s="336">
        <f t="shared" si="15"/>
        <v>185</v>
      </c>
      <c r="X327" s="36">
        <f>IFERROR(IF(W327=0,"",ROUNDUP(W327/H327,0)*0.00937),"")</f>
        <v>0.34669</v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493</v>
      </c>
      <c r="C328" s="31">
        <v>4301011332</v>
      </c>
      <c r="D328" s="344">
        <v>4607091384161</v>
      </c>
      <c r="E328" s="343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6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2"/>
      <c r="P328" s="342"/>
      <c r="Q328" s="342"/>
      <c r="R328" s="343"/>
      <c r="S328" s="34"/>
      <c r="T328" s="34"/>
      <c r="U328" s="35" t="s">
        <v>65</v>
      </c>
      <c r="V328" s="335">
        <v>0</v>
      </c>
      <c r="W328" s="336">
        <f t="shared" si="15"/>
        <v>0</v>
      </c>
      <c r="X328" s="36" t="str">
        <f>IFERROR(IF(W328=0,"",ROUNDUP(W328/H328,0)*0.00937),"")</f>
        <v/>
      </c>
      <c r="Y328" s="56"/>
      <c r="Z328" s="57"/>
      <c r="AD328" s="58"/>
      <c r="BA328" s="239" t="s">
        <v>1</v>
      </c>
    </row>
    <row r="329" spans="1:53" x14ac:dyDescent="0.2">
      <c r="A329" s="352"/>
      <c r="B329" s="353"/>
      <c r="C329" s="353"/>
      <c r="D329" s="353"/>
      <c r="E329" s="353"/>
      <c r="F329" s="353"/>
      <c r="G329" s="353"/>
      <c r="H329" s="353"/>
      <c r="I329" s="353"/>
      <c r="J329" s="353"/>
      <c r="K329" s="353"/>
      <c r="L329" s="353"/>
      <c r="M329" s="354"/>
      <c r="N329" s="355" t="s">
        <v>66</v>
      </c>
      <c r="O329" s="356"/>
      <c r="P329" s="356"/>
      <c r="Q329" s="356"/>
      <c r="R329" s="356"/>
      <c r="S329" s="356"/>
      <c r="T329" s="357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53.266666666666666</v>
      </c>
      <c r="W329" s="337">
        <f>IFERROR(W321/H321,"0")+IFERROR(W322/H322,"0")+IFERROR(W323/H323,"0")+IFERROR(W324/H324,"0")+IFERROR(W325/H325,"0")+IFERROR(W326/H326,"0")+IFERROR(W327/H327,"0")+IFERROR(W328/H328,"0")</f>
        <v>55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0.7381899999999999</v>
      </c>
      <c r="Y329" s="338"/>
      <c r="Z329" s="338"/>
    </row>
    <row r="330" spans="1:53" x14ac:dyDescent="0.2">
      <c r="A330" s="353"/>
      <c r="B330" s="353"/>
      <c r="C330" s="353"/>
      <c r="D330" s="353"/>
      <c r="E330" s="353"/>
      <c r="F330" s="353"/>
      <c r="G330" s="353"/>
      <c r="H330" s="353"/>
      <c r="I330" s="353"/>
      <c r="J330" s="353"/>
      <c r="K330" s="353"/>
      <c r="L330" s="353"/>
      <c r="M330" s="354"/>
      <c r="N330" s="355" t="s">
        <v>66</v>
      </c>
      <c r="O330" s="356"/>
      <c r="P330" s="356"/>
      <c r="Q330" s="356"/>
      <c r="R330" s="356"/>
      <c r="S330" s="356"/>
      <c r="T330" s="357"/>
      <c r="U330" s="37" t="s">
        <v>65</v>
      </c>
      <c r="V330" s="337">
        <f>IFERROR(SUM(V321:V328),"0")</f>
        <v>429</v>
      </c>
      <c r="W330" s="337">
        <f>IFERROR(SUM(W321:W328),"0")</f>
        <v>455</v>
      </c>
      <c r="X330" s="37"/>
      <c r="Y330" s="338"/>
      <c r="Z330" s="338"/>
    </row>
    <row r="331" spans="1:53" ht="14.25" hidden="1" customHeight="1" x14ac:dyDescent="0.25">
      <c r="A331" s="362" t="s">
        <v>95</v>
      </c>
      <c r="B331" s="353"/>
      <c r="C331" s="353"/>
      <c r="D331" s="353"/>
      <c r="E331" s="353"/>
      <c r="F331" s="353"/>
      <c r="G331" s="353"/>
      <c r="H331" s="353"/>
      <c r="I331" s="353"/>
      <c r="J331" s="353"/>
      <c r="K331" s="353"/>
      <c r="L331" s="353"/>
      <c r="M331" s="353"/>
      <c r="N331" s="353"/>
      <c r="O331" s="353"/>
      <c r="P331" s="353"/>
      <c r="Q331" s="353"/>
      <c r="R331" s="353"/>
      <c r="S331" s="353"/>
      <c r="T331" s="353"/>
      <c r="U331" s="353"/>
      <c r="V331" s="353"/>
      <c r="W331" s="353"/>
      <c r="X331" s="353"/>
      <c r="Y331" s="331"/>
      <c r="Z331" s="331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44">
        <v>4607091383980</v>
      </c>
      <c r="E332" s="343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2"/>
      <c r="P332" s="342"/>
      <c r="Q332" s="342"/>
      <c r="R332" s="343"/>
      <c r="S332" s="34"/>
      <c r="T332" s="34"/>
      <c r="U332" s="35" t="s">
        <v>65</v>
      </c>
      <c r="V332" s="335">
        <v>165</v>
      </c>
      <c r="W332" s="336">
        <f>IFERROR(IF(V332="",0,CEILING((V332/$H332),1)*$H332),"")</f>
        <v>165</v>
      </c>
      <c r="X332" s="36">
        <f>IFERROR(IF(W332=0,"",ROUNDUP(W332/H332,0)*0.02175),"")</f>
        <v>0.23924999999999999</v>
      </c>
      <c r="Y332" s="56"/>
      <c r="Z332" s="57"/>
      <c r="AD332" s="58"/>
      <c r="BA332" s="240" t="s">
        <v>1</v>
      </c>
    </row>
    <row r="333" spans="1:53" ht="16.5" hidden="1" customHeight="1" x14ac:dyDescent="0.25">
      <c r="A333" s="54" t="s">
        <v>496</v>
      </c>
      <c r="B333" s="54" t="s">
        <v>497</v>
      </c>
      <c r="C333" s="31">
        <v>4301020270</v>
      </c>
      <c r="D333" s="344">
        <v>4680115883314</v>
      </c>
      <c r="E333" s="343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687" t="s">
        <v>498</v>
      </c>
      <c r="O333" s="342"/>
      <c r="P333" s="342"/>
      <c r="Q333" s="342"/>
      <c r="R333" s="343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499</v>
      </c>
      <c r="B334" s="54" t="s">
        <v>500</v>
      </c>
      <c r="C334" s="31">
        <v>4301020179</v>
      </c>
      <c r="D334" s="344">
        <v>4607091384178</v>
      </c>
      <c r="E334" s="343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6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IFERROR(IF(W334=0,"",ROUNDUP(W334/H334,0)*0.00937),"")</f>
        <v/>
      </c>
      <c r="Y334" s="56"/>
      <c r="Z334" s="57"/>
      <c r="AD334" s="58"/>
      <c r="BA334" s="242" t="s">
        <v>1</v>
      </c>
    </row>
    <row r="335" spans="1:53" x14ac:dyDescent="0.2">
      <c r="A335" s="352"/>
      <c r="B335" s="353"/>
      <c r="C335" s="353"/>
      <c r="D335" s="353"/>
      <c r="E335" s="353"/>
      <c r="F335" s="353"/>
      <c r="G335" s="353"/>
      <c r="H335" s="353"/>
      <c r="I335" s="353"/>
      <c r="J335" s="353"/>
      <c r="K335" s="353"/>
      <c r="L335" s="353"/>
      <c r="M335" s="354"/>
      <c r="N335" s="355" t="s">
        <v>66</v>
      </c>
      <c r="O335" s="356"/>
      <c r="P335" s="356"/>
      <c r="Q335" s="356"/>
      <c r="R335" s="356"/>
      <c r="S335" s="356"/>
      <c r="T335" s="357"/>
      <c r="U335" s="37" t="s">
        <v>67</v>
      </c>
      <c r="V335" s="337">
        <f>IFERROR(V332/H332,"0")+IFERROR(V333/H333,"0")+IFERROR(V334/H334,"0")</f>
        <v>11</v>
      </c>
      <c r="W335" s="337">
        <f>IFERROR(W332/H332,"0")+IFERROR(W333/H333,"0")+IFERROR(W334/H334,"0")</f>
        <v>11</v>
      </c>
      <c r="X335" s="337">
        <f>IFERROR(IF(X332="",0,X332),"0")+IFERROR(IF(X333="",0,X333),"0")+IFERROR(IF(X334="",0,X334),"0")</f>
        <v>0.23924999999999999</v>
      </c>
      <c r="Y335" s="338"/>
      <c r="Z335" s="338"/>
    </row>
    <row r="336" spans="1:53" x14ac:dyDescent="0.2">
      <c r="A336" s="353"/>
      <c r="B336" s="353"/>
      <c r="C336" s="353"/>
      <c r="D336" s="353"/>
      <c r="E336" s="353"/>
      <c r="F336" s="353"/>
      <c r="G336" s="353"/>
      <c r="H336" s="353"/>
      <c r="I336" s="353"/>
      <c r="J336" s="353"/>
      <c r="K336" s="353"/>
      <c r="L336" s="353"/>
      <c r="M336" s="354"/>
      <c r="N336" s="355" t="s">
        <v>66</v>
      </c>
      <c r="O336" s="356"/>
      <c r="P336" s="356"/>
      <c r="Q336" s="356"/>
      <c r="R336" s="356"/>
      <c r="S336" s="356"/>
      <c r="T336" s="357"/>
      <c r="U336" s="37" t="s">
        <v>65</v>
      </c>
      <c r="V336" s="337">
        <f>IFERROR(SUM(V332:V334),"0")</f>
        <v>165</v>
      </c>
      <c r="W336" s="337">
        <f>IFERROR(SUM(W332:W334),"0")</f>
        <v>165</v>
      </c>
      <c r="X336" s="37"/>
      <c r="Y336" s="338"/>
      <c r="Z336" s="338"/>
    </row>
    <row r="337" spans="1:53" ht="14.25" hidden="1" customHeight="1" x14ac:dyDescent="0.25">
      <c r="A337" s="362" t="s">
        <v>68</v>
      </c>
      <c r="B337" s="353"/>
      <c r="C337" s="353"/>
      <c r="D337" s="353"/>
      <c r="E337" s="353"/>
      <c r="F337" s="353"/>
      <c r="G337" s="353"/>
      <c r="H337" s="353"/>
      <c r="I337" s="353"/>
      <c r="J337" s="353"/>
      <c r="K337" s="353"/>
      <c r="L337" s="353"/>
      <c r="M337" s="353"/>
      <c r="N337" s="353"/>
      <c r="O337" s="353"/>
      <c r="P337" s="353"/>
      <c r="Q337" s="353"/>
      <c r="R337" s="353"/>
      <c r="S337" s="353"/>
      <c r="T337" s="353"/>
      <c r="U337" s="353"/>
      <c r="V337" s="353"/>
      <c r="W337" s="353"/>
      <c r="X337" s="353"/>
      <c r="Y337" s="331"/>
      <c r="Z337" s="331"/>
    </row>
    <row r="338" spans="1:53" ht="27" hidden="1" customHeight="1" x14ac:dyDescent="0.25">
      <c r="A338" s="54" t="s">
        <v>501</v>
      </c>
      <c r="B338" s="54" t="s">
        <v>502</v>
      </c>
      <c r="C338" s="31">
        <v>4301051560</v>
      </c>
      <c r="D338" s="344">
        <v>4607091383928</v>
      </c>
      <c r="E338" s="343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341" t="s">
        <v>503</v>
      </c>
      <c r="O338" s="342"/>
      <c r="P338" s="342"/>
      <c r="Q338" s="342"/>
      <c r="R338" s="343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hidden="1" customHeight="1" x14ac:dyDescent="0.25">
      <c r="A339" s="54" t="s">
        <v>504</v>
      </c>
      <c r="B339" s="54" t="s">
        <v>505</v>
      </c>
      <c r="C339" s="31">
        <v>4301051298</v>
      </c>
      <c r="D339" s="344">
        <v>4607091384260</v>
      </c>
      <c r="E339" s="343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6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5">
        <v>0</v>
      </c>
      <c r="W339" s="33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4" t="s">
        <v>1</v>
      </c>
    </row>
    <row r="340" spans="1:53" hidden="1" x14ac:dyDescent="0.2">
      <c r="A340" s="352"/>
      <c r="B340" s="353"/>
      <c r="C340" s="353"/>
      <c r="D340" s="353"/>
      <c r="E340" s="353"/>
      <c r="F340" s="353"/>
      <c r="G340" s="353"/>
      <c r="H340" s="353"/>
      <c r="I340" s="353"/>
      <c r="J340" s="353"/>
      <c r="K340" s="353"/>
      <c r="L340" s="353"/>
      <c r="M340" s="354"/>
      <c r="N340" s="355" t="s">
        <v>66</v>
      </c>
      <c r="O340" s="356"/>
      <c r="P340" s="356"/>
      <c r="Q340" s="356"/>
      <c r="R340" s="356"/>
      <c r="S340" s="356"/>
      <c r="T340" s="357"/>
      <c r="U340" s="37" t="s">
        <v>67</v>
      </c>
      <c r="V340" s="337">
        <f>IFERROR(V338/H338,"0")+IFERROR(V339/H339,"0")</f>
        <v>0</v>
      </c>
      <c r="W340" s="337">
        <f>IFERROR(W338/H338,"0")+IFERROR(W339/H339,"0")</f>
        <v>0</v>
      </c>
      <c r="X340" s="337">
        <f>IFERROR(IF(X338="",0,X338),"0")+IFERROR(IF(X339="",0,X339),"0")</f>
        <v>0</v>
      </c>
      <c r="Y340" s="338"/>
      <c r="Z340" s="338"/>
    </row>
    <row r="341" spans="1:53" hidden="1" x14ac:dyDescent="0.2">
      <c r="A341" s="353"/>
      <c r="B341" s="353"/>
      <c r="C341" s="353"/>
      <c r="D341" s="353"/>
      <c r="E341" s="353"/>
      <c r="F341" s="353"/>
      <c r="G341" s="353"/>
      <c r="H341" s="353"/>
      <c r="I341" s="353"/>
      <c r="J341" s="353"/>
      <c r="K341" s="353"/>
      <c r="L341" s="353"/>
      <c r="M341" s="354"/>
      <c r="N341" s="355" t="s">
        <v>66</v>
      </c>
      <c r="O341" s="356"/>
      <c r="P341" s="356"/>
      <c r="Q341" s="356"/>
      <c r="R341" s="356"/>
      <c r="S341" s="356"/>
      <c r="T341" s="357"/>
      <c r="U341" s="37" t="s">
        <v>65</v>
      </c>
      <c r="V341" s="337">
        <f>IFERROR(SUM(V338:V339),"0")</f>
        <v>0</v>
      </c>
      <c r="W341" s="337">
        <f>IFERROR(SUM(W338:W339),"0")</f>
        <v>0</v>
      </c>
      <c r="X341" s="37"/>
      <c r="Y341" s="338"/>
      <c r="Z341" s="338"/>
    </row>
    <row r="342" spans="1:53" ht="14.25" hidden="1" customHeight="1" x14ac:dyDescent="0.25">
      <c r="A342" s="362" t="s">
        <v>224</v>
      </c>
      <c r="B342" s="353"/>
      <c r="C342" s="353"/>
      <c r="D342" s="353"/>
      <c r="E342" s="353"/>
      <c r="F342" s="353"/>
      <c r="G342" s="353"/>
      <c r="H342" s="353"/>
      <c r="I342" s="353"/>
      <c r="J342" s="353"/>
      <c r="K342" s="353"/>
      <c r="L342" s="353"/>
      <c r="M342" s="353"/>
      <c r="N342" s="353"/>
      <c r="O342" s="353"/>
      <c r="P342" s="353"/>
      <c r="Q342" s="353"/>
      <c r="R342" s="353"/>
      <c r="S342" s="353"/>
      <c r="T342" s="353"/>
      <c r="U342" s="353"/>
      <c r="V342" s="353"/>
      <c r="W342" s="353"/>
      <c r="X342" s="353"/>
      <c r="Y342" s="331"/>
      <c r="Z342" s="331"/>
    </row>
    <row r="343" spans="1:53" ht="16.5" hidden="1" customHeight="1" x14ac:dyDescent="0.25">
      <c r="A343" s="54" t="s">
        <v>506</v>
      </c>
      <c r="B343" s="54" t="s">
        <v>507</v>
      </c>
      <c r="C343" s="31">
        <v>4301060314</v>
      </c>
      <c r="D343" s="344">
        <v>4607091384673</v>
      </c>
      <c r="E343" s="343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4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5" t="s">
        <v>1</v>
      </c>
    </row>
    <row r="344" spans="1:53" hidden="1" x14ac:dyDescent="0.2">
      <c r="A344" s="352"/>
      <c r="B344" s="353"/>
      <c r="C344" s="353"/>
      <c r="D344" s="353"/>
      <c r="E344" s="353"/>
      <c r="F344" s="353"/>
      <c r="G344" s="353"/>
      <c r="H344" s="353"/>
      <c r="I344" s="353"/>
      <c r="J344" s="353"/>
      <c r="K344" s="353"/>
      <c r="L344" s="353"/>
      <c r="M344" s="354"/>
      <c r="N344" s="355" t="s">
        <v>66</v>
      </c>
      <c r="O344" s="356"/>
      <c r="P344" s="356"/>
      <c r="Q344" s="356"/>
      <c r="R344" s="356"/>
      <c r="S344" s="356"/>
      <c r="T344" s="357"/>
      <c r="U344" s="37" t="s">
        <v>67</v>
      </c>
      <c r="V344" s="337">
        <f>IFERROR(V343/H343,"0")</f>
        <v>0</v>
      </c>
      <c r="W344" s="337">
        <f>IFERROR(W343/H343,"0")</f>
        <v>0</v>
      </c>
      <c r="X344" s="337">
        <f>IFERROR(IF(X343="",0,X343),"0")</f>
        <v>0</v>
      </c>
      <c r="Y344" s="338"/>
      <c r="Z344" s="338"/>
    </row>
    <row r="345" spans="1:53" hidden="1" x14ac:dyDescent="0.2">
      <c r="A345" s="353"/>
      <c r="B345" s="353"/>
      <c r="C345" s="353"/>
      <c r="D345" s="353"/>
      <c r="E345" s="353"/>
      <c r="F345" s="353"/>
      <c r="G345" s="353"/>
      <c r="H345" s="353"/>
      <c r="I345" s="353"/>
      <c r="J345" s="353"/>
      <c r="K345" s="353"/>
      <c r="L345" s="353"/>
      <c r="M345" s="354"/>
      <c r="N345" s="355" t="s">
        <v>66</v>
      </c>
      <c r="O345" s="356"/>
      <c r="P345" s="356"/>
      <c r="Q345" s="356"/>
      <c r="R345" s="356"/>
      <c r="S345" s="356"/>
      <c r="T345" s="357"/>
      <c r="U345" s="37" t="s">
        <v>65</v>
      </c>
      <c r="V345" s="337">
        <f>IFERROR(SUM(V343:V343),"0")</f>
        <v>0</v>
      </c>
      <c r="W345" s="337">
        <f>IFERROR(SUM(W343:W343),"0")</f>
        <v>0</v>
      </c>
      <c r="X345" s="37"/>
      <c r="Y345" s="338"/>
      <c r="Z345" s="338"/>
    </row>
    <row r="346" spans="1:53" ht="16.5" hidden="1" customHeight="1" x14ac:dyDescent="0.25">
      <c r="A346" s="370" t="s">
        <v>508</v>
      </c>
      <c r="B346" s="353"/>
      <c r="C346" s="353"/>
      <c r="D346" s="353"/>
      <c r="E346" s="353"/>
      <c r="F346" s="353"/>
      <c r="G346" s="353"/>
      <c r="H346" s="353"/>
      <c r="I346" s="353"/>
      <c r="J346" s="353"/>
      <c r="K346" s="353"/>
      <c r="L346" s="353"/>
      <c r="M346" s="353"/>
      <c r="N346" s="353"/>
      <c r="O346" s="353"/>
      <c r="P346" s="353"/>
      <c r="Q346" s="353"/>
      <c r="R346" s="353"/>
      <c r="S346" s="353"/>
      <c r="T346" s="353"/>
      <c r="U346" s="353"/>
      <c r="V346" s="353"/>
      <c r="W346" s="353"/>
      <c r="X346" s="353"/>
      <c r="Y346" s="330"/>
      <c r="Z346" s="330"/>
    </row>
    <row r="347" spans="1:53" ht="14.25" hidden="1" customHeight="1" x14ac:dyDescent="0.25">
      <c r="A347" s="362" t="s">
        <v>103</v>
      </c>
      <c r="B347" s="353"/>
      <c r="C347" s="353"/>
      <c r="D347" s="353"/>
      <c r="E347" s="353"/>
      <c r="F347" s="353"/>
      <c r="G347" s="353"/>
      <c r="H347" s="353"/>
      <c r="I347" s="353"/>
      <c r="J347" s="353"/>
      <c r="K347" s="353"/>
      <c r="L347" s="353"/>
      <c r="M347" s="353"/>
      <c r="N347" s="353"/>
      <c r="O347" s="353"/>
      <c r="P347" s="353"/>
      <c r="Q347" s="353"/>
      <c r="R347" s="353"/>
      <c r="S347" s="353"/>
      <c r="T347" s="353"/>
      <c r="U347" s="353"/>
      <c r="V347" s="353"/>
      <c r="W347" s="353"/>
      <c r="X347" s="353"/>
      <c r="Y347" s="331"/>
      <c r="Z347" s="331"/>
    </row>
    <row r="348" spans="1:53" ht="27" hidden="1" customHeight="1" x14ac:dyDescent="0.25">
      <c r="A348" s="54" t="s">
        <v>509</v>
      </c>
      <c r="B348" s="54" t="s">
        <v>510</v>
      </c>
      <c r="C348" s="31">
        <v>4301011324</v>
      </c>
      <c r="D348" s="344">
        <v>4607091384185</v>
      </c>
      <c r="E348" s="343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5">
        <v>0</v>
      </c>
      <c r="W348" s="33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t="27" hidden="1" customHeight="1" x14ac:dyDescent="0.25">
      <c r="A349" s="54" t="s">
        <v>511</v>
      </c>
      <c r="B349" s="54" t="s">
        <v>512</v>
      </c>
      <c r="C349" s="31">
        <v>4301011312</v>
      </c>
      <c r="D349" s="344">
        <v>4607091384192</v>
      </c>
      <c r="E349" s="343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6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2"/>
      <c r="P349" s="342"/>
      <c r="Q349" s="342"/>
      <c r="R349" s="343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hidden="1" customHeight="1" x14ac:dyDescent="0.25">
      <c r="A350" s="54" t="s">
        <v>513</v>
      </c>
      <c r="B350" s="54" t="s">
        <v>514</v>
      </c>
      <c r="C350" s="31">
        <v>4301011483</v>
      </c>
      <c r="D350" s="344">
        <v>4680115881907</v>
      </c>
      <c r="E350" s="343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2"/>
      <c r="P350" s="342"/>
      <c r="Q350" s="342"/>
      <c r="R350" s="343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hidden="1" customHeight="1" x14ac:dyDescent="0.25">
      <c r="A351" s="54" t="s">
        <v>515</v>
      </c>
      <c r="B351" s="54" t="s">
        <v>516</v>
      </c>
      <c r="C351" s="31">
        <v>4301011655</v>
      </c>
      <c r="D351" s="344">
        <v>4680115883925</v>
      </c>
      <c r="E351" s="343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467" t="s">
        <v>517</v>
      </c>
      <c r="O351" s="342"/>
      <c r="P351" s="342"/>
      <c r="Q351" s="342"/>
      <c r="R351" s="343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518</v>
      </c>
      <c r="B352" s="54" t="s">
        <v>519</v>
      </c>
      <c r="C352" s="31">
        <v>4301011303</v>
      </c>
      <c r="D352" s="344">
        <v>4607091384680</v>
      </c>
      <c r="E352" s="343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6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hidden="1" x14ac:dyDescent="0.2">
      <c r="A353" s="352"/>
      <c r="B353" s="353"/>
      <c r="C353" s="353"/>
      <c r="D353" s="353"/>
      <c r="E353" s="353"/>
      <c r="F353" s="353"/>
      <c r="G353" s="353"/>
      <c r="H353" s="353"/>
      <c r="I353" s="353"/>
      <c r="J353" s="353"/>
      <c r="K353" s="353"/>
      <c r="L353" s="353"/>
      <c r="M353" s="354"/>
      <c r="N353" s="355" t="s">
        <v>66</v>
      </c>
      <c r="O353" s="356"/>
      <c r="P353" s="356"/>
      <c r="Q353" s="356"/>
      <c r="R353" s="356"/>
      <c r="S353" s="356"/>
      <c r="T353" s="357"/>
      <c r="U353" s="37" t="s">
        <v>67</v>
      </c>
      <c r="V353" s="337">
        <f>IFERROR(V348/H348,"0")+IFERROR(V349/H349,"0")+IFERROR(V350/H350,"0")+IFERROR(V351/H351,"0")+IFERROR(V352/H352,"0")</f>
        <v>0</v>
      </c>
      <c r="W353" s="337">
        <f>IFERROR(W348/H348,"0")+IFERROR(W349/H349,"0")+IFERROR(W350/H350,"0")+IFERROR(W351/H351,"0")+IFERROR(W352/H352,"0")</f>
        <v>0</v>
      </c>
      <c r="X353" s="337">
        <f>IFERROR(IF(X348="",0,X348),"0")+IFERROR(IF(X349="",0,X349),"0")+IFERROR(IF(X350="",0,X350),"0")+IFERROR(IF(X351="",0,X351),"0")+IFERROR(IF(X352="",0,X352),"0")</f>
        <v>0</v>
      </c>
      <c r="Y353" s="338"/>
      <c r="Z353" s="338"/>
    </row>
    <row r="354" spans="1:53" hidden="1" x14ac:dyDescent="0.2">
      <c r="A354" s="353"/>
      <c r="B354" s="353"/>
      <c r="C354" s="353"/>
      <c r="D354" s="353"/>
      <c r="E354" s="353"/>
      <c r="F354" s="353"/>
      <c r="G354" s="353"/>
      <c r="H354" s="353"/>
      <c r="I354" s="353"/>
      <c r="J354" s="353"/>
      <c r="K354" s="353"/>
      <c r="L354" s="353"/>
      <c r="M354" s="354"/>
      <c r="N354" s="355" t="s">
        <v>66</v>
      </c>
      <c r="O354" s="356"/>
      <c r="P354" s="356"/>
      <c r="Q354" s="356"/>
      <c r="R354" s="356"/>
      <c r="S354" s="356"/>
      <c r="T354" s="357"/>
      <c r="U354" s="37" t="s">
        <v>65</v>
      </c>
      <c r="V354" s="337">
        <f>IFERROR(SUM(V348:V352),"0")</f>
        <v>0</v>
      </c>
      <c r="W354" s="337">
        <f>IFERROR(SUM(W348:W352),"0")</f>
        <v>0</v>
      </c>
      <c r="X354" s="37"/>
      <c r="Y354" s="338"/>
      <c r="Z354" s="338"/>
    </row>
    <row r="355" spans="1:53" ht="14.25" hidden="1" customHeight="1" x14ac:dyDescent="0.25">
      <c r="A355" s="362" t="s">
        <v>60</v>
      </c>
      <c r="B355" s="353"/>
      <c r="C355" s="353"/>
      <c r="D355" s="353"/>
      <c r="E355" s="353"/>
      <c r="F355" s="353"/>
      <c r="G355" s="353"/>
      <c r="H355" s="353"/>
      <c r="I355" s="353"/>
      <c r="J355" s="353"/>
      <c r="K355" s="353"/>
      <c r="L355" s="353"/>
      <c r="M355" s="353"/>
      <c r="N355" s="353"/>
      <c r="O355" s="353"/>
      <c r="P355" s="353"/>
      <c r="Q355" s="353"/>
      <c r="R355" s="353"/>
      <c r="S355" s="353"/>
      <c r="T355" s="353"/>
      <c r="U355" s="353"/>
      <c r="V355" s="353"/>
      <c r="W355" s="353"/>
      <c r="X355" s="353"/>
      <c r="Y355" s="331"/>
      <c r="Z355" s="331"/>
    </row>
    <row r="356" spans="1:53" ht="27" hidden="1" customHeight="1" x14ac:dyDescent="0.25">
      <c r="A356" s="54" t="s">
        <v>520</v>
      </c>
      <c r="B356" s="54" t="s">
        <v>521</v>
      </c>
      <c r="C356" s="31">
        <v>4301031139</v>
      </c>
      <c r="D356" s="344">
        <v>4607091384802</v>
      </c>
      <c r="E356" s="343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4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2"/>
      <c r="P356" s="342"/>
      <c r="Q356" s="342"/>
      <c r="R356" s="343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51" t="s">
        <v>1</v>
      </c>
    </row>
    <row r="357" spans="1:53" ht="27" hidden="1" customHeight="1" x14ac:dyDescent="0.25">
      <c r="A357" s="54" t="s">
        <v>522</v>
      </c>
      <c r="B357" s="54" t="s">
        <v>523</v>
      </c>
      <c r="C357" s="31">
        <v>4301031140</v>
      </c>
      <c r="D357" s="344">
        <v>4607091384826</v>
      </c>
      <c r="E357" s="343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5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2"/>
      <c r="P357" s="342"/>
      <c r="Q357" s="342"/>
      <c r="R357" s="343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hidden="1" x14ac:dyDescent="0.2">
      <c r="A358" s="352"/>
      <c r="B358" s="353"/>
      <c r="C358" s="353"/>
      <c r="D358" s="353"/>
      <c r="E358" s="353"/>
      <c r="F358" s="353"/>
      <c r="G358" s="353"/>
      <c r="H358" s="353"/>
      <c r="I358" s="353"/>
      <c r="J358" s="353"/>
      <c r="K358" s="353"/>
      <c r="L358" s="353"/>
      <c r="M358" s="354"/>
      <c r="N358" s="355" t="s">
        <v>66</v>
      </c>
      <c r="O358" s="356"/>
      <c r="P358" s="356"/>
      <c r="Q358" s="356"/>
      <c r="R358" s="356"/>
      <c r="S358" s="356"/>
      <c r="T358" s="357"/>
      <c r="U358" s="37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hidden="1" x14ac:dyDescent="0.2">
      <c r="A359" s="353"/>
      <c r="B359" s="353"/>
      <c r="C359" s="353"/>
      <c r="D359" s="353"/>
      <c r="E359" s="353"/>
      <c r="F359" s="353"/>
      <c r="G359" s="353"/>
      <c r="H359" s="353"/>
      <c r="I359" s="353"/>
      <c r="J359" s="353"/>
      <c r="K359" s="353"/>
      <c r="L359" s="353"/>
      <c r="M359" s="354"/>
      <c r="N359" s="355" t="s">
        <v>66</v>
      </c>
      <c r="O359" s="356"/>
      <c r="P359" s="356"/>
      <c r="Q359" s="356"/>
      <c r="R359" s="356"/>
      <c r="S359" s="356"/>
      <c r="T359" s="357"/>
      <c r="U359" s="37" t="s">
        <v>65</v>
      </c>
      <c r="V359" s="337">
        <f>IFERROR(SUM(V356:V357),"0")</f>
        <v>0</v>
      </c>
      <c r="W359" s="337">
        <f>IFERROR(SUM(W356:W357),"0")</f>
        <v>0</v>
      </c>
      <c r="X359" s="37"/>
      <c r="Y359" s="338"/>
      <c r="Z359" s="338"/>
    </row>
    <row r="360" spans="1:53" ht="14.25" hidden="1" customHeight="1" x14ac:dyDescent="0.25">
      <c r="A360" s="362" t="s">
        <v>68</v>
      </c>
      <c r="B360" s="353"/>
      <c r="C360" s="353"/>
      <c r="D360" s="353"/>
      <c r="E360" s="353"/>
      <c r="F360" s="353"/>
      <c r="G360" s="353"/>
      <c r="H360" s="353"/>
      <c r="I360" s="353"/>
      <c r="J360" s="353"/>
      <c r="K360" s="353"/>
      <c r="L360" s="353"/>
      <c r="M360" s="353"/>
      <c r="N360" s="353"/>
      <c r="O360" s="353"/>
      <c r="P360" s="353"/>
      <c r="Q360" s="353"/>
      <c r="R360" s="353"/>
      <c r="S360" s="353"/>
      <c r="T360" s="353"/>
      <c r="U360" s="353"/>
      <c r="V360" s="353"/>
      <c r="W360" s="353"/>
      <c r="X360" s="353"/>
      <c r="Y360" s="331"/>
      <c r="Z360" s="331"/>
    </row>
    <row r="361" spans="1:53" ht="27" hidden="1" customHeight="1" x14ac:dyDescent="0.25">
      <c r="A361" s="54" t="s">
        <v>524</v>
      </c>
      <c r="B361" s="54" t="s">
        <v>525</v>
      </c>
      <c r="C361" s="31">
        <v>4301051303</v>
      </c>
      <c r="D361" s="344">
        <v>4607091384246</v>
      </c>
      <c r="E361" s="343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2"/>
      <c r="P361" s="342"/>
      <c r="Q361" s="342"/>
      <c r="R361" s="343"/>
      <c r="S361" s="34"/>
      <c r="T361" s="34"/>
      <c r="U361" s="35" t="s">
        <v>65</v>
      </c>
      <c r="V361" s="335">
        <v>0</v>
      </c>
      <c r="W361" s="33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3" t="s">
        <v>1</v>
      </c>
    </row>
    <row r="362" spans="1:53" ht="27" hidden="1" customHeight="1" x14ac:dyDescent="0.25">
      <c r="A362" s="54" t="s">
        <v>526</v>
      </c>
      <c r="B362" s="54" t="s">
        <v>527</v>
      </c>
      <c r="C362" s="31">
        <v>4301051445</v>
      </c>
      <c r="D362" s="344">
        <v>4680115881976</v>
      </c>
      <c r="E362" s="343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6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2"/>
      <c r="P362" s="342"/>
      <c r="Q362" s="342"/>
      <c r="R362" s="343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hidden="1" customHeight="1" x14ac:dyDescent="0.25">
      <c r="A363" s="54" t="s">
        <v>528</v>
      </c>
      <c r="B363" s="54" t="s">
        <v>529</v>
      </c>
      <c r="C363" s="31">
        <v>4301051297</v>
      </c>
      <c r="D363" s="344">
        <v>4607091384253</v>
      </c>
      <c r="E363" s="343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2"/>
      <c r="P363" s="342"/>
      <c r="Q363" s="342"/>
      <c r="R363" s="343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hidden="1" customHeight="1" x14ac:dyDescent="0.25">
      <c r="A364" s="54" t="s">
        <v>530</v>
      </c>
      <c r="B364" s="54" t="s">
        <v>531</v>
      </c>
      <c r="C364" s="31">
        <v>4301051444</v>
      </c>
      <c r="D364" s="344">
        <v>4680115881969</v>
      </c>
      <c r="E364" s="343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6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2"/>
      <c r="P364" s="342"/>
      <c r="Q364" s="342"/>
      <c r="R364" s="343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idden="1" x14ac:dyDescent="0.2">
      <c r="A365" s="352"/>
      <c r="B365" s="353"/>
      <c r="C365" s="353"/>
      <c r="D365" s="353"/>
      <c r="E365" s="353"/>
      <c r="F365" s="353"/>
      <c r="G365" s="353"/>
      <c r="H365" s="353"/>
      <c r="I365" s="353"/>
      <c r="J365" s="353"/>
      <c r="K365" s="353"/>
      <c r="L365" s="353"/>
      <c r="M365" s="35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37">
        <f>IFERROR(V361/H361,"0")+IFERROR(V362/H362,"0")+IFERROR(V363/H363,"0")+IFERROR(V364/H364,"0")</f>
        <v>0</v>
      </c>
      <c r="W365" s="337">
        <f>IFERROR(W361/H361,"0")+IFERROR(W362/H362,"0")+IFERROR(W363/H363,"0")+IFERROR(W364/H364,"0")</f>
        <v>0</v>
      </c>
      <c r="X365" s="337">
        <f>IFERROR(IF(X361="",0,X361),"0")+IFERROR(IF(X362="",0,X362),"0")+IFERROR(IF(X363="",0,X363),"0")+IFERROR(IF(X364="",0,X364),"0")</f>
        <v>0</v>
      </c>
      <c r="Y365" s="338"/>
      <c r="Z365" s="338"/>
    </row>
    <row r="366" spans="1:53" hidden="1" x14ac:dyDescent="0.2">
      <c r="A366" s="353"/>
      <c r="B366" s="353"/>
      <c r="C366" s="353"/>
      <c r="D366" s="353"/>
      <c r="E366" s="353"/>
      <c r="F366" s="353"/>
      <c r="G366" s="353"/>
      <c r="H366" s="353"/>
      <c r="I366" s="353"/>
      <c r="J366" s="353"/>
      <c r="K366" s="353"/>
      <c r="L366" s="353"/>
      <c r="M366" s="35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37">
        <f>IFERROR(SUM(V361:V364),"0")</f>
        <v>0</v>
      </c>
      <c r="W366" s="337">
        <f>IFERROR(SUM(W361:W364),"0")</f>
        <v>0</v>
      </c>
      <c r="X366" s="37"/>
      <c r="Y366" s="338"/>
      <c r="Z366" s="338"/>
    </row>
    <row r="367" spans="1:53" ht="14.25" hidden="1" customHeight="1" x14ac:dyDescent="0.25">
      <c r="A367" s="362" t="s">
        <v>224</v>
      </c>
      <c r="B367" s="353"/>
      <c r="C367" s="353"/>
      <c r="D367" s="353"/>
      <c r="E367" s="353"/>
      <c r="F367" s="353"/>
      <c r="G367" s="353"/>
      <c r="H367" s="353"/>
      <c r="I367" s="353"/>
      <c r="J367" s="353"/>
      <c r="K367" s="353"/>
      <c r="L367" s="353"/>
      <c r="M367" s="353"/>
      <c r="N367" s="353"/>
      <c r="O367" s="353"/>
      <c r="P367" s="353"/>
      <c r="Q367" s="353"/>
      <c r="R367" s="353"/>
      <c r="S367" s="353"/>
      <c r="T367" s="353"/>
      <c r="U367" s="353"/>
      <c r="V367" s="353"/>
      <c r="W367" s="353"/>
      <c r="X367" s="353"/>
      <c r="Y367" s="331"/>
      <c r="Z367" s="331"/>
    </row>
    <row r="368" spans="1:53" ht="27" hidden="1" customHeight="1" x14ac:dyDescent="0.25">
      <c r="A368" s="54" t="s">
        <v>532</v>
      </c>
      <c r="B368" s="54" t="s">
        <v>533</v>
      </c>
      <c r="C368" s="31">
        <v>4301060322</v>
      </c>
      <c r="D368" s="344">
        <v>4607091389357</v>
      </c>
      <c r="E368" s="343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2"/>
      <c r="P368" s="342"/>
      <c r="Q368" s="342"/>
      <c r="R368" s="343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hidden="1" x14ac:dyDescent="0.2">
      <c r="A369" s="352"/>
      <c r="B369" s="353"/>
      <c r="C369" s="353"/>
      <c r="D369" s="353"/>
      <c r="E369" s="353"/>
      <c r="F369" s="353"/>
      <c r="G369" s="353"/>
      <c r="H369" s="353"/>
      <c r="I369" s="353"/>
      <c r="J369" s="353"/>
      <c r="K369" s="353"/>
      <c r="L369" s="353"/>
      <c r="M369" s="354"/>
      <c r="N369" s="355" t="s">
        <v>66</v>
      </c>
      <c r="O369" s="356"/>
      <c r="P369" s="356"/>
      <c r="Q369" s="356"/>
      <c r="R369" s="356"/>
      <c r="S369" s="356"/>
      <c r="T369" s="357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53"/>
      <c r="B370" s="353"/>
      <c r="C370" s="353"/>
      <c r="D370" s="353"/>
      <c r="E370" s="353"/>
      <c r="F370" s="353"/>
      <c r="G370" s="353"/>
      <c r="H370" s="353"/>
      <c r="I370" s="353"/>
      <c r="J370" s="353"/>
      <c r="K370" s="353"/>
      <c r="L370" s="353"/>
      <c r="M370" s="354"/>
      <c r="N370" s="355" t="s">
        <v>66</v>
      </c>
      <c r="O370" s="356"/>
      <c r="P370" s="356"/>
      <c r="Q370" s="356"/>
      <c r="R370" s="356"/>
      <c r="S370" s="356"/>
      <c r="T370" s="357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hidden="1" customHeight="1" x14ac:dyDescent="0.2">
      <c r="A371" s="350" t="s">
        <v>534</v>
      </c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1"/>
      <c r="M371" s="351"/>
      <c r="N371" s="351"/>
      <c r="O371" s="351"/>
      <c r="P371" s="351"/>
      <c r="Q371" s="351"/>
      <c r="R371" s="351"/>
      <c r="S371" s="351"/>
      <c r="T371" s="351"/>
      <c r="U371" s="351"/>
      <c r="V371" s="351"/>
      <c r="W371" s="351"/>
      <c r="X371" s="351"/>
      <c r="Y371" s="48"/>
      <c r="Z371" s="48"/>
    </row>
    <row r="372" spans="1:53" ht="16.5" hidden="1" customHeight="1" x14ac:dyDescent="0.25">
      <c r="A372" s="370" t="s">
        <v>535</v>
      </c>
      <c r="B372" s="353"/>
      <c r="C372" s="353"/>
      <c r="D372" s="353"/>
      <c r="E372" s="353"/>
      <c r="F372" s="353"/>
      <c r="G372" s="353"/>
      <c r="H372" s="353"/>
      <c r="I372" s="353"/>
      <c r="J372" s="353"/>
      <c r="K372" s="353"/>
      <c r="L372" s="353"/>
      <c r="M372" s="353"/>
      <c r="N372" s="353"/>
      <c r="O372" s="353"/>
      <c r="P372" s="353"/>
      <c r="Q372" s="353"/>
      <c r="R372" s="353"/>
      <c r="S372" s="353"/>
      <c r="T372" s="353"/>
      <c r="U372" s="353"/>
      <c r="V372" s="353"/>
      <c r="W372" s="353"/>
      <c r="X372" s="353"/>
      <c r="Y372" s="330"/>
      <c r="Z372" s="330"/>
    </row>
    <row r="373" spans="1:53" ht="14.25" hidden="1" customHeight="1" x14ac:dyDescent="0.25">
      <c r="A373" s="362" t="s">
        <v>103</v>
      </c>
      <c r="B373" s="353"/>
      <c r="C373" s="353"/>
      <c r="D373" s="353"/>
      <c r="E373" s="353"/>
      <c r="F373" s="353"/>
      <c r="G373" s="353"/>
      <c r="H373" s="353"/>
      <c r="I373" s="353"/>
      <c r="J373" s="353"/>
      <c r="K373" s="353"/>
      <c r="L373" s="353"/>
      <c r="M373" s="353"/>
      <c r="N373" s="353"/>
      <c r="O373" s="353"/>
      <c r="P373" s="353"/>
      <c r="Q373" s="353"/>
      <c r="R373" s="353"/>
      <c r="S373" s="353"/>
      <c r="T373" s="353"/>
      <c r="U373" s="353"/>
      <c r="V373" s="353"/>
      <c r="W373" s="353"/>
      <c r="X373" s="353"/>
      <c r="Y373" s="331"/>
      <c r="Z373" s="331"/>
    </row>
    <row r="374" spans="1:53" ht="27" customHeight="1" x14ac:dyDescent="0.25">
      <c r="A374" s="54" t="s">
        <v>536</v>
      </c>
      <c r="B374" s="54" t="s">
        <v>537</v>
      </c>
      <c r="C374" s="31">
        <v>4301011428</v>
      </c>
      <c r="D374" s="344">
        <v>4607091389708</v>
      </c>
      <c r="E374" s="343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2"/>
      <c r="P374" s="342"/>
      <c r="Q374" s="342"/>
      <c r="R374" s="343"/>
      <c r="S374" s="34"/>
      <c r="T374" s="34"/>
      <c r="U374" s="35" t="s">
        <v>65</v>
      </c>
      <c r="V374" s="335">
        <v>4</v>
      </c>
      <c r="W374" s="336">
        <f>IFERROR(IF(V374="",0,CEILING((V374/$H374),1)*$H374),"")</f>
        <v>5.4</v>
      </c>
      <c r="X374" s="36">
        <f>IFERROR(IF(W374=0,"",ROUNDUP(W374/H374,0)*0.00753),"")</f>
        <v>1.506E-2</v>
      </c>
      <c r="Y374" s="56"/>
      <c r="Z374" s="57"/>
      <c r="AD374" s="58"/>
      <c r="BA374" s="258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4301011427</v>
      </c>
      <c r="D375" s="344">
        <v>4607091389692</v>
      </c>
      <c r="E375" s="343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x14ac:dyDescent="0.2">
      <c r="A376" s="352"/>
      <c r="B376" s="353"/>
      <c r="C376" s="353"/>
      <c r="D376" s="353"/>
      <c r="E376" s="353"/>
      <c r="F376" s="353"/>
      <c r="G376" s="353"/>
      <c r="H376" s="353"/>
      <c r="I376" s="353"/>
      <c r="J376" s="353"/>
      <c r="K376" s="353"/>
      <c r="L376" s="353"/>
      <c r="M376" s="354"/>
      <c r="N376" s="355" t="s">
        <v>66</v>
      </c>
      <c r="O376" s="356"/>
      <c r="P376" s="356"/>
      <c r="Q376" s="356"/>
      <c r="R376" s="356"/>
      <c r="S376" s="356"/>
      <c r="T376" s="357"/>
      <c r="U376" s="37" t="s">
        <v>67</v>
      </c>
      <c r="V376" s="337">
        <f>IFERROR(V374/H374,"0")+IFERROR(V375/H375,"0")</f>
        <v>1.4814814814814814</v>
      </c>
      <c r="W376" s="337">
        <f>IFERROR(W374/H374,"0")+IFERROR(W375/H375,"0")</f>
        <v>2</v>
      </c>
      <c r="X376" s="337">
        <f>IFERROR(IF(X374="",0,X374),"0")+IFERROR(IF(X375="",0,X375),"0")</f>
        <v>1.506E-2</v>
      </c>
      <c r="Y376" s="338"/>
      <c r="Z376" s="338"/>
    </row>
    <row r="377" spans="1:53" x14ac:dyDescent="0.2">
      <c r="A377" s="353"/>
      <c r="B377" s="353"/>
      <c r="C377" s="353"/>
      <c r="D377" s="353"/>
      <c r="E377" s="353"/>
      <c r="F377" s="353"/>
      <c r="G377" s="353"/>
      <c r="H377" s="353"/>
      <c r="I377" s="353"/>
      <c r="J377" s="353"/>
      <c r="K377" s="353"/>
      <c r="L377" s="353"/>
      <c r="M377" s="354"/>
      <c r="N377" s="355" t="s">
        <v>66</v>
      </c>
      <c r="O377" s="356"/>
      <c r="P377" s="356"/>
      <c r="Q377" s="356"/>
      <c r="R377" s="356"/>
      <c r="S377" s="356"/>
      <c r="T377" s="357"/>
      <c r="U377" s="37" t="s">
        <v>65</v>
      </c>
      <c r="V377" s="337">
        <f>IFERROR(SUM(V374:V375),"0")</f>
        <v>4</v>
      </c>
      <c r="W377" s="337">
        <f>IFERROR(SUM(W374:W375),"0")</f>
        <v>5.4</v>
      </c>
      <c r="X377" s="37"/>
      <c r="Y377" s="338"/>
      <c r="Z377" s="338"/>
    </row>
    <row r="378" spans="1:53" ht="14.25" hidden="1" customHeight="1" x14ac:dyDescent="0.25">
      <c r="A378" s="362" t="s">
        <v>60</v>
      </c>
      <c r="B378" s="353"/>
      <c r="C378" s="353"/>
      <c r="D378" s="353"/>
      <c r="E378" s="353"/>
      <c r="F378" s="353"/>
      <c r="G378" s="353"/>
      <c r="H378" s="353"/>
      <c r="I378" s="353"/>
      <c r="J378" s="353"/>
      <c r="K378" s="353"/>
      <c r="L378" s="353"/>
      <c r="M378" s="353"/>
      <c r="N378" s="353"/>
      <c r="O378" s="353"/>
      <c r="P378" s="353"/>
      <c r="Q378" s="353"/>
      <c r="R378" s="353"/>
      <c r="S378" s="353"/>
      <c r="T378" s="353"/>
      <c r="U378" s="353"/>
      <c r="V378" s="353"/>
      <c r="W378" s="353"/>
      <c r="X378" s="353"/>
      <c r="Y378" s="331"/>
      <c r="Z378" s="331"/>
    </row>
    <row r="379" spans="1:53" ht="27" hidden="1" customHeight="1" x14ac:dyDescent="0.25">
      <c r="A379" s="54" t="s">
        <v>540</v>
      </c>
      <c r="B379" s="54" t="s">
        <v>541</v>
      </c>
      <c r="C379" s="31">
        <v>4301031177</v>
      </c>
      <c r="D379" s="344">
        <v>4607091389753</v>
      </c>
      <c r="E379" s="343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4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5">
        <v>0</v>
      </c>
      <c r="W379" s="336">
        <f t="shared" ref="W379:W391" si="16"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542</v>
      </c>
      <c r="B380" s="54" t="s">
        <v>543</v>
      </c>
      <c r="C380" s="31">
        <v>4301031174</v>
      </c>
      <c r="D380" s="344">
        <v>4607091389760</v>
      </c>
      <c r="E380" s="343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2"/>
      <c r="P380" s="342"/>
      <c r="Q380" s="342"/>
      <c r="R380" s="343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544</v>
      </c>
      <c r="B381" s="54" t="s">
        <v>545</v>
      </c>
      <c r="C381" s="31">
        <v>4301031175</v>
      </c>
      <c r="D381" s="344">
        <v>4607091389746</v>
      </c>
      <c r="E381" s="343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6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5">
        <v>0</v>
      </c>
      <c r="W381" s="336">
        <f t="shared" si="16"/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ht="37.5" customHeight="1" x14ac:dyDescent="0.25">
      <c r="A382" s="54" t="s">
        <v>546</v>
      </c>
      <c r="B382" s="54" t="s">
        <v>547</v>
      </c>
      <c r="C382" s="31">
        <v>4301031236</v>
      </c>
      <c r="D382" s="344">
        <v>4680115882928</v>
      </c>
      <c r="E382" s="343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2"/>
      <c r="P382" s="342"/>
      <c r="Q382" s="342"/>
      <c r="R382" s="343"/>
      <c r="S382" s="34"/>
      <c r="T382" s="34"/>
      <c r="U382" s="35" t="s">
        <v>65</v>
      </c>
      <c r="V382" s="335">
        <v>11</v>
      </c>
      <c r="W382" s="336">
        <f t="shared" si="16"/>
        <v>11.76</v>
      </c>
      <c r="X382" s="36">
        <f>IFERROR(IF(W382=0,"",ROUNDUP(W382/H382,0)*0.00753),"")</f>
        <v>5.271E-2</v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4301031257</v>
      </c>
      <c r="D383" s="344">
        <v>4680115883147</v>
      </c>
      <c r="E383" s="343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6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2"/>
      <c r="P383" s="342"/>
      <c r="Q383" s="342"/>
      <c r="R383" s="343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4301031178</v>
      </c>
      <c r="D384" s="344">
        <v>4607091384338</v>
      </c>
      <c r="E384" s="343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2"/>
      <c r="P384" s="342"/>
      <c r="Q384" s="342"/>
      <c r="R384" s="343"/>
      <c r="S384" s="34"/>
      <c r="T384" s="34"/>
      <c r="U384" s="35" t="s">
        <v>65</v>
      </c>
      <c r="V384" s="335">
        <v>9</v>
      </c>
      <c r="W384" s="336">
        <f t="shared" si="16"/>
        <v>10.5</v>
      </c>
      <c r="X384" s="36">
        <f t="shared" si="17"/>
        <v>2.5100000000000001E-2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552</v>
      </c>
      <c r="B385" s="54" t="s">
        <v>553</v>
      </c>
      <c r="C385" s="31">
        <v>4301031254</v>
      </c>
      <c r="D385" s="344">
        <v>4680115883154</v>
      </c>
      <c r="E385" s="343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2"/>
      <c r="P385" s="342"/>
      <c r="Q385" s="342"/>
      <c r="R385" s="343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554</v>
      </c>
      <c r="B386" s="54" t="s">
        <v>555</v>
      </c>
      <c r="C386" s="31">
        <v>4301031171</v>
      </c>
      <c r="D386" s="344">
        <v>4607091389524</v>
      </c>
      <c r="E386" s="343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5">
        <v>12</v>
      </c>
      <c r="W386" s="336">
        <f t="shared" si="16"/>
        <v>12.600000000000001</v>
      </c>
      <c r="X386" s="36">
        <f t="shared" si="17"/>
        <v>3.0120000000000001E-2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4301031258</v>
      </c>
      <c r="D387" s="344">
        <v>4680115883161</v>
      </c>
      <c r="E387" s="343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2"/>
      <c r="P387" s="342"/>
      <c r="Q387" s="342"/>
      <c r="R387" s="343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558</v>
      </c>
      <c r="B388" s="54" t="s">
        <v>559</v>
      </c>
      <c r="C388" s="31">
        <v>4301031170</v>
      </c>
      <c r="D388" s="344">
        <v>4607091384345</v>
      </c>
      <c r="E388" s="343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3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560</v>
      </c>
      <c r="B389" s="54" t="s">
        <v>561</v>
      </c>
      <c r="C389" s="31">
        <v>4301031256</v>
      </c>
      <c r="D389" s="344">
        <v>4680115883178</v>
      </c>
      <c r="E389" s="343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2"/>
      <c r="P389" s="342"/>
      <c r="Q389" s="342"/>
      <c r="R389" s="343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562</v>
      </c>
      <c r="B390" s="54" t="s">
        <v>563</v>
      </c>
      <c r="C390" s="31">
        <v>4301031172</v>
      </c>
      <c r="D390" s="344">
        <v>4607091389531</v>
      </c>
      <c r="E390" s="343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2"/>
      <c r="P390" s="342"/>
      <c r="Q390" s="342"/>
      <c r="R390" s="343"/>
      <c r="S390" s="34"/>
      <c r="T390" s="34"/>
      <c r="U390" s="35" t="s">
        <v>65</v>
      </c>
      <c r="V390" s="335">
        <v>32</v>
      </c>
      <c r="W390" s="336">
        <f t="shared" si="16"/>
        <v>33.6</v>
      </c>
      <c r="X390" s="36">
        <f t="shared" si="17"/>
        <v>8.0320000000000003E-2</v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564</v>
      </c>
      <c r="B391" s="54" t="s">
        <v>565</v>
      </c>
      <c r="C391" s="31">
        <v>4301031255</v>
      </c>
      <c r="D391" s="344">
        <v>4680115883185</v>
      </c>
      <c r="E391" s="343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681" t="s">
        <v>566</v>
      </c>
      <c r="O391" s="342"/>
      <c r="P391" s="342"/>
      <c r="Q391" s="342"/>
      <c r="R391" s="343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52"/>
      <c r="B392" s="353"/>
      <c r="C392" s="353"/>
      <c r="D392" s="353"/>
      <c r="E392" s="353"/>
      <c r="F392" s="353"/>
      <c r="G392" s="353"/>
      <c r="H392" s="353"/>
      <c r="I392" s="353"/>
      <c r="J392" s="353"/>
      <c r="K392" s="353"/>
      <c r="L392" s="353"/>
      <c r="M392" s="354"/>
      <c r="N392" s="355" t="s">
        <v>66</v>
      </c>
      <c r="O392" s="356"/>
      <c r="P392" s="356"/>
      <c r="Q392" s="356"/>
      <c r="R392" s="356"/>
      <c r="S392" s="356"/>
      <c r="T392" s="357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31.785714285714285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34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0.18825</v>
      </c>
      <c r="Y392" s="338"/>
      <c r="Z392" s="338"/>
    </row>
    <row r="393" spans="1:53" x14ac:dyDescent="0.2">
      <c r="A393" s="353"/>
      <c r="B393" s="353"/>
      <c r="C393" s="353"/>
      <c r="D393" s="353"/>
      <c r="E393" s="353"/>
      <c r="F393" s="353"/>
      <c r="G393" s="353"/>
      <c r="H393" s="353"/>
      <c r="I393" s="353"/>
      <c r="J393" s="353"/>
      <c r="K393" s="353"/>
      <c r="L393" s="353"/>
      <c r="M393" s="354"/>
      <c r="N393" s="355" t="s">
        <v>66</v>
      </c>
      <c r="O393" s="356"/>
      <c r="P393" s="356"/>
      <c r="Q393" s="356"/>
      <c r="R393" s="356"/>
      <c r="S393" s="356"/>
      <c r="T393" s="357"/>
      <c r="U393" s="37" t="s">
        <v>65</v>
      </c>
      <c r="V393" s="337">
        <f>IFERROR(SUM(V379:V391),"0")</f>
        <v>64</v>
      </c>
      <c r="W393" s="337">
        <f>IFERROR(SUM(W379:W391),"0")</f>
        <v>68.460000000000008</v>
      </c>
      <c r="X393" s="37"/>
      <c r="Y393" s="338"/>
      <c r="Z393" s="338"/>
    </row>
    <row r="394" spans="1:53" ht="14.25" hidden="1" customHeight="1" x14ac:dyDescent="0.25">
      <c r="A394" s="362" t="s">
        <v>68</v>
      </c>
      <c r="B394" s="353"/>
      <c r="C394" s="353"/>
      <c r="D394" s="353"/>
      <c r="E394" s="353"/>
      <c r="F394" s="353"/>
      <c r="G394" s="353"/>
      <c r="H394" s="353"/>
      <c r="I394" s="353"/>
      <c r="J394" s="353"/>
      <c r="K394" s="353"/>
      <c r="L394" s="353"/>
      <c r="M394" s="353"/>
      <c r="N394" s="353"/>
      <c r="O394" s="353"/>
      <c r="P394" s="353"/>
      <c r="Q394" s="353"/>
      <c r="R394" s="353"/>
      <c r="S394" s="353"/>
      <c r="T394" s="353"/>
      <c r="U394" s="353"/>
      <c r="V394" s="353"/>
      <c r="W394" s="353"/>
      <c r="X394" s="353"/>
      <c r="Y394" s="331"/>
      <c r="Z394" s="331"/>
    </row>
    <row r="395" spans="1:53" ht="27" hidden="1" customHeight="1" x14ac:dyDescent="0.25">
      <c r="A395" s="54" t="s">
        <v>567</v>
      </c>
      <c r="B395" s="54" t="s">
        <v>568</v>
      </c>
      <c r="C395" s="31">
        <v>4301051258</v>
      </c>
      <c r="D395" s="344">
        <v>4607091389685</v>
      </c>
      <c r="E395" s="343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2"/>
      <c r="P395" s="342"/>
      <c r="Q395" s="342"/>
      <c r="R395" s="343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569</v>
      </c>
      <c r="B396" s="54" t="s">
        <v>570</v>
      </c>
      <c r="C396" s="31">
        <v>4301051431</v>
      </c>
      <c r="D396" s="344">
        <v>4607091389654</v>
      </c>
      <c r="E396" s="343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2"/>
      <c r="P396" s="342"/>
      <c r="Q396" s="342"/>
      <c r="R396" s="343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571</v>
      </c>
      <c r="B397" s="54" t="s">
        <v>572</v>
      </c>
      <c r="C397" s="31">
        <v>4301051284</v>
      </c>
      <c r="D397" s="344">
        <v>4607091384352</v>
      </c>
      <c r="E397" s="343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2"/>
      <c r="P397" s="342"/>
      <c r="Q397" s="342"/>
      <c r="R397" s="343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573</v>
      </c>
      <c r="B398" s="54" t="s">
        <v>574</v>
      </c>
      <c r="C398" s="31">
        <v>4301051257</v>
      </c>
      <c r="D398" s="344">
        <v>4607091389661</v>
      </c>
      <c r="E398" s="343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4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2"/>
      <c r="P398" s="342"/>
      <c r="Q398" s="342"/>
      <c r="R398" s="343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hidden="1" x14ac:dyDescent="0.2">
      <c r="A399" s="352"/>
      <c r="B399" s="353"/>
      <c r="C399" s="353"/>
      <c r="D399" s="353"/>
      <c r="E399" s="353"/>
      <c r="F399" s="353"/>
      <c r="G399" s="353"/>
      <c r="H399" s="353"/>
      <c r="I399" s="353"/>
      <c r="J399" s="353"/>
      <c r="K399" s="353"/>
      <c r="L399" s="353"/>
      <c r="M399" s="354"/>
      <c r="N399" s="355" t="s">
        <v>66</v>
      </c>
      <c r="O399" s="356"/>
      <c r="P399" s="356"/>
      <c r="Q399" s="356"/>
      <c r="R399" s="356"/>
      <c r="S399" s="356"/>
      <c r="T399" s="357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53"/>
      <c r="B400" s="353"/>
      <c r="C400" s="353"/>
      <c r="D400" s="353"/>
      <c r="E400" s="353"/>
      <c r="F400" s="353"/>
      <c r="G400" s="353"/>
      <c r="H400" s="353"/>
      <c r="I400" s="353"/>
      <c r="J400" s="353"/>
      <c r="K400" s="353"/>
      <c r="L400" s="353"/>
      <c r="M400" s="354"/>
      <c r="N400" s="355" t="s">
        <v>66</v>
      </c>
      <c r="O400" s="356"/>
      <c r="P400" s="356"/>
      <c r="Q400" s="356"/>
      <c r="R400" s="356"/>
      <c r="S400" s="356"/>
      <c r="T400" s="357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hidden="1" customHeight="1" x14ac:dyDescent="0.25">
      <c r="A401" s="362" t="s">
        <v>224</v>
      </c>
      <c r="B401" s="353"/>
      <c r="C401" s="353"/>
      <c r="D401" s="353"/>
      <c r="E401" s="353"/>
      <c r="F401" s="353"/>
      <c r="G401" s="353"/>
      <c r="H401" s="353"/>
      <c r="I401" s="353"/>
      <c r="J401" s="353"/>
      <c r="K401" s="353"/>
      <c r="L401" s="353"/>
      <c r="M401" s="353"/>
      <c r="N401" s="353"/>
      <c r="O401" s="353"/>
      <c r="P401" s="353"/>
      <c r="Q401" s="353"/>
      <c r="R401" s="353"/>
      <c r="S401" s="353"/>
      <c r="T401" s="353"/>
      <c r="U401" s="353"/>
      <c r="V401" s="353"/>
      <c r="W401" s="353"/>
      <c r="X401" s="353"/>
      <c r="Y401" s="331"/>
      <c r="Z401" s="331"/>
    </row>
    <row r="402" spans="1:53" ht="27" hidden="1" customHeight="1" x14ac:dyDescent="0.25">
      <c r="A402" s="54" t="s">
        <v>575</v>
      </c>
      <c r="B402" s="54" t="s">
        <v>576</v>
      </c>
      <c r="C402" s="31">
        <v>4301060352</v>
      </c>
      <c r="D402" s="344">
        <v>4680115881648</v>
      </c>
      <c r="E402" s="343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6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2"/>
      <c r="P402" s="342"/>
      <c r="Q402" s="342"/>
      <c r="R402" s="343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hidden="1" x14ac:dyDescent="0.2">
      <c r="A403" s="352"/>
      <c r="B403" s="353"/>
      <c r="C403" s="353"/>
      <c r="D403" s="353"/>
      <c r="E403" s="353"/>
      <c r="F403" s="353"/>
      <c r="G403" s="353"/>
      <c r="H403" s="353"/>
      <c r="I403" s="353"/>
      <c r="J403" s="353"/>
      <c r="K403" s="353"/>
      <c r="L403" s="353"/>
      <c r="M403" s="354"/>
      <c r="N403" s="355" t="s">
        <v>66</v>
      </c>
      <c r="O403" s="356"/>
      <c r="P403" s="356"/>
      <c r="Q403" s="356"/>
      <c r="R403" s="356"/>
      <c r="S403" s="356"/>
      <c r="T403" s="357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53"/>
      <c r="B404" s="353"/>
      <c r="C404" s="353"/>
      <c r="D404" s="353"/>
      <c r="E404" s="353"/>
      <c r="F404" s="353"/>
      <c r="G404" s="353"/>
      <c r="H404" s="353"/>
      <c r="I404" s="353"/>
      <c r="J404" s="353"/>
      <c r="K404" s="353"/>
      <c r="L404" s="353"/>
      <c r="M404" s="354"/>
      <c r="N404" s="355" t="s">
        <v>66</v>
      </c>
      <c r="O404" s="356"/>
      <c r="P404" s="356"/>
      <c r="Q404" s="356"/>
      <c r="R404" s="356"/>
      <c r="S404" s="356"/>
      <c r="T404" s="357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hidden="1" customHeight="1" x14ac:dyDescent="0.25">
      <c r="A405" s="362" t="s">
        <v>81</v>
      </c>
      <c r="B405" s="353"/>
      <c r="C405" s="353"/>
      <c r="D405" s="353"/>
      <c r="E405" s="353"/>
      <c r="F405" s="353"/>
      <c r="G405" s="353"/>
      <c r="H405" s="353"/>
      <c r="I405" s="353"/>
      <c r="J405" s="353"/>
      <c r="K405" s="353"/>
      <c r="L405" s="353"/>
      <c r="M405" s="353"/>
      <c r="N405" s="353"/>
      <c r="O405" s="353"/>
      <c r="P405" s="353"/>
      <c r="Q405" s="353"/>
      <c r="R405" s="353"/>
      <c r="S405" s="353"/>
      <c r="T405" s="353"/>
      <c r="U405" s="353"/>
      <c r="V405" s="353"/>
      <c r="W405" s="353"/>
      <c r="X405" s="353"/>
      <c r="Y405" s="331"/>
      <c r="Z405" s="331"/>
    </row>
    <row r="406" spans="1:53" ht="27" hidden="1" customHeight="1" x14ac:dyDescent="0.25">
      <c r="A406" s="54" t="s">
        <v>577</v>
      </c>
      <c r="B406" s="54" t="s">
        <v>578</v>
      </c>
      <c r="C406" s="31">
        <v>4301032046</v>
      </c>
      <c r="D406" s="344">
        <v>4680115884359</v>
      </c>
      <c r="E406" s="343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450" t="s">
        <v>581</v>
      </c>
      <c r="O406" s="342"/>
      <c r="P406" s="342"/>
      <c r="Q406" s="342"/>
      <c r="R406" s="343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hidden="1" customHeight="1" x14ac:dyDescent="0.25">
      <c r="A407" s="54" t="s">
        <v>582</v>
      </c>
      <c r="B407" s="54" t="s">
        <v>583</v>
      </c>
      <c r="C407" s="31">
        <v>4301032045</v>
      </c>
      <c r="D407" s="344">
        <v>4680115884335</v>
      </c>
      <c r="E407" s="343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638" t="s">
        <v>584</v>
      </c>
      <c r="O407" s="342"/>
      <c r="P407" s="342"/>
      <c r="Q407" s="342"/>
      <c r="R407" s="343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hidden="1" customHeight="1" x14ac:dyDescent="0.25">
      <c r="A408" s="54" t="s">
        <v>585</v>
      </c>
      <c r="B408" s="54" t="s">
        <v>586</v>
      </c>
      <c r="C408" s="31">
        <v>4301032047</v>
      </c>
      <c r="D408" s="344">
        <v>4680115884342</v>
      </c>
      <c r="E408" s="343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487" t="s">
        <v>587</v>
      </c>
      <c r="O408" s="342"/>
      <c r="P408" s="342"/>
      <c r="Q408" s="342"/>
      <c r="R408" s="343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hidden="1" customHeight="1" x14ac:dyDescent="0.25">
      <c r="A409" s="54" t="s">
        <v>588</v>
      </c>
      <c r="B409" s="54" t="s">
        <v>589</v>
      </c>
      <c r="C409" s="31">
        <v>4301170011</v>
      </c>
      <c r="D409" s="344">
        <v>4680115884113</v>
      </c>
      <c r="E409" s="343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669" t="s">
        <v>590</v>
      </c>
      <c r="O409" s="342"/>
      <c r="P409" s="342"/>
      <c r="Q409" s="342"/>
      <c r="R409" s="343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idden="1" x14ac:dyDescent="0.2">
      <c r="A410" s="352"/>
      <c r="B410" s="353"/>
      <c r="C410" s="353"/>
      <c r="D410" s="353"/>
      <c r="E410" s="353"/>
      <c r="F410" s="353"/>
      <c r="G410" s="353"/>
      <c r="H410" s="353"/>
      <c r="I410" s="353"/>
      <c r="J410" s="353"/>
      <c r="K410" s="353"/>
      <c r="L410" s="353"/>
      <c r="M410" s="354"/>
      <c r="N410" s="355" t="s">
        <v>66</v>
      </c>
      <c r="O410" s="356"/>
      <c r="P410" s="356"/>
      <c r="Q410" s="356"/>
      <c r="R410" s="356"/>
      <c r="S410" s="356"/>
      <c r="T410" s="357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hidden="1" x14ac:dyDescent="0.2">
      <c r="A411" s="353"/>
      <c r="B411" s="353"/>
      <c r="C411" s="353"/>
      <c r="D411" s="353"/>
      <c r="E411" s="353"/>
      <c r="F411" s="353"/>
      <c r="G411" s="353"/>
      <c r="H411" s="353"/>
      <c r="I411" s="353"/>
      <c r="J411" s="353"/>
      <c r="K411" s="353"/>
      <c r="L411" s="353"/>
      <c r="M411" s="354"/>
      <c r="N411" s="355" t="s">
        <v>66</v>
      </c>
      <c r="O411" s="356"/>
      <c r="P411" s="356"/>
      <c r="Q411" s="356"/>
      <c r="R411" s="356"/>
      <c r="S411" s="356"/>
      <c r="T411" s="357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hidden="1" customHeight="1" x14ac:dyDescent="0.25">
      <c r="A412" s="370" t="s">
        <v>591</v>
      </c>
      <c r="B412" s="353"/>
      <c r="C412" s="353"/>
      <c r="D412" s="353"/>
      <c r="E412" s="353"/>
      <c r="F412" s="353"/>
      <c r="G412" s="353"/>
      <c r="H412" s="353"/>
      <c r="I412" s="353"/>
      <c r="J412" s="353"/>
      <c r="K412" s="353"/>
      <c r="L412" s="353"/>
      <c r="M412" s="353"/>
      <c r="N412" s="353"/>
      <c r="O412" s="353"/>
      <c r="P412" s="353"/>
      <c r="Q412" s="353"/>
      <c r="R412" s="353"/>
      <c r="S412" s="353"/>
      <c r="T412" s="353"/>
      <c r="U412" s="353"/>
      <c r="V412" s="353"/>
      <c r="W412" s="353"/>
      <c r="X412" s="353"/>
      <c r="Y412" s="330"/>
      <c r="Z412" s="330"/>
    </row>
    <row r="413" spans="1:53" ht="14.25" hidden="1" customHeight="1" x14ac:dyDescent="0.25">
      <c r="A413" s="362" t="s">
        <v>95</v>
      </c>
      <c r="B413" s="353"/>
      <c r="C413" s="353"/>
      <c r="D413" s="353"/>
      <c r="E413" s="353"/>
      <c r="F413" s="353"/>
      <c r="G413" s="353"/>
      <c r="H413" s="353"/>
      <c r="I413" s="353"/>
      <c r="J413" s="353"/>
      <c r="K413" s="353"/>
      <c r="L413" s="353"/>
      <c r="M413" s="353"/>
      <c r="N413" s="353"/>
      <c r="O413" s="353"/>
      <c r="P413" s="353"/>
      <c r="Q413" s="353"/>
      <c r="R413" s="353"/>
      <c r="S413" s="353"/>
      <c r="T413" s="353"/>
      <c r="U413" s="353"/>
      <c r="V413" s="353"/>
      <c r="W413" s="353"/>
      <c r="X413" s="353"/>
      <c r="Y413" s="331"/>
      <c r="Z413" s="331"/>
    </row>
    <row r="414" spans="1:53" ht="27" hidden="1" customHeight="1" x14ac:dyDescent="0.25">
      <c r="A414" s="54" t="s">
        <v>592</v>
      </c>
      <c r="B414" s="54" t="s">
        <v>593</v>
      </c>
      <c r="C414" s="31">
        <v>4301020196</v>
      </c>
      <c r="D414" s="344">
        <v>4607091389388</v>
      </c>
      <c r="E414" s="343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46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hidden="1" customHeight="1" x14ac:dyDescent="0.25">
      <c r="A415" s="54" t="s">
        <v>594</v>
      </c>
      <c r="B415" s="54" t="s">
        <v>595</v>
      </c>
      <c r="C415" s="31">
        <v>4301020185</v>
      </c>
      <c r="D415" s="344">
        <v>4607091389364</v>
      </c>
      <c r="E415" s="343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6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hidden="1" x14ac:dyDescent="0.2">
      <c r="A416" s="352"/>
      <c r="B416" s="353"/>
      <c r="C416" s="353"/>
      <c r="D416" s="353"/>
      <c r="E416" s="353"/>
      <c r="F416" s="353"/>
      <c r="G416" s="353"/>
      <c r="H416" s="353"/>
      <c r="I416" s="353"/>
      <c r="J416" s="353"/>
      <c r="K416" s="353"/>
      <c r="L416" s="353"/>
      <c r="M416" s="354"/>
      <c r="N416" s="355" t="s">
        <v>66</v>
      </c>
      <c r="O416" s="356"/>
      <c r="P416" s="356"/>
      <c r="Q416" s="356"/>
      <c r="R416" s="356"/>
      <c r="S416" s="356"/>
      <c r="T416" s="357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53"/>
      <c r="B417" s="353"/>
      <c r="C417" s="353"/>
      <c r="D417" s="353"/>
      <c r="E417" s="353"/>
      <c r="F417" s="353"/>
      <c r="G417" s="353"/>
      <c r="H417" s="353"/>
      <c r="I417" s="353"/>
      <c r="J417" s="353"/>
      <c r="K417" s="353"/>
      <c r="L417" s="353"/>
      <c r="M417" s="354"/>
      <c r="N417" s="355" t="s">
        <v>66</v>
      </c>
      <c r="O417" s="356"/>
      <c r="P417" s="356"/>
      <c r="Q417" s="356"/>
      <c r="R417" s="356"/>
      <c r="S417" s="356"/>
      <c r="T417" s="357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hidden="1" customHeight="1" x14ac:dyDescent="0.25">
      <c r="A418" s="362" t="s">
        <v>60</v>
      </c>
      <c r="B418" s="353"/>
      <c r="C418" s="353"/>
      <c r="D418" s="353"/>
      <c r="E418" s="353"/>
      <c r="F418" s="353"/>
      <c r="G418" s="353"/>
      <c r="H418" s="353"/>
      <c r="I418" s="353"/>
      <c r="J418" s="353"/>
      <c r="K418" s="353"/>
      <c r="L418" s="353"/>
      <c r="M418" s="353"/>
      <c r="N418" s="353"/>
      <c r="O418" s="353"/>
      <c r="P418" s="353"/>
      <c r="Q418" s="353"/>
      <c r="R418" s="353"/>
      <c r="S418" s="353"/>
      <c r="T418" s="353"/>
      <c r="U418" s="353"/>
      <c r="V418" s="353"/>
      <c r="W418" s="353"/>
      <c r="X418" s="353"/>
      <c r="Y418" s="331"/>
      <c r="Z418" s="331"/>
    </row>
    <row r="419" spans="1:53" ht="27" hidden="1" customHeight="1" x14ac:dyDescent="0.25">
      <c r="A419" s="54" t="s">
        <v>596</v>
      </c>
      <c r="B419" s="54" t="s">
        <v>597</v>
      </c>
      <c r="C419" s="31">
        <v>4301031212</v>
      </c>
      <c r="D419" s="344">
        <v>4607091389739</v>
      </c>
      <c r="E419" s="343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4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2"/>
      <c r="P419" s="342"/>
      <c r="Q419" s="342"/>
      <c r="R419" s="343"/>
      <c r="S419" s="34"/>
      <c r="T419" s="34"/>
      <c r="U419" s="35" t="s">
        <v>65</v>
      </c>
      <c r="V419" s="335">
        <v>0</v>
      </c>
      <c r="W419" s="336">
        <f t="shared" ref="W419:W425" si="18"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4" t="s">
        <v>1</v>
      </c>
    </row>
    <row r="420" spans="1:53" ht="27" hidden="1" customHeight="1" x14ac:dyDescent="0.25">
      <c r="A420" s="54" t="s">
        <v>598</v>
      </c>
      <c r="B420" s="54" t="s">
        <v>599</v>
      </c>
      <c r="C420" s="31">
        <v>4301031247</v>
      </c>
      <c r="D420" s="344">
        <v>4680115883048</v>
      </c>
      <c r="E420" s="343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4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2"/>
      <c r="P420" s="342"/>
      <c r="Q420" s="342"/>
      <c r="R420" s="343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hidden="1" customHeight="1" x14ac:dyDescent="0.25">
      <c r="A421" s="54" t="s">
        <v>600</v>
      </c>
      <c r="B421" s="54" t="s">
        <v>601</v>
      </c>
      <c r="C421" s="31">
        <v>4301031176</v>
      </c>
      <c r="D421" s="344">
        <v>4607091389425</v>
      </c>
      <c r="E421" s="343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52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2"/>
      <c r="P421" s="342"/>
      <c r="Q421" s="342"/>
      <c r="R421" s="343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602</v>
      </c>
      <c r="B422" s="54" t="s">
        <v>603</v>
      </c>
      <c r="C422" s="31">
        <v>4301031215</v>
      </c>
      <c r="D422" s="344">
        <v>4680115882911</v>
      </c>
      <c r="E422" s="343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585" t="s">
        <v>604</v>
      </c>
      <c r="O422" s="342"/>
      <c r="P422" s="342"/>
      <c r="Q422" s="342"/>
      <c r="R422" s="343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4301031167</v>
      </c>
      <c r="D423" s="344">
        <v>4680115880771</v>
      </c>
      <c r="E423" s="343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2"/>
      <c r="P423" s="342"/>
      <c r="Q423" s="342"/>
      <c r="R423" s="343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4301031173</v>
      </c>
      <c r="D424" s="344">
        <v>4607091389500</v>
      </c>
      <c r="E424" s="343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5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2"/>
      <c r="P424" s="342"/>
      <c r="Q424" s="342"/>
      <c r="R424" s="343"/>
      <c r="S424" s="34"/>
      <c r="T424" s="34"/>
      <c r="U424" s="35" t="s">
        <v>65</v>
      </c>
      <c r="V424" s="335">
        <v>0</v>
      </c>
      <c r="W424" s="336">
        <f t="shared" si="18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4301031103</v>
      </c>
      <c r="D425" s="344">
        <v>4680115881983</v>
      </c>
      <c r="E425" s="343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4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2"/>
      <c r="P425" s="342"/>
      <c r="Q425" s="342"/>
      <c r="R425" s="343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idden="1" x14ac:dyDescent="0.2">
      <c r="A426" s="352"/>
      <c r="B426" s="353"/>
      <c r="C426" s="353"/>
      <c r="D426" s="353"/>
      <c r="E426" s="353"/>
      <c r="F426" s="353"/>
      <c r="G426" s="353"/>
      <c r="H426" s="353"/>
      <c r="I426" s="353"/>
      <c r="J426" s="353"/>
      <c r="K426" s="353"/>
      <c r="L426" s="353"/>
      <c r="M426" s="354"/>
      <c r="N426" s="355" t="s">
        <v>66</v>
      </c>
      <c r="O426" s="356"/>
      <c r="P426" s="356"/>
      <c r="Q426" s="356"/>
      <c r="R426" s="356"/>
      <c r="S426" s="356"/>
      <c r="T426" s="357"/>
      <c r="U426" s="37" t="s">
        <v>67</v>
      </c>
      <c r="V426" s="337">
        <f>IFERROR(V419/H419,"0")+IFERROR(V420/H420,"0")+IFERROR(V421/H421,"0")+IFERROR(V422/H422,"0")+IFERROR(V423/H423,"0")+IFERROR(V424/H424,"0")+IFERROR(V425/H425,"0")</f>
        <v>0</v>
      </c>
      <c r="W426" s="337">
        <f>IFERROR(W419/H419,"0")+IFERROR(W420/H420,"0")+IFERROR(W421/H421,"0")+IFERROR(W422/H422,"0")+IFERROR(W423/H423,"0")+IFERROR(W424/H424,"0")+IFERROR(W425/H425,"0")</f>
        <v>0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338"/>
      <c r="Z426" s="338"/>
    </row>
    <row r="427" spans="1:53" hidden="1" x14ac:dyDescent="0.2">
      <c r="A427" s="353"/>
      <c r="B427" s="353"/>
      <c r="C427" s="353"/>
      <c r="D427" s="353"/>
      <c r="E427" s="353"/>
      <c r="F427" s="353"/>
      <c r="G427" s="353"/>
      <c r="H427" s="353"/>
      <c r="I427" s="353"/>
      <c r="J427" s="353"/>
      <c r="K427" s="353"/>
      <c r="L427" s="353"/>
      <c r="M427" s="354"/>
      <c r="N427" s="355" t="s">
        <v>66</v>
      </c>
      <c r="O427" s="356"/>
      <c r="P427" s="356"/>
      <c r="Q427" s="356"/>
      <c r="R427" s="356"/>
      <c r="S427" s="356"/>
      <c r="T427" s="357"/>
      <c r="U427" s="37" t="s">
        <v>65</v>
      </c>
      <c r="V427" s="337">
        <f>IFERROR(SUM(V419:V425),"0")</f>
        <v>0</v>
      </c>
      <c r="W427" s="337">
        <f>IFERROR(SUM(W419:W425),"0")</f>
        <v>0</v>
      </c>
      <c r="X427" s="37"/>
      <c r="Y427" s="338"/>
      <c r="Z427" s="338"/>
    </row>
    <row r="428" spans="1:53" ht="14.25" hidden="1" customHeight="1" x14ac:dyDescent="0.25">
      <c r="A428" s="362" t="s">
        <v>81</v>
      </c>
      <c r="B428" s="353"/>
      <c r="C428" s="353"/>
      <c r="D428" s="353"/>
      <c r="E428" s="353"/>
      <c r="F428" s="353"/>
      <c r="G428" s="353"/>
      <c r="H428" s="353"/>
      <c r="I428" s="353"/>
      <c r="J428" s="353"/>
      <c r="K428" s="353"/>
      <c r="L428" s="353"/>
      <c r="M428" s="353"/>
      <c r="N428" s="353"/>
      <c r="O428" s="353"/>
      <c r="P428" s="353"/>
      <c r="Q428" s="353"/>
      <c r="R428" s="353"/>
      <c r="S428" s="353"/>
      <c r="T428" s="353"/>
      <c r="U428" s="353"/>
      <c r="V428" s="353"/>
      <c r="W428" s="353"/>
      <c r="X428" s="353"/>
      <c r="Y428" s="331"/>
      <c r="Z428" s="331"/>
    </row>
    <row r="429" spans="1:53" ht="27" hidden="1" customHeight="1" x14ac:dyDescent="0.25">
      <c r="A429" s="54" t="s">
        <v>611</v>
      </c>
      <c r="B429" s="54" t="s">
        <v>612</v>
      </c>
      <c r="C429" s="31">
        <v>4301040358</v>
      </c>
      <c r="D429" s="344">
        <v>4680115884571</v>
      </c>
      <c r="E429" s="343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596" t="s">
        <v>613</v>
      </c>
      <c r="O429" s="342"/>
      <c r="P429" s="342"/>
      <c r="Q429" s="342"/>
      <c r="R429" s="343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hidden="1" x14ac:dyDescent="0.2">
      <c r="A430" s="352"/>
      <c r="B430" s="353"/>
      <c r="C430" s="353"/>
      <c r="D430" s="353"/>
      <c r="E430" s="353"/>
      <c r="F430" s="353"/>
      <c r="G430" s="353"/>
      <c r="H430" s="353"/>
      <c r="I430" s="353"/>
      <c r="J430" s="353"/>
      <c r="K430" s="353"/>
      <c r="L430" s="353"/>
      <c r="M430" s="354"/>
      <c r="N430" s="355" t="s">
        <v>66</v>
      </c>
      <c r="O430" s="356"/>
      <c r="P430" s="356"/>
      <c r="Q430" s="356"/>
      <c r="R430" s="356"/>
      <c r="S430" s="356"/>
      <c r="T430" s="357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53"/>
      <c r="B431" s="353"/>
      <c r="C431" s="353"/>
      <c r="D431" s="353"/>
      <c r="E431" s="353"/>
      <c r="F431" s="353"/>
      <c r="G431" s="353"/>
      <c r="H431" s="353"/>
      <c r="I431" s="353"/>
      <c r="J431" s="353"/>
      <c r="K431" s="353"/>
      <c r="L431" s="353"/>
      <c r="M431" s="354"/>
      <c r="N431" s="355" t="s">
        <v>66</v>
      </c>
      <c r="O431" s="356"/>
      <c r="P431" s="356"/>
      <c r="Q431" s="356"/>
      <c r="R431" s="356"/>
      <c r="S431" s="356"/>
      <c r="T431" s="357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hidden="1" customHeight="1" x14ac:dyDescent="0.25">
      <c r="A432" s="362" t="s">
        <v>90</v>
      </c>
      <c r="B432" s="353"/>
      <c r="C432" s="353"/>
      <c r="D432" s="353"/>
      <c r="E432" s="353"/>
      <c r="F432" s="353"/>
      <c r="G432" s="353"/>
      <c r="H432" s="353"/>
      <c r="I432" s="353"/>
      <c r="J432" s="353"/>
      <c r="K432" s="353"/>
      <c r="L432" s="353"/>
      <c r="M432" s="353"/>
      <c r="N432" s="353"/>
      <c r="O432" s="353"/>
      <c r="P432" s="353"/>
      <c r="Q432" s="353"/>
      <c r="R432" s="353"/>
      <c r="S432" s="353"/>
      <c r="T432" s="353"/>
      <c r="U432" s="353"/>
      <c r="V432" s="353"/>
      <c r="W432" s="353"/>
      <c r="X432" s="353"/>
      <c r="Y432" s="331"/>
      <c r="Z432" s="331"/>
    </row>
    <row r="433" spans="1:53" ht="27" hidden="1" customHeight="1" x14ac:dyDescent="0.25">
      <c r="A433" s="54" t="s">
        <v>614</v>
      </c>
      <c r="B433" s="54" t="s">
        <v>615</v>
      </c>
      <c r="C433" s="31">
        <v>4301170010</v>
      </c>
      <c r="D433" s="344">
        <v>4680115884090</v>
      </c>
      <c r="E433" s="343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420" t="s">
        <v>616</v>
      </c>
      <c r="O433" s="342"/>
      <c r="P433" s="342"/>
      <c r="Q433" s="342"/>
      <c r="R433" s="343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hidden="1" x14ac:dyDescent="0.2">
      <c r="A434" s="352"/>
      <c r="B434" s="353"/>
      <c r="C434" s="353"/>
      <c r="D434" s="353"/>
      <c r="E434" s="353"/>
      <c r="F434" s="353"/>
      <c r="G434" s="353"/>
      <c r="H434" s="353"/>
      <c r="I434" s="353"/>
      <c r="J434" s="353"/>
      <c r="K434" s="353"/>
      <c r="L434" s="353"/>
      <c r="M434" s="354"/>
      <c r="N434" s="355" t="s">
        <v>66</v>
      </c>
      <c r="O434" s="356"/>
      <c r="P434" s="356"/>
      <c r="Q434" s="356"/>
      <c r="R434" s="356"/>
      <c r="S434" s="356"/>
      <c r="T434" s="357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53"/>
      <c r="B435" s="353"/>
      <c r="C435" s="353"/>
      <c r="D435" s="353"/>
      <c r="E435" s="353"/>
      <c r="F435" s="353"/>
      <c r="G435" s="353"/>
      <c r="H435" s="353"/>
      <c r="I435" s="353"/>
      <c r="J435" s="353"/>
      <c r="K435" s="353"/>
      <c r="L435" s="353"/>
      <c r="M435" s="354"/>
      <c r="N435" s="355" t="s">
        <v>66</v>
      </c>
      <c r="O435" s="356"/>
      <c r="P435" s="356"/>
      <c r="Q435" s="356"/>
      <c r="R435" s="356"/>
      <c r="S435" s="356"/>
      <c r="T435" s="357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hidden="1" customHeight="1" x14ac:dyDescent="0.25">
      <c r="A436" s="362" t="s">
        <v>617</v>
      </c>
      <c r="B436" s="353"/>
      <c r="C436" s="353"/>
      <c r="D436" s="353"/>
      <c r="E436" s="353"/>
      <c r="F436" s="353"/>
      <c r="G436" s="353"/>
      <c r="H436" s="353"/>
      <c r="I436" s="353"/>
      <c r="J436" s="353"/>
      <c r="K436" s="353"/>
      <c r="L436" s="353"/>
      <c r="M436" s="353"/>
      <c r="N436" s="353"/>
      <c r="O436" s="353"/>
      <c r="P436" s="353"/>
      <c r="Q436" s="353"/>
      <c r="R436" s="353"/>
      <c r="S436" s="353"/>
      <c r="T436" s="353"/>
      <c r="U436" s="353"/>
      <c r="V436" s="353"/>
      <c r="W436" s="353"/>
      <c r="X436" s="353"/>
      <c r="Y436" s="331"/>
      <c r="Z436" s="331"/>
    </row>
    <row r="437" spans="1:53" ht="27" hidden="1" customHeight="1" x14ac:dyDescent="0.25">
      <c r="A437" s="54" t="s">
        <v>618</v>
      </c>
      <c r="B437" s="54" t="s">
        <v>619</v>
      </c>
      <c r="C437" s="31">
        <v>4301040357</v>
      </c>
      <c r="D437" s="344">
        <v>4680115884564</v>
      </c>
      <c r="E437" s="343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572" t="s">
        <v>620</v>
      </c>
      <c r="O437" s="342"/>
      <c r="P437" s="342"/>
      <c r="Q437" s="342"/>
      <c r="R437" s="343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hidden="1" x14ac:dyDescent="0.2">
      <c r="A438" s="352"/>
      <c r="B438" s="353"/>
      <c r="C438" s="353"/>
      <c r="D438" s="353"/>
      <c r="E438" s="353"/>
      <c r="F438" s="353"/>
      <c r="G438" s="353"/>
      <c r="H438" s="353"/>
      <c r="I438" s="353"/>
      <c r="J438" s="353"/>
      <c r="K438" s="353"/>
      <c r="L438" s="353"/>
      <c r="M438" s="354"/>
      <c r="N438" s="355" t="s">
        <v>66</v>
      </c>
      <c r="O438" s="356"/>
      <c r="P438" s="356"/>
      <c r="Q438" s="356"/>
      <c r="R438" s="356"/>
      <c r="S438" s="356"/>
      <c r="T438" s="357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53"/>
      <c r="B439" s="353"/>
      <c r="C439" s="353"/>
      <c r="D439" s="353"/>
      <c r="E439" s="353"/>
      <c r="F439" s="353"/>
      <c r="G439" s="353"/>
      <c r="H439" s="353"/>
      <c r="I439" s="353"/>
      <c r="J439" s="353"/>
      <c r="K439" s="353"/>
      <c r="L439" s="353"/>
      <c r="M439" s="354"/>
      <c r="N439" s="355" t="s">
        <v>66</v>
      </c>
      <c r="O439" s="356"/>
      <c r="P439" s="356"/>
      <c r="Q439" s="356"/>
      <c r="R439" s="356"/>
      <c r="S439" s="356"/>
      <c r="T439" s="357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hidden="1" customHeight="1" x14ac:dyDescent="0.2">
      <c r="A440" s="350" t="s">
        <v>621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48"/>
      <c r="Z440" s="48"/>
    </row>
    <row r="441" spans="1:53" ht="16.5" hidden="1" customHeight="1" x14ac:dyDescent="0.25">
      <c r="A441" s="370" t="s">
        <v>621</v>
      </c>
      <c r="B441" s="353"/>
      <c r="C441" s="353"/>
      <c r="D441" s="353"/>
      <c r="E441" s="353"/>
      <c r="F441" s="353"/>
      <c r="G441" s="353"/>
      <c r="H441" s="353"/>
      <c r="I441" s="353"/>
      <c r="J441" s="353"/>
      <c r="K441" s="353"/>
      <c r="L441" s="353"/>
      <c r="M441" s="353"/>
      <c r="N441" s="353"/>
      <c r="O441" s="353"/>
      <c r="P441" s="353"/>
      <c r="Q441" s="353"/>
      <c r="R441" s="353"/>
      <c r="S441" s="353"/>
      <c r="T441" s="353"/>
      <c r="U441" s="353"/>
      <c r="V441" s="353"/>
      <c r="W441" s="353"/>
      <c r="X441" s="353"/>
      <c r="Y441" s="330"/>
      <c r="Z441" s="330"/>
    </row>
    <row r="442" spans="1:53" ht="14.25" hidden="1" customHeight="1" x14ac:dyDescent="0.25">
      <c r="A442" s="362" t="s">
        <v>103</v>
      </c>
      <c r="B442" s="353"/>
      <c r="C442" s="353"/>
      <c r="D442" s="353"/>
      <c r="E442" s="353"/>
      <c r="F442" s="353"/>
      <c r="G442" s="353"/>
      <c r="H442" s="353"/>
      <c r="I442" s="353"/>
      <c r="J442" s="353"/>
      <c r="K442" s="353"/>
      <c r="L442" s="353"/>
      <c r="M442" s="353"/>
      <c r="N442" s="353"/>
      <c r="O442" s="353"/>
      <c r="P442" s="353"/>
      <c r="Q442" s="353"/>
      <c r="R442" s="353"/>
      <c r="S442" s="353"/>
      <c r="T442" s="353"/>
      <c r="U442" s="353"/>
      <c r="V442" s="353"/>
      <c r="W442" s="353"/>
      <c r="X442" s="353"/>
      <c r="Y442" s="331"/>
      <c r="Z442" s="331"/>
    </row>
    <row r="443" spans="1:53" ht="27" hidden="1" customHeight="1" x14ac:dyDescent="0.25">
      <c r="A443" s="54" t="s">
        <v>622</v>
      </c>
      <c r="B443" s="54" t="s">
        <v>623</v>
      </c>
      <c r="C443" s="31">
        <v>4301011371</v>
      </c>
      <c r="D443" s="344">
        <v>4607091389067</v>
      </c>
      <c r="E443" s="343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2"/>
      <c r="P443" s="342"/>
      <c r="Q443" s="342"/>
      <c r="R443" s="343"/>
      <c r="S443" s="34"/>
      <c r="T443" s="34"/>
      <c r="U443" s="35" t="s">
        <v>65</v>
      </c>
      <c r="V443" s="335">
        <v>0</v>
      </c>
      <c r="W443" s="336">
        <f t="shared" ref="W443:W451" si="19">IFERROR(IF(V443="",0,CEILING((V443/$H443),1)*$H443),"")</f>
        <v>0</v>
      </c>
      <c r="X443" s="36" t="str">
        <f>IFERROR(IF(W443=0,"",ROUNDUP(W443/H443,0)*0.01196),"")</f>
        <v/>
      </c>
      <c r="Y443" s="56"/>
      <c r="Z443" s="57"/>
      <c r="AD443" s="58"/>
      <c r="BA443" s="294" t="s">
        <v>1</v>
      </c>
    </row>
    <row r="444" spans="1:53" ht="27" hidden="1" customHeight="1" x14ac:dyDescent="0.25">
      <c r="A444" s="54" t="s">
        <v>624</v>
      </c>
      <c r="B444" s="54" t="s">
        <v>625</v>
      </c>
      <c r="C444" s="31">
        <v>4301011363</v>
      </c>
      <c r="D444" s="344">
        <v>4607091383522</v>
      </c>
      <c r="E444" s="343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6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2"/>
      <c r="P444" s="342"/>
      <c r="Q444" s="342"/>
      <c r="R444" s="343"/>
      <c r="S444" s="34"/>
      <c r="T444" s="34"/>
      <c r="U444" s="35" t="s">
        <v>65</v>
      </c>
      <c r="V444" s="335">
        <v>0</v>
      </c>
      <c r="W444" s="336">
        <f t="shared" si="19"/>
        <v>0</v>
      </c>
      <c r="X444" s="36" t="str">
        <f>IFERROR(IF(W444=0,"",ROUNDUP(W444/H444,0)*0.01196),"")</f>
        <v/>
      </c>
      <c r="Y444" s="56"/>
      <c r="Z444" s="57"/>
      <c r="AD444" s="58"/>
      <c r="BA444" s="295" t="s">
        <v>1</v>
      </c>
    </row>
    <row r="445" spans="1:53" ht="27" hidden="1" customHeight="1" x14ac:dyDescent="0.25">
      <c r="A445" s="54" t="s">
        <v>626</v>
      </c>
      <c r="B445" s="54" t="s">
        <v>627</v>
      </c>
      <c r="C445" s="31">
        <v>4301011431</v>
      </c>
      <c r="D445" s="344">
        <v>4607091384437</v>
      </c>
      <c r="E445" s="343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2"/>
      <c r="P445" s="342"/>
      <c r="Q445" s="342"/>
      <c r="R445" s="343"/>
      <c r="S445" s="34"/>
      <c r="T445" s="34"/>
      <c r="U445" s="35" t="s">
        <v>65</v>
      </c>
      <c r="V445" s="335">
        <v>0</v>
      </c>
      <c r="W445" s="336">
        <f t="shared" si="19"/>
        <v>0</v>
      </c>
      <c r="X445" s="36" t="str">
        <f>IFERROR(IF(W445=0,"",ROUNDUP(W445/H445,0)*0.01196),"")</f>
        <v/>
      </c>
      <c r="Y445" s="56"/>
      <c r="Z445" s="57"/>
      <c r="AD445" s="58"/>
      <c r="BA445" s="296" t="s">
        <v>1</v>
      </c>
    </row>
    <row r="446" spans="1:53" ht="27" hidden="1" customHeight="1" x14ac:dyDescent="0.25">
      <c r="A446" s="54" t="s">
        <v>628</v>
      </c>
      <c r="B446" s="54" t="s">
        <v>629</v>
      </c>
      <c r="C446" s="31">
        <v>4301011365</v>
      </c>
      <c r="D446" s="344">
        <v>4607091389104</v>
      </c>
      <c r="E446" s="343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2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5">
        <v>0</v>
      </c>
      <c r="W446" s="336">
        <f t="shared" si="19"/>
        <v>0</v>
      </c>
      <c r="X446" s="36" t="str">
        <f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630</v>
      </c>
      <c r="B447" s="54" t="s">
        <v>631</v>
      </c>
      <c r="C447" s="31">
        <v>4301011367</v>
      </c>
      <c r="D447" s="344">
        <v>4680115880603</v>
      </c>
      <c r="E447" s="343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58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5">
        <v>0</v>
      </c>
      <c r="W447" s="336">
        <f t="shared" si="19"/>
        <v>0</v>
      </c>
      <c r="X447" s="36" t="str">
        <f>IFERROR(IF(W447=0,"",ROUNDUP(W447/H447,0)*0.00937),"")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632</v>
      </c>
      <c r="B448" s="54" t="s">
        <v>633</v>
      </c>
      <c r="C448" s="31">
        <v>4301011168</v>
      </c>
      <c r="D448" s="344">
        <v>4607091389999</v>
      </c>
      <c r="E448" s="343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2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2"/>
      <c r="P448" s="342"/>
      <c r="Q448" s="342"/>
      <c r="R448" s="343"/>
      <c r="S448" s="34"/>
      <c r="T448" s="34"/>
      <c r="U448" s="35" t="s">
        <v>65</v>
      </c>
      <c r="V448" s="335">
        <v>34</v>
      </c>
      <c r="W448" s="336">
        <f t="shared" si="19"/>
        <v>36</v>
      </c>
      <c r="X448" s="36">
        <f>IFERROR(IF(W448=0,"",ROUNDUP(W448/H448,0)*0.00937),"")</f>
        <v>9.3700000000000006E-2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634</v>
      </c>
      <c r="B449" s="54" t="s">
        <v>635</v>
      </c>
      <c r="C449" s="31">
        <v>4301011372</v>
      </c>
      <c r="D449" s="344">
        <v>4680115882782</v>
      </c>
      <c r="E449" s="343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2"/>
      <c r="P449" s="342"/>
      <c r="Q449" s="342"/>
      <c r="R449" s="343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636</v>
      </c>
      <c r="B450" s="54" t="s">
        <v>637</v>
      </c>
      <c r="C450" s="31">
        <v>4301011190</v>
      </c>
      <c r="D450" s="344">
        <v>4607091389098</v>
      </c>
      <c r="E450" s="343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2"/>
      <c r="P450" s="342"/>
      <c r="Q450" s="342"/>
      <c r="R450" s="343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638</v>
      </c>
      <c r="B451" s="54" t="s">
        <v>639</v>
      </c>
      <c r="C451" s="31">
        <v>4301011366</v>
      </c>
      <c r="D451" s="344">
        <v>4607091389982</v>
      </c>
      <c r="E451" s="343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5">
        <v>0</v>
      </c>
      <c r="W451" s="336">
        <f t="shared" si="19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x14ac:dyDescent="0.2">
      <c r="A452" s="352"/>
      <c r="B452" s="353"/>
      <c r="C452" s="353"/>
      <c r="D452" s="353"/>
      <c r="E452" s="353"/>
      <c r="F452" s="353"/>
      <c r="G452" s="353"/>
      <c r="H452" s="353"/>
      <c r="I452" s="353"/>
      <c r="J452" s="353"/>
      <c r="K452" s="353"/>
      <c r="L452" s="353"/>
      <c r="M452" s="354"/>
      <c r="N452" s="355" t="s">
        <v>66</v>
      </c>
      <c r="O452" s="356"/>
      <c r="P452" s="356"/>
      <c r="Q452" s="356"/>
      <c r="R452" s="356"/>
      <c r="S452" s="356"/>
      <c r="T452" s="357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9.4444444444444446</v>
      </c>
      <c r="W452" s="337">
        <f>IFERROR(W443/H443,"0")+IFERROR(W444/H444,"0")+IFERROR(W445/H445,"0")+IFERROR(W446/H446,"0")+IFERROR(W447/H447,"0")+IFERROR(W448/H448,"0")+IFERROR(W449/H449,"0")+IFERROR(W450/H450,"0")+IFERROR(W451/H451,"0")</f>
        <v>10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9.3700000000000006E-2</v>
      </c>
      <c r="Y452" s="338"/>
      <c r="Z452" s="338"/>
    </row>
    <row r="453" spans="1:53" x14ac:dyDescent="0.2">
      <c r="A453" s="353"/>
      <c r="B453" s="353"/>
      <c r="C453" s="353"/>
      <c r="D453" s="353"/>
      <c r="E453" s="353"/>
      <c r="F453" s="353"/>
      <c r="G453" s="353"/>
      <c r="H453" s="353"/>
      <c r="I453" s="353"/>
      <c r="J453" s="353"/>
      <c r="K453" s="353"/>
      <c r="L453" s="353"/>
      <c r="M453" s="354"/>
      <c r="N453" s="355" t="s">
        <v>66</v>
      </c>
      <c r="O453" s="356"/>
      <c r="P453" s="356"/>
      <c r="Q453" s="356"/>
      <c r="R453" s="356"/>
      <c r="S453" s="356"/>
      <c r="T453" s="357"/>
      <c r="U453" s="37" t="s">
        <v>65</v>
      </c>
      <c r="V453" s="337">
        <f>IFERROR(SUM(V443:V451),"0")</f>
        <v>34</v>
      </c>
      <c r="W453" s="337">
        <f>IFERROR(SUM(W443:W451),"0")</f>
        <v>36</v>
      </c>
      <c r="X453" s="37"/>
      <c r="Y453" s="338"/>
      <c r="Z453" s="338"/>
    </row>
    <row r="454" spans="1:53" ht="14.25" hidden="1" customHeight="1" x14ac:dyDescent="0.25">
      <c r="A454" s="362" t="s">
        <v>95</v>
      </c>
      <c r="B454" s="353"/>
      <c r="C454" s="353"/>
      <c r="D454" s="353"/>
      <c r="E454" s="353"/>
      <c r="F454" s="353"/>
      <c r="G454" s="353"/>
      <c r="H454" s="353"/>
      <c r="I454" s="353"/>
      <c r="J454" s="353"/>
      <c r="K454" s="353"/>
      <c r="L454" s="353"/>
      <c r="M454" s="353"/>
      <c r="N454" s="353"/>
      <c r="O454" s="353"/>
      <c r="P454" s="353"/>
      <c r="Q454" s="353"/>
      <c r="R454" s="353"/>
      <c r="S454" s="353"/>
      <c r="T454" s="353"/>
      <c r="U454" s="353"/>
      <c r="V454" s="353"/>
      <c r="W454" s="353"/>
      <c r="X454" s="353"/>
      <c r="Y454" s="331"/>
      <c r="Z454" s="331"/>
    </row>
    <row r="455" spans="1:53" ht="16.5" hidden="1" customHeight="1" x14ac:dyDescent="0.25">
      <c r="A455" s="54" t="s">
        <v>640</v>
      </c>
      <c r="B455" s="54" t="s">
        <v>641</v>
      </c>
      <c r="C455" s="31">
        <v>4301020222</v>
      </c>
      <c r="D455" s="344">
        <v>4607091388930</v>
      </c>
      <c r="E455" s="343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6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2"/>
      <c r="P455" s="342"/>
      <c r="Q455" s="342"/>
      <c r="R455" s="343"/>
      <c r="S455" s="34"/>
      <c r="T455" s="34"/>
      <c r="U455" s="35" t="s">
        <v>65</v>
      </c>
      <c r="V455" s="335">
        <v>0</v>
      </c>
      <c r="W455" s="336">
        <f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3" t="s">
        <v>1</v>
      </c>
    </row>
    <row r="456" spans="1:53" ht="16.5" hidden="1" customHeight="1" x14ac:dyDescent="0.25">
      <c r="A456" s="54" t="s">
        <v>642</v>
      </c>
      <c r="B456" s="54" t="s">
        <v>643</v>
      </c>
      <c r="C456" s="31">
        <v>4301020206</v>
      </c>
      <c r="D456" s="344">
        <v>4680115880054</v>
      </c>
      <c r="E456" s="343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2"/>
      <c r="P456" s="342"/>
      <c r="Q456" s="342"/>
      <c r="R456" s="343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hidden="1" x14ac:dyDescent="0.2">
      <c r="A457" s="352"/>
      <c r="B457" s="353"/>
      <c r="C457" s="353"/>
      <c r="D457" s="353"/>
      <c r="E457" s="353"/>
      <c r="F457" s="353"/>
      <c r="G457" s="353"/>
      <c r="H457" s="353"/>
      <c r="I457" s="353"/>
      <c r="J457" s="353"/>
      <c r="K457" s="353"/>
      <c r="L457" s="353"/>
      <c r="M457" s="354"/>
      <c r="N457" s="355" t="s">
        <v>66</v>
      </c>
      <c r="O457" s="356"/>
      <c r="P457" s="356"/>
      <c r="Q457" s="356"/>
      <c r="R457" s="356"/>
      <c r="S457" s="356"/>
      <c r="T457" s="357"/>
      <c r="U457" s="37" t="s">
        <v>67</v>
      </c>
      <c r="V457" s="337">
        <f>IFERROR(V455/H455,"0")+IFERROR(V456/H456,"0")</f>
        <v>0</v>
      </c>
      <c r="W457" s="337">
        <f>IFERROR(W455/H455,"0")+IFERROR(W456/H456,"0")</f>
        <v>0</v>
      </c>
      <c r="X457" s="337">
        <f>IFERROR(IF(X455="",0,X455),"0")+IFERROR(IF(X456="",0,X456),"0")</f>
        <v>0</v>
      </c>
      <c r="Y457" s="338"/>
      <c r="Z457" s="338"/>
    </row>
    <row r="458" spans="1:53" hidden="1" x14ac:dyDescent="0.2">
      <c r="A458" s="353"/>
      <c r="B458" s="353"/>
      <c r="C458" s="353"/>
      <c r="D458" s="353"/>
      <c r="E458" s="353"/>
      <c r="F458" s="353"/>
      <c r="G458" s="353"/>
      <c r="H458" s="353"/>
      <c r="I458" s="353"/>
      <c r="J458" s="353"/>
      <c r="K458" s="353"/>
      <c r="L458" s="353"/>
      <c r="M458" s="354"/>
      <c r="N458" s="355" t="s">
        <v>66</v>
      </c>
      <c r="O458" s="356"/>
      <c r="P458" s="356"/>
      <c r="Q458" s="356"/>
      <c r="R458" s="356"/>
      <c r="S458" s="356"/>
      <c r="T458" s="357"/>
      <c r="U458" s="37" t="s">
        <v>65</v>
      </c>
      <c r="V458" s="337">
        <f>IFERROR(SUM(V455:V456),"0")</f>
        <v>0</v>
      </c>
      <c r="W458" s="337">
        <f>IFERROR(SUM(W455:W456),"0")</f>
        <v>0</v>
      </c>
      <c r="X458" s="37"/>
      <c r="Y458" s="338"/>
      <c r="Z458" s="338"/>
    </row>
    <row r="459" spans="1:53" ht="14.25" hidden="1" customHeight="1" x14ac:dyDescent="0.25">
      <c r="A459" s="362" t="s">
        <v>60</v>
      </c>
      <c r="B459" s="353"/>
      <c r="C459" s="353"/>
      <c r="D459" s="353"/>
      <c r="E459" s="353"/>
      <c r="F459" s="353"/>
      <c r="G459" s="353"/>
      <c r="H459" s="353"/>
      <c r="I459" s="353"/>
      <c r="J459" s="353"/>
      <c r="K459" s="353"/>
      <c r="L459" s="353"/>
      <c r="M459" s="353"/>
      <c r="N459" s="353"/>
      <c r="O459" s="353"/>
      <c r="P459" s="353"/>
      <c r="Q459" s="353"/>
      <c r="R459" s="353"/>
      <c r="S459" s="353"/>
      <c r="T459" s="353"/>
      <c r="U459" s="353"/>
      <c r="V459" s="353"/>
      <c r="W459" s="353"/>
      <c r="X459" s="353"/>
      <c r="Y459" s="331"/>
      <c r="Z459" s="331"/>
    </row>
    <row r="460" spans="1:53" ht="27" hidden="1" customHeight="1" x14ac:dyDescent="0.25">
      <c r="A460" s="54" t="s">
        <v>644</v>
      </c>
      <c r="B460" s="54" t="s">
        <v>645</v>
      </c>
      <c r="C460" s="31">
        <v>4301031252</v>
      </c>
      <c r="D460" s="344">
        <v>4680115883116</v>
      </c>
      <c r="E460" s="343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2"/>
      <c r="P460" s="342"/>
      <c r="Q460" s="342"/>
      <c r="R460" s="343"/>
      <c r="S460" s="34"/>
      <c r="T460" s="34"/>
      <c r="U460" s="35" t="s">
        <v>65</v>
      </c>
      <c r="V460" s="335">
        <v>0</v>
      </c>
      <c r="W460" s="336">
        <f t="shared" ref="W460:W465" si="20">IFERROR(IF(V460="",0,CEILING((V460/$H460),1)*$H460),"")</f>
        <v>0</v>
      </c>
      <c r="X460" s="36" t="str">
        <f>IFERROR(IF(W460=0,"",ROUNDUP(W460/H460,0)*0.01196),"")</f>
        <v/>
      </c>
      <c r="Y460" s="56"/>
      <c r="Z460" s="57"/>
      <c r="AD460" s="58"/>
      <c r="BA460" s="305" t="s">
        <v>1</v>
      </c>
    </row>
    <row r="461" spans="1:53" ht="27" hidden="1" customHeight="1" x14ac:dyDescent="0.25">
      <c r="A461" s="54" t="s">
        <v>646</v>
      </c>
      <c r="B461" s="54" t="s">
        <v>647</v>
      </c>
      <c r="C461" s="31">
        <v>4301031248</v>
      </c>
      <c r="D461" s="344">
        <v>4680115883093</v>
      </c>
      <c r="E461" s="343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5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2"/>
      <c r="P461" s="342"/>
      <c r="Q461" s="342"/>
      <c r="R461" s="343"/>
      <c r="S461" s="34"/>
      <c r="T461" s="34"/>
      <c r="U461" s="35" t="s">
        <v>65</v>
      </c>
      <c r="V461" s="335">
        <v>0</v>
      </c>
      <c r="W461" s="336">
        <f t="shared" si="20"/>
        <v>0</v>
      </c>
      <c r="X461" s="36" t="str">
        <f>IFERROR(IF(W461=0,"",ROUNDUP(W461/H461,0)*0.01196),"")</f>
        <v/>
      </c>
      <c r="Y461" s="56"/>
      <c r="Z461" s="57"/>
      <c r="AD461" s="58"/>
      <c r="BA461" s="306" t="s">
        <v>1</v>
      </c>
    </row>
    <row r="462" spans="1:53" ht="27" hidden="1" customHeight="1" x14ac:dyDescent="0.25">
      <c r="A462" s="54" t="s">
        <v>648</v>
      </c>
      <c r="B462" s="54" t="s">
        <v>649</v>
      </c>
      <c r="C462" s="31">
        <v>4301031250</v>
      </c>
      <c r="D462" s="344">
        <v>4680115883109</v>
      </c>
      <c r="E462" s="343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6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2"/>
      <c r="P462" s="342"/>
      <c r="Q462" s="342"/>
      <c r="R462" s="343"/>
      <c r="S462" s="34"/>
      <c r="T462" s="34"/>
      <c r="U462" s="35" t="s">
        <v>65</v>
      </c>
      <c r="V462" s="335">
        <v>0</v>
      </c>
      <c r="W462" s="336">
        <f t="shared" si="20"/>
        <v>0</v>
      </c>
      <c r="X462" s="36" t="str">
        <f>IFERROR(IF(W462=0,"",ROUNDUP(W462/H462,0)*0.01196),"")</f>
        <v/>
      </c>
      <c r="Y462" s="56"/>
      <c r="Z462" s="57"/>
      <c r="AD462" s="58"/>
      <c r="BA462" s="307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4301031249</v>
      </c>
      <c r="D463" s="344">
        <v>4680115882072</v>
      </c>
      <c r="E463" s="343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655" t="s">
        <v>652</v>
      </c>
      <c r="O463" s="342"/>
      <c r="P463" s="342"/>
      <c r="Q463" s="342"/>
      <c r="R463" s="343"/>
      <c r="S463" s="34"/>
      <c r="T463" s="34"/>
      <c r="U463" s="35" t="s">
        <v>65</v>
      </c>
      <c r="V463" s="335">
        <v>24</v>
      </c>
      <c r="W463" s="336">
        <f t="shared" si="20"/>
        <v>25.2</v>
      </c>
      <c r="X463" s="36">
        <f>IFERROR(IF(W463=0,"",ROUNDUP(W463/H463,0)*0.00937),"")</f>
        <v>6.5589999999999996E-2</v>
      </c>
      <c r="Y463" s="56"/>
      <c r="Z463" s="57"/>
      <c r="AD463" s="58"/>
      <c r="BA463" s="308" t="s">
        <v>1</v>
      </c>
    </row>
    <row r="464" spans="1:53" ht="27" customHeight="1" x14ac:dyDescent="0.25">
      <c r="A464" s="54" t="s">
        <v>653</v>
      </c>
      <c r="B464" s="54" t="s">
        <v>654</v>
      </c>
      <c r="C464" s="31">
        <v>4301031251</v>
      </c>
      <c r="D464" s="344">
        <v>4680115882102</v>
      </c>
      <c r="E464" s="343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401" t="s">
        <v>655</v>
      </c>
      <c r="O464" s="342"/>
      <c r="P464" s="342"/>
      <c r="Q464" s="342"/>
      <c r="R464" s="343"/>
      <c r="S464" s="34"/>
      <c r="T464" s="34"/>
      <c r="U464" s="35" t="s">
        <v>65</v>
      </c>
      <c r="V464" s="335">
        <v>7</v>
      </c>
      <c r="W464" s="336">
        <f t="shared" si="20"/>
        <v>7.2</v>
      </c>
      <c r="X464" s="36">
        <f>IFERROR(IF(W464=0,"",ROUNDUP(W464/H464,0)*0.00937),"")</f>
        <v>1.874E-2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656</v>
      </c>
      <c r="B465" s="54" t="s">
        <v>657</v>
      </c>
      <c r="C465" s="31">
        <v>4301031253</v>
      </c>
      <c r="D465" s="344">
        <v>4680115882096</v>
      </c>
      <c r="E465" s="343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569" t="s">
        <v>658</v>
      </c>
      <c r="O465" s="342"/>
      <c r="P465" s="342"/>
      <c r="Q465" s="342"/>
      <c r="R465" s="343"/>
      <c r="S465" s="34"/>
      <c r="T465" s="34"/>
      <c r="U465" s="35" t="s">
        <v>65</v>
      </c>
      <c r="V465" s="335">
        <v>42</v>
      </c>
      <c r="W465" s="336">
        <f t="shared" si="20"/>
        <v>43.2</v>
      </c>
      <c r="X465" s="36">
        <f>IFERROR(IF(W465=0,"",ROUNDUP(W465/H465,0)*0.00937),"")</f>
        <v>0.11244</v>
      </c>
      <c r="Y465" s="56"/>
      <c r="Z465" s="57"/>
      <c r="AD465" s="58"/>
      <c r="BA465" s="310" t="s">
        <v>1</v>
      </c>
    </row>
    <row r="466" spans="1:53" x14ac:dyDescent="0.2">
      <c r="A466" s="352"/>
      <c r="B466" s="353"/>
      <c r="C466" s="353"/>
      <c r="D466" s="353"/>
      <c r="E466" s="353"/>
      <c r="F466" s="353"/>
      <c r="G466" s="353"/>
      <c r="H466" s="353"/>
      <c r="I466" s="353"/>
      <c r="J466" s="353"/>
      <c r="K466" s="353"/>
      <c r="L466" s="353"/>
      <c r="M466" s="354"/>
      <c r="N466" s="355" t="s">
        <v>66</v>
      </c>
      <c r="O466" s="356"/>
      <c r="P466" s="356"/>
      <c r="Q466" s="356"/>
      <c r="R466" s="356"/>
      <c r="S466" s="356"/>
      <c r="T466" s="357"/>
      <c r="U466" s="37" t="s">
        <v>67</v>
      </c>
      <c r="V466" s="337">
        <f>IFERROR(V460/H460,"0")+IFERROR(V461/H461,"0")+IFERROR(V462/H462,"0")+IFERROR(V463/H463,"0")+IFERROR(V464/H464,"0")+IFERROR(V465/H465,"0")</f>
        <v>20.277777777777779</v>
      </c>
      <c r="W466" s="337">
        <f>IFERROR(W460/H460,"0")+IFERROR(W461/H461,"0")+IFERROR(W462/H462,"0")+IFERROR(W463/H463,"0")+IFERROR(W464/H464,"0")+IFERROR(W465/H465,"0")</f>
        <v>21</v>
      </c>
      <c r="X466" s="337">
        <f>IFERROR(IF(X460="",0,X460),"0")+IFERROR(IF(X461="",0,X461),"0")+IFERROR(IF(X462="",0,X462),"0")+IFERROR(IF(X463="",0,X463),"0")+IFERROR(IF(X464="",0,X464),"0")+IFERROR(IF(X465="",0,X465),"0")</f>
        <v>0.19677</v>
      </c>
      <c r="Y466" s="338"/>
      <c r="Z466" s="338"/>
    </row>
    <row r="467" spans="1:53" x14ac:dyDescent="0.2">
      <c r="A467" s="353"/>
      <c r="B467" s="353"/>
      <c r="C467" s="353"/>
      <c r="D467" s="353"/>
      <c r="E467" s="353"/>
      <c r="F467" s="353"/>
      <c r="G467" s="353"/>
      <c r="H467" s="353"/>
      <c r="I467" s="353"/>
      <c r="J467" s="353"/>
      <c r="K467" s="353"/>
      <c r="L467" s="353"/>
      <c r="M467" s="354"/>
      <c r="N467" s="355" t="s">
        <v>66</v>
      </c>
      <c r="O467" s="356"/>
      <c r="P467" s="356"/>
      <c r="Q467" s="356"/>
      <c r="R467" s="356"/>
      <c r="S467" s="356"/>
      <c r="T467" s="357"/>
      <c r="U467" s="37" t="s">
        <v>65</v>
      </c>
      <c r="V467" s="337">
        <f>IFERROR(SUM(V460:V465),"0")</f>
        <v>73</v>
      </c>
      <c r="W467" s="337">
        <f>IFERROR(SUM(W460:W465),"0")</f>
        <v>75.599999999999994</v>
      </c>
      <c r="X467" s="37"/>
      <c r="Y467" s="338"/>
      <c r="Z467" s="338"/>
    </row>
    <row r="468" spans="1:53" ht="14.25" hidden="1" customHeight="1" x14ac:dyDescent="0.25">
      <c r="A468" s="362" t="s">
        <v>68</v>
      </c>
      <c r="B468" s="353"/>
      <c r="C468" s="353"/>
      <c r="D468" s="353"/>
      <c r="E468" s="353"/>
      <c r="F468" s="353"/>
      <c r="G468" s="353"/>
      <c r="H468" s="353"/>
      <c r="I468" s="353"/>
      <c r="J468" s="353"/>
      <c r="K468" s="353"/>
      <c r="L468" s="353"/>
      <c r="M468" s="353"/>
      <c r="N468" s="353"/>
      <c r="O468" s="353"/>
      <c r="P468" s="353"/>
      <c r="Q468" s="353"/>
      <c r="R468" s="353"/>
      <c r="S468" s="353"/>
      <c r="T468" s="353"/>
      <c r="U468" s="353"/>
      <c r="V468" s="353"/>
      <c r="W468" s="353"/>
      <c r="X468" s="353"/>
      <c r="Y468" s="331"/>
      <c r="Z468" s="331"/>
    </row>
    <row r="469" spans="1:53" ht="27" hidden="1" customHeight="1" x14ac:dyDescent="0.25">
      <c r="A469" s="54" t="s">
        <v>659</v>
      </c>
      <c r="B469" s="54" t="s">
        <v>660</v>
      </c>
      <c r="C469" s="31">
        <v>4301051058</v>
      </c>
      <c r="D469" s="344">
        <v>4680115883536</v>
      </c>
      <c r="E469" s="343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437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hidden="1" customHeight="1" x14ac:dyDescent="0.25">
      <c r="A470" s="54" t="s">
        <v>662</v>
      </c>
      <c r="B470" s="54" t="s">
        <v>663</v>
      </c>
      <c r="C470" s="31">
        <v>4301051230</v>
      </c>
      <c r="D470" s="344">
        <v>4607091383409</v>
      </c>
      <c r="E470" s="343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2"/>
      <c r="P470" s="342"/>
      <c r="Q470" s="342"/>
      <c r="R470" s="343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hidden="1" customHeight="1" x14ac:dyDescent="0.25">
      <c r="A471" s="54" t="s">
        <v>664</v>
      </c>
      <c r="B471" s="54" t="s">
        <v>665</v>
      </c>
      <c r="C471" s="31">
        <v>4301051231</v>
      </c>
      <c r="D471" s="344">
        <v>4607091383416</v>
      </c>
      <c r="E471" s="343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2"/>
      <c r="P471" s="342"/>
      <c r="Q471" s="342"/>
      <c r="R471" s="343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hidden="1" x14ac:dyDescent="0.2">
      <c r="A472" s="352"/>
      <c r="B472" s="353"/>
      <c r="C472" s="353"/>
      <c r="D472" s="353"/>
      <c r="E472" s="353"/>
      <c r="F472" s="353"/>
      <c r="G472" s="353"/>
      <c r="H472" s="353"/>
      <c r="I472" s="353"/>
      <c r="J472" s="353"/>
      <c r="K472" s="353"/>
      <c r="L472" s="353"/>
      <c r="M472" s="354"/>
      <c r="N472" s="355" t="s">
        <v>66</v>
      </c>
      <c r="O472" s="356"/>
      <c r="P472" s="356"/>
      <c r="Q472" s="356"/>
      <c r="R472" s="356"/>
      <c r="S472" s="356"/>
      <c r="T472" s="357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53"/>
      <c r="B473" s="353"/>
      <c r="C473" s="353"/>
      <c r="D473" s="353"/>
      <c r="E473" s="353"/>
      <c r="F473" s="353"/>
      <c r="G473" s="353"/>
      <c r="H473" s="353"/>
      <c r="I473" s="353"/>
      <c r="J473" s="353"/>
      <c r="K473" s="353"/>
      <c r="L473" s="353"/>
      <c r="M473" s="354"/>
      <c r="N473" s="355" t="s">
        <v>66</v>
      </c>
      <c r="O473" s="356"/>
      <c r="P473" s="356"/>
      <c r="Q473" s="356"/>
      <c r="R473" s="356"/>
      <c r="S473" s="356"/>
      <c r="T473" s="357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hidden="1" customHeight="1" x14ac:dyDescent="0.2">
      <c r="A474" s="350" t="s">
        <v>666</v>
      </c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51"/>
      <c r="N474" s="351"/>
      <c r="O474" s="351"/>
      <c r="P474" s="351"/>
      <c r="Q474" s="351"/>
      <c r="R474" s="351"/>
      <c r="S474" s="351"/>
      <c r="T474" s="351"/>
      <c r="U474" s="351"/>
      <c r="V474" s="351"/>
      <c r="W474" s="351"/>
      <c r="X474" s="351"/>
      <c r="Y474" s="48"/>
      <c r="Z474" s="48"/>
    </row>
    <row r="475" spans="1:53" ht="16.5" hidden="1" customHeight="1" x14ac:dyDescent="0.25">
      <c r="A475" s="370" t="s">
        <v>667</v>
      </c>
      <c r="B475" s="353"/>
      <c r="C475" s="353"/>
      <c r="D475" s="353"/>
      <c r="E475" s="353"/>
      <c r="F475" s="353"/>
      <c r="G475" s="353"/>
      <c r="H475" s="353"/>
      <c r="I475" s="353"/>
      <c r="J475" s="353"/>
      <c r="K475" s="353"/>
      <c r="L475" s="353"/>
      <c r="M475" s="353"/>
      <c r="N475" s="353"/>
      <c r="O475" s="353"/>
      <c r="P475" s="353"/>
      <c r="Q475" s="353"/>
      <c r="R475" s="353"/>
      <c r="S475" s="353"/>
      <c r="T475" s="353"/>
      <c r="U475" s="353"/>
      <c r="V475" s="353"/>
      <c r="W475" s="353"/>
      <c r="X475" s="353"/>
      <c r="Y475" s="330"/>
      <c r="Z475" s="330"/>
    </row>
    <row r="476" spans="1:53" ht="14.25" hidden="1" customHeight="1" x14ac:dyDescent="0.25">
      <c r="A476" s="362" t="s">
        <v>103</v>
      </c>
      <c r="B476" s="353"/>
      <c r="C476" s="353"/>
      <c r="D476" s="353"/>
      <c r="E476" s="353"/>
      <c r="F476" s="353"/>
      <c r="G476" s="353"/>
      <c r="H476" s="353"/>
      <c r="I476" s="353"/>
      <c r="J476" s="353"/>
      <c r="K476" s="353"/>
      <c r="L476" s="353"/>
      <c r="M476" s="353"/>
      <c r="N476" s="353"/>
      <c r="O476" s="353"/>
      <c r="P476" s="353"/>
      <c r="Q476" s="353"/>
      <c r="R476" s="353"/>
      <c r="S476" s="353"/>
      <c r="T476" s="353"/>
      <c r="U476" s="353"/>
      <c r="V476" s="353"/>
      <c r="W476" s="353"/>
      <c r="X476" s="353"/>
      <c r="Y476" s="331"/>
      <c r="Z476" s="331"/>
    </row>
    <row r="477" spans="1:53" ht="27" hidden="1" customHeight="1" x14ac:dyDescent="0.25">
      <c r="A477" s="54" t="s">
        <v>668</v>
      </c>
      <c r="B477" s="54" t="s">
        <v>669</v>
      </c>
      <c r="C477" s="31">
        <v>4301011551</v>
      </c>
      <c r="D477" s="344">
        <v>4640242180038</v>
      </c>
      <c r="E477" s="343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07" t="s">
        <v>670</v>
      </c>
      <c r="O477" s="342"/>
      <c r="P477" s="342"/>
      <c r="Q477" s="342"/>
      <c r="R477" s="343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hidden="1" customHeight="1" x14ac:dyDescent="0.25">
      <c r="A478" s="54" t="s">
        <v>671</v>
      </c>
      <c r="B478" s="54" t="s">
        <v>672</v>
      </c>
      <c r="C478" s="31">
        <v>4301011585</v>
      </c>
      <c r="D478" s="344">
        <v>4640242180441</v>
      </c>
      <c r="E478" s="343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641" t="s">
        <v>673</v>
      </c>
      <c r="O478" s="342"/>
      <c r="P478" s="342"/>
      <c r="Q478" s="342"/>
      <c r="R478" s="343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hidden="1" customHeight="1" x14ac:dyDescent="0.25">
      <c r="A479" s="54" t="s">
        <v>674</v>
      </c>
      <c r="B479" s="54" t="s">
        <v>675</v>
      </c>
      <c r="C479" s="31">
        <v>4301011584</v>
      </c>
      <c r="D479" s="344">
        <v>4640242180564</v>
      </c>
      <c r="E479" s="343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694" t="s">
        <v>676</v>
      </c>
      <c r="O479" s="342"/>
      <c r="P479" s="342"/>
      <c r="Q479" s="342"/>
      <c r="R479" s="343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6" t="s">
        <v>1</v>
      </c>
    </row>
    <row r="480" spans="1:53" hidden="1" x14ac:dyDescent="0.2">
      <c r="A480" s="352"/>
      <c r="B480" s="353"/>
      <c r="C480" s="353"/>
      <c r="D480" s="353"/>
      <c r="E480" s="353"/>
      <c r="F480" s="353"/>
      <c r="G480" s="353"/>
      <c r="H480" s="353"/>
      <c r="I480" s="353"/>
      <c r="J480" s="353"/>
      <c r="K480" s="353"/>
      <c r="L480" s="353"/>
      <c r="M480" s="354"/>
      <c r="N480" s="355" t="s">
        <v>66</v>
      </c>
      <c r="O480" s="356"/>
      <c r="P480" s="356"/>
      <c r="Q480" s="356"/>
      <c r="R480" s="356"/>
      <c r="S480" s="356"/>
      <c r="T480" s="357"/>
      <c r="U480" s="37" t="s">
        <v>67</v>
      </c>
      <c r="V480" s="337">
        <f>IFERROR(V477/H477,"0")+IFERROR(V478/H478,"0")+IFERROR(V479/H479,"0")</f>
        <v>0</v>
      </c>
      <c r="W480" s="337">
        <f>IFERROR(W477/H477,"0")+IFERROR(W478/H478,"0")+IFERROR(W479/H479,"0")</f>
        <v>0</v>
      </c>
      <c r="X480" s="337">
        <f>IFERROR(IF(X477="",0,X477),"0")+IFERROR(IF(X478="",0,X478),"0")+IFERROR(IF(X479="",0,X479),"0")</f>
        <v>0</v>
      </c>
      <c r="Y480" s="338"/>
      <c r="Z480" s="338"/>
    </row>
    <row r="481" spans="1:53" hidden="1" x14ac:dyDescent="0.2">
      <c r="A481" s="353"/>
      <c r="B481" s="353"/>
      <c r="C481" s="353"/>
      <c r="D481" s="353"/>
      <c r="E481" s="353"/>
      <c r="F481" s="353"/>
      <c r="G481" s="353"/>
      <c r="H481" s="353"/>
      <c r="I481" s="353"/>
      <c r="J481" s="353"/>
      <c r="K481" s="353"/>
      <c r="L481" s="353"/>
      <c r="M481" s="354"/>
      <c r="N481" s="355" t="s">
        <v>66</v>
      </c>
      <c r="O481" s="356"/>
      <c r="P481" s="356"/>
      <c r="Q481" s="356"/>
      <c r="R481" s="356"/>
      <c r="S481" s="356"/>
      <c r="T481" s="357"/>
      <c r="U481" s="37" t="s">
        <v>65</v>
      </c>
      <c r="V481" s="337">
        <f>IFERROR(SUM(V477:V479),"0")</f>
        <v>0</v>
      </c>
      <c r="W481" s="337">
        <f>IFERROR(SUM(W477:W479),"0")</f>
        <v>0</v>
      </c>
      <c r="X481" s="37"/>
      <c r="Y481" s="338"/>
      <c r="Z481" s="338"/>
    </row>
    <row r="482" spans="1:53" ht="14.25" hidden="1" customHeight="1" x14ac:dyDescent="0.25">
      <c r="A482" s="362" t="s">
        <v>95</v>
      </c>
      <c r="B482" s="353"/>
      <c r="C482" s="353"/>
      <c r="D482" s="353"/>
      <c r="E482" s="353"/>
      <c r="F482" s="353"/>
      <c r="G482" s="353"/>
      <c r="H482" s="353"/>
      <c r="I482" s="353"/>
      <c r="J482" s="353"/>
      <c r="K482" s="353"/>
      <c r="L482" s="353"/>
      <c r="M482" s="353"/>
      <c r="N482" s="353"/>
      <c r="O482" s="353"/>
      <c r="P482" s="353"/>
      <c r="Q482" s="353"/>
      <c r="R482" s="353"/>
      <c r="S482" s="353"/>
      <c r="T482" s="353"/>
      <c r="U482" s="353"/>
      <c r="V482" s="353"/>
      <c r="W482" s="353"/>
      <c r="X482" s="353"/>
      <c r="Y482" s="331"/>
      <c r="Z482" s="331"/>
    </row>
    <row r="483" spans="1:53" ht="27" hidden="1" customHeight="1" x14ac:dyDescent="0.25">
      <c r="A483" s="54" t="s">
        <v>677</v>
      </c>
      <c r="B483" s="54" t="s">
        <v>678</v>
      </c>
      <c r="C483" s="31">
        <v>4301020260</v>
      </c>
      <c r="D483" s="344">
        <v>4640242180526</v>
      </c>
      <c r="E483" s="343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438" t="s">
        <v>679</v>
      </c>
      <c r="O483" s="342"/>
      <c r="P483" s="342"/>
      <c r="Q483" s="342"/>
      <c r="R483" s="343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hidden="1" customHeight="1" x14ac:dyDescent="0.25">
      <c r="A484" s="54" t="s">
        <v>680</v>
      </c>
      <c r="B484" s="54" t="s">
        <v>681</v>
      </c>
      <c r="C484" s="31">
        <v>4301020269</v>
      </c>
      <c r="D484" s="344">
        <v>4640242180519</v>
      </c>
      <c r="E484" s="343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601" t="s">
        <v>682</v>
      </c>
      <c r="O484" s="342"/>
      <c r="P484" s="342"/>
      <c r="Q484" s="342"/>
      <c r="R484" s="343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hidden="1" x14ac:dyDescent="0.2">
      <c r="A485" s="352"/>
      <c r="B485" s="353"/>
      <c r="C485" s="353"/>
      <c r="D485" s="353"/>
      <c r="E485" s="353"/>
      <c r="F485" s="353"/>
      <c r="G485" s="353"/>
      <c r="H485" s="353"/>
      <c r="I485" s="353"/>
      <c r="J485" s="353"/>
      <c r="K485" s="353"/>
      <c r="L485" s="353"/>
      <c r="M485" s="354"/>
      <c r="N485" s="355" t="s">
        <v>66</v>
      </c>
      <c r="O485" s="356"/>
      <c r="P485" s="356"/>
      <c r="Q485" s="356"/>
      <c r="R485" s="356"/>
      <c r="S485" s="356"/>
      <c r="T485" s="357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53"/>
      <c r="B486" s="353"/>
      <c r="C486" s="353"/>
      <c r="D486" s="353"/>
      <c r="E486" s="353"/>
      <c r="F486" s="353"/>
      <c r="G486" s="353"/>
      <c r="H486" s="353"/>
      <c r="I486" s="353"/>
      <c r="J486" s="353"/>
      <c r="K486" s="353"/>
      <c r="L486" s="353"/>
      <c r="M486" s="354"/>
      <c r="N486" s="355" t="s">
        <v>66</v>
      </c>
      <c r="O486" s="356"/>
      <c r="P486" s="356"/>
      <c r="Q486" s="356"/>
      <c r="R486" s="356"/>
      <c r="S486" s="356"/>
      <c r="T486" s="357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hidden="1" customHeight="1" x14ac:dyDescent="0.25">
      <c r="A487" s="362" t="s">
        <v>60</v>
      </c>
      <c r="B487" s="353"/>
      <c r="C487" s="353"/>
      <c r="D487" s="353"/>
      <c r="E487" s="353"/>
      <c r="F487" s="353"/>
      <c r="G487" s="353"/>
      <c r="H487" s="353"/>
      <c r="I487" s="353"/>
      <c r="J487" s="353"/>
      <c r="K487" s="353"/>
      <c r="L487" s="353"/>
      <c r="M487" s="353"/>
      <c r="N487" s="353"/>
      <c r="O487" s="353"/>
      <c r="P487" s="353"/>
      <c r="Q487" s="353"/>
      <c r="R487" s="353"/>
      <c r="S487" s="353"/>
      <c r="T487" s="353"/>
      <c r="U487" s="353"/>
      <c r="V487" s="353"/>
      <c r="W487" s="353"/>
      <c r="X487" s="353"/>
      <c r="Y487" s="331"/>
      <c r="Z487" s="331"/>
    </row>
    <row r="488" spans="1:53" ht="27" hidden="1" customHeight="1" x14ac:dyDescent="0.25">
      <c r="A488" s="54" t="s">
        <v>683</v>
      </c>
      <c r="B488" s="54" t="s">
        <v>684</v>
      </c>
      <c r="C488" s="31">
        <v>4301031280</v>
      </c>
      <c r="D488" s="344">
        <v>4640242180816</v>
      </c>
      <c r="E488" s="343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468" t="s">
        <v>685</v>
      </c>
      <c r="O488" s="342"/>
      <c r="P488" s="342"/>
      <c r="Q488" s="342"/>
      <c r="R488" s="343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hidden="1" customHeight="1" x14ac:dyDescent="0.25">
      <c r="A489" s="54" t="s">
        <v>686</v>
      </c>
      <c r="B489" s="54" t="s">
        <v>687</v>
      </c>
      <c r="C489" s="31">
        <v>4301031244</v>
      </c>
      <c r="D489" s="344">
        <v>4640242180595</v>
      </c>
      <c r="E489" s="343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40</v>
      </c>
      <c r="N489" s="683" t="s">
        <v>688</v>
      </c>
      <c r="O489" s="342"/>
      <c r="P489" s="342"/>
      <c r="Q489" s="342"/>
      <c r="R489" s="343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hidden="1" customHeight="1" x14ac:dyDescent="0.25">
      <c r="A490" s="54" t="s">
        <v>689</v>
      </c>
      <c r="B490" s="54" t="s">
        <v>690</v>
      </c>
      <c r="C490" s="31">
        <v>4301031203</v>
      </c>
      <c r="D490" s="344">
        <v>4640242180908</v>
      </c>
      <c r="E490" s="343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06" t="s">
        <v>691</v>
      </c>
      <c r="O490" s="342"/>
      <c r="P490" s="342"/>
      <c r="Q490" s="342"/>
      <c r="R490" s="343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hidden="1" customHeight="1" x14ac:dyDescent="0.25">
      <c r="A491" s="54" t="s">
        <v>692</v>
      </c>
      <c r="B491" s="54" t="s">
        <v>693</v>
      </c>
      <c r="C491" s="31">
        <v>4301031200</v>
      </c>
      <c r="D491" s="344">
        <v>4640242180489</v>
      </c>
      <c r="E491" s="343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688" t="s">
        <v>694</v>
      </c>
      <c r="O491" s="342"/>
      <c r="P491" s="342"/>
      <c r="Q491" s="342"/>
      <c r="R491" s="343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hidden="1" x14ac:dyDescent="0.2">
      <c r="A492" s="352"/>
      <c r="B492" s="353"/>
      <c r="C492" s="353"/>
      <c r="D492" s="353"/>
      <c r="E492" s="353"/>
      <c r="F492" s="353"/>
      <c r="G492" s="353"/>
      <c r="H492" s="353"/>
      <c r="I492" s="353"/>
      <c r="J492" s="353"/>
      <c r="K492" s="353"/>
      <c r="L492" s="353"/>
      <c r="M492" s="35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53"/>
      <c r="B493" s="353"/>
      <c r="C493" s="353"/>
      <c r="D493" s="353"/>
      <c r="E493" s="353"/>
      <c r="F493" s="353"/>
      <c r="G493" s="353"/>
      <c r="H493" s="353"/>
      <c r="I493" s="353"/>
      <c r="J493" s="353"/>
      <c r="K493" s="353"/>
      <c r="L493" s="353"/>
      <c r="M493" s="35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hidden="1" customHeight="1" x14ac:dyDescent="0.25">
      <c r="A494" s="362" t="s">
        <v>68</v>
      </c>
      <c r="B494" s="353"/>
      <c r="C494" s="353"/>
      <c r="D494" s="353"/>
      <c r="E494" s="353"/>
      <c r="F494" s="353"/>
      <c r="G494" s="353"/>
      <c r="H494" s="353"/>
      <c r="I494" s="353"/>
      <c r="J494" s="353"/>
      <c r="K494" s="353"/>
      <c r="L494" s="353"/>
      <c r="M494" s="353"/>
      <c r="N494" s="353"/>
      <c r="O494" s="353"/>
      <c r="P494" s="353"/>
      <c r="Q494" s="353"/>
      <c r="R494" s="353"/>
      <c r="S494" s="353"/>
      <c r="T494" s="353"/>
      <c r="U494" s="353"/>
      <c r="V494" s="353"/>
      <c r="W494" s="353"/>
      <c r="X494" s="353"/>
      <c r="Y494" s="331"/>
      <c r="Z494" s="331"/>
    </row>
    <row r="495" spans="1:53" ht="27" hidden="1" customHeight="1" x14ac:dyDescent="0.25">
      <c r="A495" s="54" t="s">
        <v>695</v>
      </c>
      <c r="B495" s="54" t="s">
        <v>696</v>
      </c>
      <c r="C495" s="31">
        <v>4301051310</v>
      </c>
      <c r="D495" s="344">
        <v>4680115880870</v>
      </c>
      <c r="E495" s="343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50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2"/>
      <c r="P495" s="342"/>
      <c r="Q495" s="342"/>
      <c r="R495" s="343"/>
      <c r="S495" s="34"/>
      <c r="T495" s="34"/>
      <c r="U495" s="35" t="s">
        <v>65</v>
      </c>
      <c r="V495" s="335">
        <v>0</v>
      </c>
      <c r="W495" s="33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3" t="s">
        <v>1</v>
      </c>
    </row>
    <row r="496" spans="1:53" ht="27" hidden="1" customHeight="1" x14ac:dyDescent="0.25">
      <c r="A496" s="54" t="s">
        <v>697</v>
      </c>
      <c r="B496" s="54" t="s">
        <v>698</v>
      </c>
      <c r="C496" s="31">
        <v>4301051510</v>
      </c>
      <c r="D496" s="344">
        <v>4640242180540</v>
      </c>
      <c r="E496" s="343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461" t="s">
        <v>699</v>
      </c>
      <c r="O496" s="342"/>
      <c r="P496" s="342"/>
      <c r="Q496" s="342"/>
      <c r="R496" s="343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hidden="1" customHeight="1" x14ac:dyDescent="0.25">
      <c r="A497" s="54" t="s">
        <v>700</v>
      </c>
      <c r="B497" s="54" t="s">
        <v>701</v>
      </c>
      <c r="C497" s="31">
        <v>4301051390</v>
      </c>
      <c r="D497" s="344">
        <v>4640242181233</v>
      </c>
      <c r="E497" s="343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604" t="s">
        <v>702</v>
      </c>
      <c r="O497" s="342"/>
      <c r="P497" s="342"/>
      <c r="Q497" s="342"/>
      <c r="R497" s="343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hidden="1" customHeight="1" x14ac:dyDescent="0.25">
      <c r="A498" s="54" t="s">
        <v>703</v>
      </c>
      <c r="B498" s="54" t="s">
        <v>704</v>
      </c>
      <c r="C498" s="31">
        <v>4301051508</v>
      </c>
      <c r="D498" s="344">
        <v>4640242180557</v>
      </c>
      <c r="E498" s="343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494" t="s">
        <v>705</v>
      </c>
      <c r="O498" s="342"/>
      <c r="P498" s="342"/>
      <c r="Q498" s="342"/>
      <c r="R498" s="343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hidden="1" customHeight="1" x14ac:dyDescent="0.25">
      <c r="A499" s="54" t="s">
        <v>706</v>
      </c>
      <c r="B499" s="54" t="s">
        <v>707</v>
      </c>
      <c r="C499" s="31">
        <v>4301051448</v>
      </c>
      <c r="D499" s="344">
        <v>4640242181226</v>
      </c>
      <c r="E499" s="343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6" t="s">
        <v>708</v>
      </c>
      <c r="O499" s="342"/>
      <c r="P499" s="342"/>
      <c r="Q499" s="342"/>
      <c r="R499" s="343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hidden="1" x14ac:dyDescent="0.2">
      <c r="A500" s="352"/>
      <c r="B500" s="353"/>
      <c r="C500" s="353"/>
      <c r="D500" s="353"/>
      <c r="E500" s="353"/>
      <c r="F500" s="353"/>
      <c r="G500" s="353"/>
      <c r="H500" s="353"/>
      <c r="I500" s="353"/>
      <c r="J500" s="353"/>
      <c r="K500" s="353"/>
      <c r="L500" s="353"/>
      <c r="M500" s="354"/>
      <c r="N500" s="355" t="s">
        <v>66</v>
      </c>
      <c r="O500" s="356"/>
      <c r="P500" s="356"/>
      <c r="Q500" s="356"/>
      <c r="R500" s="356"/>
      <c r="S500" s="356"/>
      <c r="T500" s="357"/>
      <c r="U500" s="37" t="s">
        <v>67</v>
      </c>
      <c r="V500" s="337">
        <f>IFERROR(V495/H495,"0")+IFERROR(V496/H496,"0")+IFERROR(V497/H497,"0")+IFERROR(V498/H498,"0")+IFERROR(V499/H499,"0")</f>
        <v>0</v>
      </c>
      <c r="W500" s="337">
        <f>IFERROR(W495/H495,"0")+IFERROR(W496/H496,"0")+IFERROR(W497/H497,"0")+IFERROR(W498/H498,"0")+IFERROR(W499/H499,"0")</f>
        <v>0</v>
      </c>
      <c r="X500" s="337">
        <f>IFERROR(IF(X495="",0,X495),"0")+IFERROR(IF(X496="",0,X496),"0")+IFERROR(IF(X497="",0,X497),"0")+IFERROR(IF(X498="",0,X498),"0")+IFERROR(IF(X499="",0,X499),"0")</f>
        <v>0</v>
      </c>
      <c r="Y500" s="338"/>
      <c r="Z500" s="338"/>
    </row>
    <row r="501" spans="1:53" hidden="1" x14ac:dyDescent="0.2">
      <c r="A501" s="353"/>
      <c r="B501" s="353"/>
      <c r="C501" s="353"/>
      <c r="D501" s="353"/>
      <c r="E501" s="353"/>
      <c r="F501" s="353"/>
      <c r="G501" s="353"/>
      <c r="H501" s="353"/>
      <c r="I501" s="353"/>
      <c r="J501" s="353"/>
      <c r="K501" s="353"/>
      <c r="L501" s="353"/>
      <c r="M501" s="354"/>
      <c r="N501" s="355" t="s">
        <v>66</v>
      </c>
      <c r="O501" s="356"/>
      <c r="P501" s="356"/>
      <c r="Q501" s="356"/>
      <c r="R501" s="356"/>
      <c r="S501" s="356"/>
      <c r="T501" s="357"/>
      <c r="U501" s="37" t="s">
        <v>65</v>
      </c>
      <c r="V501" s="337">
        <f>IFERROR(SUM(V495:V499),"0")</f>
        <v>0</v>
      </c>
      <c r="W501" s="337">
        <f>IFERROR(SUM(W495:W499),"0")</f>
        <v>0</v>
      </c>
      <c r="X501" s="37"/>
      <c r="Y501" s="338"/>
      <c r="Z501" s="338"/>
    </row>
    <row r="502" spans="1:53" ht="15" customHeight="1" x14ac:dyDescent="0.2">
      <c r="A502" s="436"/>
      <c r="B502" s="353"/>
      <c r="C502" s="353"/>
      <c r="D502" s="353"/>
      <c r="E502" s="353"/>
      <c r="F502" s="353"/>
      <c r="G502" s="353"/>
      <c r="H502" s="353"/>
      <c r="I502" s="353"/>
      <c r="J502" s="353"/>
      <c r="K502" s="353"/>
      <c r="L502" s="353"/>
      <c r="M502" s="372"/>
      <c r="N502" s="470" t="s">
        <v>709</v>
      </c>
      <c r="O502" s="389"/>
      <c r="P502" s="389"/>
      <c r="Q502" s="389"/>
      <c r="R502" s="389"/>
      <c r="S502" s="389"/>
      <c r="T502" s="383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3471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3560.96</v>
      </c>
      <c r="X502" s="37"/>
      <c r="Y502" s="338"/>
      <c r="Z502" s="338"/>
    </row>
    <row r="503" spans="1:53" x14ac:dyDescent="0.2">
      <c r="A503" s="353"/>
      <c r="B503" s="353"/>
      <c r="C503" s="353"/>
      <c r="D503" s="353"/>
      <c r="E503" s="353"/>
      <c r="F503" s="353"/>
      <c r="G503" s="353"/>
      <c r="H503" s="353"/>
      <c r="I503" s="353"/>
      <c r="J503" s="353"/>
      <c r="K503" s="353"/>
      <c r="L503" s="353"/>
      <c r="M503" s="372"/>
      <c r="N503" s="470" t="s">
        <v>710</v>
      </c>
      <c r="O503" s="389"/>
      <c r="P503" s="389"/>
      <c r="Q503" s="389"/>
      <c r="R503" s="389"/>
      <c r="S503" s="389"/>
      <c r="T503" s="383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3700.433161584941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3796.0060000000008</v>
      </c>
      <c r="X503" s="37"/>
      <c r="Y503" s="338"/>
      <c r="Z503" s="338"/>
    </row>
    <row r="504" spans="1:53" x14ac:dyDescent="0.2">
      <c r="A504" s="353"/>
      <c r="B504" s="353"/>
      <c r="C504" s="353"/>
      <c r="D504" s="353"/>
      <c r="E504" s="353"/>
      <c r="F504" s="353"/>
      <c r="G504" s="353"/>
      <c r="H504" s="353"/>
      <c r="I504" s="353"/>
      <c r="J504" s="353"/>
      <c r="K504" s="353"/>
      <c r="L504" s="353"/>
      <c r="M504" s="372"/>
      <c r="N504" s="470" t="s">
        <v>711</v>
      </c>
      <c r="O504" s="389"/>
      <c r="P504" s="389"/>
      <c r="Q504" s="389"/>
      <c r="R504" s="389"/>
      <c r="S504" s="389"/>
      <c r="T504" s="383"/>
      <c r="U504" s="37" t="s">
        <v>712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8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8</v>
      </c>
      <c r="X504" s="37"/>
      <c r="Y504" s="338"/>
      <c r="Z504" s="338"/>
    </row>
    <row r="505" spans="1:53" x14ac:dyDescent="0.2">
      <c r="A505" s="353"/>
      <c r="B505" s="353"/>
      <c r="C505" s="353"/>
      <c r="D505" s="353"/>
      <c r="E505" s="353"/>
      <c r="F505" s="353"/>
      <c r="G505" s="353"/>
      <c r="H505" s="353"/>
      <c r="I505" s="353"/>
      <c r="J505" s="353"/>
      <c r="K505" s="353"/>
      <c r="L505" s="353"/>
      <c r="M505" s="372"/>
      <c r="N505" s="470" t="s">
        <v>713</v>
      </c>
      <c r="O505" s="389"/>
      <c r="P505" s="389"/>
      <c r="Q505" s="389"/>
      <c r="R505" s="389"/>
      <c r="S505" s="389"/>
      <c r="T505" s="383"/>
      <c r="U505" s="37" t="s">
        <v>65</v>
      </c>
      <c r="V505" s="337">
        <f>GrossWeightTotal+PalletQtyTotal*25</f>
        <v>3900.433161584941</v>
      </c>
      <c r="W505" s="337">
        <f>GrossWeightTotalR+PalletQtyTotalR*25</f>
        <v>3996.0060000000008</v>
      </c>
      <c r="X505" s="37"/>
      <c r="Y505" s="338"/>
      <c r="Z505" s="338"/>
    </row>
    <row r="506" spans="1:53" x14ac:dyDescent="0.2">
      <c r="A506" s="353"/>
      <c r="B506" s="353"/>
      <c r="C506" s="353"/>
      <c r="D506" s="353"/>
      <c r="E506" s="353"/>
      <c r="F506" s="353"/>
      <c r="G506" s="353"/>
      <c r="H506" s="353"/>
      <c r="I506" s="353"/>
      <c r="J506" s="353"/>
      <c r="K506" s="353"/>
      <c r="L506" s="353"/>
      <c r="M506" s="372"/>
      <c r="N506" s="470" t="s">
        <v>714</v>
      </c>
      <c r="O506" s="389"/>
      <c r="P506" s="389"/>
      <c r="Q506" s="389"/>
      <c r="R506" s="389"/>
      <c r="S506" s="389"/>
      <c r="T506" s="383"/>
      <c r="U506" s="37" t="s">
        <v>712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891.06875487595573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908</v>
      </c>
      <c r="X506" s="37"/>
      <c r="Y506" s="338"/>
      <c r="Z506" s="338"/>
    </row>
    <row r="507" spans="1:53" ht="14.25" hidden="1" customHeight="1" x14ac:dyDescent="0.2">
      <c r="A507" s="353"/>
      <c r="B507" s="353"/>
      <c r="C507" s="353"/>
      <c r="D507" s="353"/>
      <c r="E507" s="353"/>
      <c r="F507" s="353"/>
      <c r="G507" s="353"/>
      <c r="H507" s="353"/>
      <c r="I507" s="353"/>
      <c r="J507" s="353"/>
      <c r="K507" s="353"/>
      <c r="L507" s="353"/>
      <c r="M507" s="372"/>
      <c r="N507" s="470" t="s">
        <v>715</v>
      </c>
      <c r="O507" s="389"/>
      <c r="P507" s="389"/>
      <c r="Q507" s="389"/>
      <c r="R507" s="389"/>
      <c r="S507" s="389"/>
      <c r="T507" s="383"/>
      <c r="U507" s="39" t="s">
        <v>716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8.3068300000000015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717</v>
      </c>
      <c r="B509" s="332" t="s">
        <v>59</v>
      </c>
      <c r="C509" s="386" t="s">
        <v>93</v>
      </c>
      <c r="D509" s="424"/>
      <c r="E509" s="424"/>
      <c r="F509" s="425"/>
      <c r="G509" s="386" t="s">
        <v>249</v>
      </c>
      <c r="H509" s="424"/>
      <c r="I509" s="424"/>
      <c r="J509" s="424"/>
      <c r="K509" s="424"/>
      <c r="L509" s="424"/>
      <c r="M509" s="424"/>
      <c r="N509" s="424"/>
      <c r="O509" s="425"/>
      <c r="P509" s="332" t="s">
        <v>473</v>
      </c>
      <c r="Q509" s="386" t="s">
        <v>478</v>
      </c>
      <c r="R509" s="425"/>
      <c r="S509" s="386" t="s">
        <v>534</v>
      </c>
      <c r="T509" s="425"/>
      <c r="U509" s="332" t="s">
        <v>621</v>
      </c>
      <c r="V509" s="332" t="s">
        <v>666</v>
      </c>
      <c r="Z509" s="52"/>
      <c r="AC509" s="333"/>
    </row>
    <row r="510" spans="1:53" ht="14.25" customHeight="1" thickTop="1" x14ac:dyDescent="0.2">
      <c r="A510" s="485" t="s">
        <v>718</v>
      </c>
      <c r="B510" s="386" t="s">
        <v>59</v>
      </c>
      <c r="C510" s="386" t="s">
        <v>94</v>
      </c>
      <c r="D510" s="386" t="s">
        <v>102</v>
      </c>
      <c r="E510" s="386" t="s">
        <v>93</v>
      </c>
      <c r="F510" s="386" t="s">
        <v>240</v>
      </c>
      <c r="G510" s="386" t="s">
        <v>250</v>
      </c>
      <c r="H510" s="386" t="s">
        <v>257</v>
      </c>
      <c r="I510" s="386" t="s">
        <v>277</v>
      </c>
      <c r="J510" s="386" t="s">
        <v>343</v>
      </c>
      <c r="K510" s="333"/>
      <c r="L510" s="386" t="s">
        <v>346</v>
      </c>
      <c r="M510" s="386" t="s">
        <v>360</v>
      </c>
      <c r="N510" s="386" t="s">
        <v>445</v>
      </c>
      <c r="O510" s="386" t="s">
        <v>464</v>
      </c>
      <c r="P510" s="386" t="s">
        <v>474</v>
      </c>
      <c r="Q510" s="386" t="s">
        <v>479</v>
      </c>
      <c r="R510" s="386" t="s">
        <v>508</v>
      </c>
      <c r="S510" s="386" t="s">
        <v>535</v>
      </c>
      <c r="T510" s="386" t="s">
        <v>591</v>
      </c>
      <c r="U510" s="386" t="s">
        <v>621</v>
      </c>
      <c r="V510" s="386" t="s">
        <v>667</v>
      </c>
      <c r="Z510" s="52"/>
      <c r="AC510" s="333"/>
    </row>
    <row r="511" spans="1:53" ht="13.5" customHeight="1" thickBot="1" x14ac:dyDescent="0.25">
      <c r="A511" s="486"/>
      <c r="B511" s="387"/>
      <c r="C511" s="387"/>
      <c r="D511" s="387"/>
      <c r="E511" s="387"/>
      <c r="F511" s="387"/>
      <c r="G511" s="387"/>
      <c r="H511" s="387"/>
      <c r="I511" s="387"/>
      <c r="J511" s="387"/>
      <c r="K511" s="333"/>
      <c r="L511" s="387"/>
      <c r="M511" s="387"/>
      <c r="N511" s="387"/>
      <c r="O511" s="387"/>
      <c r="P511" s="387"/>
      <c r="Q511" s="387"/>
      <c r="R511" s="387"/>
      <c r="S511" s="387"/>
      <c r="T511" s="387"/>
      <c r="U511" s="387"/>
      <c r="V511" s="387"/>
      <c r="Z511" s="52"/>
      <c r="AC511" s="333"/>
    </row>
    <row r="512" spans="1:53" ht="18" customHeight="1" thickTop="1" thickBot="1" x14ac:dyDescent="0.25">
      <c r="A512" s="40" t="s">
        <v>719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70.2</v>
      </c>
      <c r="D512" s="46">
        <f>IFERROR(W55*1,"0")+IFERROR(W56*1,"0")+IFERROR(W57*1,"0")+IFERROR(W58*1,"0")</f>
        <v>505.8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1253.8</v>
      </c>
      <c r="F512" s="46">
        <f>IFERROR(W132*1,"0")+IFERROR(W133*1,"0")+IFERROR(W134*1,"0")+IFERROR(W135*1,"0")</f>
        <v>180.9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0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231.89999999999998</v>
      </c>
      <c r="J512" s="46">
        <f>IFERROR(W206*1,"0")</f>
        <v>33.6</v>
      </c>
      <c r="K512" s="333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460.4</v>
      </c>
      <c r="N512" s="46">
        <f>IFERROR(W280*1,"0")+IFERROR(W281*1,"0")+IFERROR(W282*1,"0")+IFERROR(W283*1,"0")+IFERROR(W284*1,"0")+IFERROR(W285*1,"0")+IFERROR(W286*1,"0")+IFERROR(W287*1,"0")+IFERROR(W291*1,"0")+IFERROR(W292*1,"0")</f>
        <v>0</v>
      </c>
      <c r="O512" s="46">
        <f>IFERROR(W297*1,"0")+IFERROR(W301*1,"0")+IFERROR(W305*1,"0")+IFERROR(W309*1,"0")</f>
        <v>18.899999999999999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620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73.860000000000014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111.60000000000001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52"/>
      <c r="AC512" s="333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74"/>
        <filter val="1,48"/>
        <filter val="1,62"/>
        <filter val="10,00"/>
        <filter val="11,00"/>
        <filter val="117,00"/>
        <filter val="12,00"/>
        <filter val="126,00"/>
        <filter val="13,00"/>
        <filter val="134,00"/>
        <filter val="14,00"/>
        <filter val="14,05"/>
        <filter val="15,71"/>
        <filter val="157,00"/>
        <filter val="165,00"/>
        <filter val="180,00"/>
        <filter val="185,00"/>
        <filter val="2,00"/>
        <filter val="20,00"/>
        <filter val="20,28"/>
        <filter val="22,00"/>
        <filter val="226,00"/>
        <filter val="229,71"/>
        <filter val="232,00"/>
        <filter val="235,00"/>
        <filter val="24,00"/>
        <filter val="25,19"/>
        <filter val="267,00"/>
        <filter val="3 471,00"/>
        <filter val="3 700,43"/>
        <filter val="3 900,43"/>
        <filter val="3,00"/>
        <filter val="30,00"/>
        <filter val="31,79"/>
        <filter val="32,00"/>
        <filter val="33,00"/>
        <filter val="34,00"/>
        <filter val="355,00"/>
        <filter val="360,00"/>
        <filter val="37,00"/>
        <filter val="383,00"/>
        <filter val="4,00"/>
        <filter val="42,00"/>
        <filter val="429,00"/>
        <filter val="47,00"/>
        <filter val="48,00"/>
        <filter val="5,00"/>
        <filter val="5,49"/>
        <filter val="5,56"/>
        <filter val="500,00"/>
        <filter val="53,27"/>
        <filter val="6,00"/>
        <filter val="64,00"/>
        <filter val="66,67"/>
        <filter val="68,00"/>
        <filter val="7,00"/>
        <filter val="71,00"/>
        <filter val="73,00"/>
        <filter val="8"/>
        <filter val="8,00"/>
        <filter val="82,00"/>
        <filter val="86,00"/>
        <filter val="86,93"/>
        <filter val="88,00"/>
        <filter val="891,07"/>
        <filter val="9,00"/>
        <filter val="9,44"/>
        <filter val="90,00"/>
        <filter val="92,66"/>
        <filter val="95,94"/>
        <filter val="96,56"/>
        <filter val="963,00"/>
      </filters>
    </filterColumn>
  </autoFilter>
  <mergeCells count="911"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D479:E479"/>
    <mergeCell ref="N479:R479"/>
    <mergeCell ref="D445:E445"/>
    <mergeCell ref="A454:X454"/>
    <mergeCell ref="N292:R292"/>
    <mergeCell ref="N286:R286"/>
    <mergeCell ref="D414:E414"/>
    <mergeCell ref="D352:E352"/>
    <mergeCell ref="N439:T439"/>
    <mergeCell ref="D460:E460"/>
    <mergeCell ref="N377:T377"/>
    <mergeCell ref="D398:E398"/>
    <mergeCell ref="A342:X342"/>
    <mergeCell ref="D327:E327"/>
    <mergeCell ref="N481:T481"/>
    <mergeCell ref="N168:T168"/>
    <mergeCell ref="N24:T24"/>
    <mergeCell ref="N195:T195"/>
    <mergeCell ref="H9:I9"/>
    <mergeCell ref="A418:X418"/>
    <mergeCell ref="D281:E281"/>
    <mergeCell ref="N502:T502"/>
    <mergeCell ref="D70:E70"/>
    <mergeCell ref="D134:E134"/>
    <mergeCell ref="D78:E78"/>
    <mergeCell ref="A38:X38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15:R315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A147:X147"/>
    <mergeCell ref="N491:R491"/>
    <mergeCell ref="D363:E363"/>
    <mergeCell ref="D98:E98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A36:M37"/>
    <mergeCell ref="T10:U10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D126:E126"/>
    <mergeCell ref="D274:E27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D406:E406"/>
    <mergeCell ref="N125:R125"/>
    <mergeCell ref="N216:T216"/>
    <mergeCell ref="N45:T45"/>
    <mergeCell ref="D470:E470"/>
    <mergeCell ref="N127:R127"/>
    <mergeCell ref="D28:E28"/>
    <mergeCell ref="D55:E55"/>
    <mergeCell ref="D30:E30"/>
    <mergeCell ref="N402:R402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N307:T307"/>
    <mergeCell ref="D67:E67"/>
    <mergeCell ref="D498:E498"/>
    <mergeCell ref="C509:F509"/>
    <mergeCell ref="D380:E380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O10:P10"/>
    <mergeCell ref="A399:M400"/>
    <mergeCell ref="N335:T335"/>
    <mergeCell ref="D356:E356"/>
    <mergeCell ref="N75:R75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D421:E421"/>
    <mergeCell ref="N383:R383"/>
    <mergeCell ref="D451:E451"/>
    <mergeCell ref="A475:X475"/>
    <mergeCell ref="N484:R484"/>
    <mergeCell ref="N450:R450"/>
    <mergeCell ref="D325:E325"/>
    <mergeCell ref="D396:E396"/>
    <mergeCell ref="D456:E456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276:T276"/>
    <mergeCell ref="A170:X170"/>
    <mergeCell ref="D255:E255"/>
    <mergeCell ref="A23:M24"/>
    <mergeCell ref="N78:R78"/>
    <mergeCell ref="N149:R149"/>
    <mergeCell ref="N15:R16"/>
    <mergeCell ref="D116:E116"/>
    <mergeCell ref="N219:R219"/>
    <mergeCell ref="N194:R194"/>
    <mergeCell ref="D91:E91"/>
    <mergeCell ref="D162:E162"/>
    <mergeCell ref="D156:E156"/>
    <mergeCell ref="A62:X62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N158:T158"/>
    <mergeCell ref="A236:X236"/>
    <mergeCell ref="A394:X394"/>
    <mergeCell ref="D390:E390"/>
    <mergeCell ref="N369:T369"/>
    <mergeCell ref="D230:E230"/>
    <mergeCell ref="D339:E339"/>
    <mergeCell ref="D180:E180"/>
    <mergeCell ref="N386:R386"/>
    <mergeCell ref="D96:E96"/>
    <mergeCell ref="N242:R242"/>
    <mergeCell ref="D350:E350"/>
    <mergeCell ref="A118:M119"/>
    <mergeCell ref="N152:R152"/>
    <mergeCell ref="D27:E27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N480:T480"/>
    <mergeCell ref="N467:T467"/>
    <mergeCell ref="D178:E178"/>
    <mergeCell ref="D490:E490"/>
    <mergeCell ref="N471:R471"/>
    <mergeCell ref="D477:E477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D227:E227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387:R387"/>
    <mergeCell ref="D422:E422"/>
    <mergeCell ref="N451:R451"/>
    <mergeCell ref="D74:E74"/>
    <mergeCell ref="D201:E201"/>
    <mergeCell ref="D68:E68"/>
    <mergeCell ref="D188:E188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D463:E463"/>
    <mergeCell ref="A205:X205"/>
    <mergeCell ref="N40:T40"/>
    <mergeCell ref="N380:R380"/>
    <mergeCell ref="N184:R184"/>
    <mergeCell ref="A378:X378"/>
    <mergeCell ref="N446:R446"/>
    <mergeCell ref="A436:X436"/>
    <mergeCell ref="N448:R448"/>
    <mergeCell ref="N404:T404"/>
    <mergeCell ref="D181:E181"/>
    <mergeCell ref="D273:E273"/>
    <mergeCell ref="N123:R123"/>
    <mergeCell ref="N105:T105"/>
    <mergeCell ref="N421:R421"/>
    <mergeCell ref="N341:T341"/>
    <mergeCell ref="D200:E200"/>
    <mergeCell ref="A85:M86"/>
    <mergeCell ref="D292:E292"/>
    <mergeCell ref="A371:X371"/>
    <mergeCell ref="N246:T246"/>
    <mergeCell ref="D185:E185"/>
    <mergeCell ref="A195:M196"/>
    <mergeCell ref="N85:T85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148:R148"/>
    <mergeCell ref="N179:R179"/>
    <mergeCell ref="D125:E125"/>
    <mergeCell ref="D283:E283"/>
    <mergeCell ref="D112:E112"/>
    <mergeCell ref="D348:E348"/>
    <mergeCell ref="N190:R190"/>
    <mergeCell ref="D56:E56"/>
    <mergeCell ref="D193:E193"/>
    <mergeCell ref="D127:E127"/>
    <mergeCell ref="H17:H18"/>
    <mergeCell ref="A42:X42"/>
    <mergeCell ref="N41:T41"/>
    <mergeCell ref="N277:T277"/>
    <mergeCell ref="A373:X373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N332:R332"/>
    <mergeCell ref="N161:R161"/>
    <mergeCell ref="D198:E198"/>
    <mergeCell ref="D465:E465"/>
    <mergeCell ref="D269:E269"/>
    <mergeCell ref="N495:R495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H10:L10"/>
    <mergeCell ref="N68:R68"/>
    <mergeCell ref="N117:R117"/>
    <mergeCell ref="N282:R282"/>
    <mergeCell ref="D154:E154"/>
    <mergeCell ref="D225:E225"/>
    <mergeCell ref="A405:X405"/>
    <mergeCell ref="D461:E461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N114:R114"/>
    <mergeCell ref="N35:R35"/>
    <mergeCell ref="N128:T128"/>
    <mergeCell ref="A87:X87"/>
    <mergeCell ref="G17:G18"/>
    <mergeCell ref="A46:X46"/>
    <mergeCell ref="D80:E80"/>
    <mergeCell ref="N66:R66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206:R206"/>
    <mergeCell ref="D222:E222"/>
    <mergeCell ref="N426:T426"/>
    <mergeCell ref="N293:T293"/>
    <mergeCell ref="A218:X218"/>
    <mergeCell ref="N287:R287"/>
    <mergeCell ref="A492:M493"/>
    <mergeCell ref="N414:R414"/>
    <mergeCell ref="N188:R188"/>
    <mergeCell ref="I510:I511"/>
    <mergeCell ref="N351:R351"/>
    <mergeCell ref="A468:X468"/>
    <mergeCell ref="N488:R488"/>
    <mergeCell ref="A313:X313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J9:L9"/>
    <mergeCell ref="A210:X210"/>
    <mergeCell ref="D57:E57"/>
    <mergeCell ref="N163:T163"/>
    <mergeCell ref="N26:R26"/>
    <mergeCell ref="D172:E172"/>
    <mergeCell ref="N153:R153"/>
    <mergeCell ref="T6:U9"/>
    <mergeCell ref="N263:R263"/>
    <mergeCell ref="N29:R29"/>
    <mergeCell ref="N31:R31"/>
    <mergeCell ref="A34:X34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D150:E150"/>
    <mergeCell ref="A159:X159"/>
    <mergeCell ref="N365:T365"/>
    <mergeCell ref="D386:E386"/>
    <mergeCell ref="A290:X290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A474:X474"/>
    <mergeCell ref="D76:E76"/>
    <mergeCell ref="D455:E455"/>
    <mergeCell ref="A438:M439"/>
    <mergeCell ref="A502:M507"/>
    <mergeCell ref="N469:R469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64:R464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N253:R253"/>
    <mergeCell ref="A177:X177"/>
    <mergeCell ref="A51:M52"/>
    <mergeCell ref="N141:R141"/>
    <mergeCell ref="A340:M341"/>
    <mergeCell ref="N233:R233"/>
    <mergeCell ref="D249:E249"/>
    <mergeCell ref="N72:R72"/>
    <mergeCell ref="N143:R143"/>
    <mergeCell ref="N248:R248"/>
    <mergeCell ref="D49:E49"/>
    <mergeCell ref="O5:P5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D242:E242"/>
    <mergeCell ref="N259:T259"/>
    <mergeCell ref="D280:E280"/>
    <mergeCell ref="D109:E109"/>
    <mergeCell ref="N101:R101"/>
    <mergeCell ref="N76:R76"/>
    <mergeCell ref="D219:E219"/>
    <mergeCell ref="N77:R77"/>
    <mergeCell ref="D424:E424"/>
    <mergeCell ref="N89:R89"/>
    <mergeCell ref="D132:E132"/>
    <mergeCell ref="A165:X165"/>
    <mergeCell ref="A293:M294"/>
    <mergeCell ref="N30:R30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A139:X139"/>
    <mergeCell ref="G510:G511"/>
    <mergeCell ref="N82:R82"/>
    <mergeCell ref="D221:E221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A426:M427"/>
    <mergeCell ref="D237:E237"/>
    <mergeCell ref="N389:R389"/>
    <mergeCell ref="N327:R327"/>
    <mergeCell ref="N156:R156"/>
    <mergeCell ref="D291:E291"/>
    <mergeCell ref="N316:T316"/>
    <mergeCell ref="N385:R385"/>
    <mergeCell ref="N310:T310"/>
    <mergeCell ref="A272:X272"/>
    <mergeCell ref="N470:R470"/>
    <mergeCell ref="D171:E171"/>
    <mergeCell ref="A401:X401"/>
    <mergeCell ref="D323:E323"/>
    <mergeCell ref="D152:E152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N27:R27"/>
    <mergeCell ref="N83:R83"/>
    <mergeCell ref="N91:R91"/>
    <mergeCell ref="S17:T17"/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  <mergeCell ref="R5:S5"/>
    <mergeCell ref="A53:X53"/>
    <mergeCell ref="T11:U11"/>
    <mergeCell ref="N57:R57"/>
    <mergeCell ref="D223:E223"/>
    <mergeCell ref="D450:E450"/>
    <mergeCell ref="N33:T33"/>
    <mergeCell ref="N294:T294"/>
    <mergeCell ref="A304:X30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52"/>
    </row>
    <row r="3" spans="2:8" x14ac:dyDescent="0.2">
      <c r="B3" s="47" t="s">
        <v>721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722</v>
      </c>
      <c r="C6" s="47" t="s">
        <v>723</v>
      </c>
      <c r="D6" s="47" t="s">
        <v>724</v>
      </c>
      <c r="E6" s="47"/>
    </row>
    <row r="7" spans="2:8" x14ac:dyDescent="0.2">
      <c r="B7" s="47" t="s">
        <v>725</v>
      </c>
      <c r="C7" s="47" t="s">
        <v>726</v>
      </c>
      <c r="D7" s="47" t="s">
        <v>727</v>
      </c>
      <c r="E7" s="47"/>
    </row>
    <row r="8" spans="2:8" x14ac:dyDescent="0.2">
      <c r="B8" s="47" t="s">
        <v>728</v>
      </c>
      <c r="C8" s="47" t="s">
        <v>729</v>
      </c>
      <c r="D8" s="47" t="s">
        <v>730</v>
      </c>
      <c r="E8" s="47"/>
    </row>
    <row r="9" spans="2:8" x14ac:dyDescent="0.2">
      <c r="B9" s="47" t="s">
        <v>14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736</v>
      </c>
      <c r="C11" s="47" t="s">
        <v>737</v>
      </c>
      <c r="D11" s="47" t="s">
        <v>738</v>
      </c>
      <c r="E11" s="47"/>
    </row>
    <row r="13" spans="2:8" x14ac:dyDescent="0.2">
      <c r="B13" s="47" t="s">
        <v>739</v>
      </c>
      <c r="C13" s="47" t="s">
        <v>723</v>
      </c>
      <c r="D13" s="47"/>
      <c r="E13" s="47"/>
    </row>
    <row r="15" spans="2:8" x14ac:dyDescent="0.2">
      <c r="B15" s="47" t="s">
        <v>740</v>
      </c>
      <c r="C15" s="47" t="s">
        <v>726</v>
      </c>
      <c r="D15" s="47"/>
      <c r="E15" s="47"/>
    </row>
    <row r="17" spans="2:5" x14ac:dyDescent="0.2">
      <c r="B17" s="47" t="s">
        <v>741</v>
      </c>
      <c r="C17" s="47" t="s">
        <v>729</v>
      </c>
      <c r="D17" s="47"/>
      <c r="E17" s="47"/>
    </row>
    <row r="19" spans="2:5" x14ac:dyDescent="0.2">
      <c r="B19" s="47" t="s">
        <v>742</v>
      </c>
      <c r="C19" s="47" t="s">
        <v>731</v>
      </c>
      <c r="D19" s="47"/>
      <c r="E19" s="47"/>
    </row>
    <row r="21" spans="2:5" x14ac:dyDescent="0.2">
      <c r="B21" s="47" t="s">
        <v>743</v>
      </c>
      <c r="C21" s="47" t="s">
        <v>734</v>
      </c>
      <c r="D21" s="47"/>
      <c r="E21" s="47"/>
    </row>
    <row r="23" spans="2:5" x14ac:dyDescent="0.2">
      <c r="B23" s="47" t="s">
        <v>744</v>
      </c>
      <c r="C23" s="47" t="s">
        <v>737</v>
      </c>
      <c r="D23" s="47"/>
      <c r="E23" s="47"/>
    </row>
    <row r="25" spans="2:5" x14ac:dyDescent="0.2">
      <c r="B25" s="47" t="s">
        <v>745</v>
      </c>
      <c r="C25" s="47"/>
      <c r="D25" s="47"/>
      <c r="E25" s="47"/>
    </row>
    <row r="26" spans="2:5" x14ac:dyDescent="0.2">
      <c r="B26" s="47" t="s">
        <v>746</v>
      </c>
      <c r="C26" s="47"/>
      <c r="D26" s="47"/>
      <c r="E26" s="47"/>
    </row>
    <row r="27" spans="2:5" x14ac:dyDescent="0.2">
      <c r="B27" s="47" t="s">
        <v>747</v>
      </c>
      <c r="C27" s="47"/>
      <c r="D27" s="47"/>
      <c r="E27" s="47"/>
    </row>
    <row r="28" spans="2:5" x14ac:dyDescent="0.2">
      <c r="B28" s="47" t="s">
        <v>748</v>
      </c>
      <c r="C28" s="47"/>
      <c r="D28" s="47"/>
      <c r="E28" s="47"/>
    </row>
    <row r="29" spans="2:5" x14ac:dyDescent="0.2">
      <c r="B29" s="47" t="s">
        <v>749</v>
      </c>
      <c r="C29" s="47"/>
      <c r="D29" s="47"/>
      <c r="E29" s="47"/>
    </row>
    <row r="30" spans="2:5" x14ac:dyDescent="0.2">
      <c r="B30" s="47" t="s">
        <v>750</v>
      </c>
      <c r="C30" s="47"/>
      <c r="D30" s="47"/>
      <c r="E30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2024-01-30T10:11:40Z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