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39440A-3F84-4E4B-8179-1C8ACB54E3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V422" i="1"/>
  <c r="V421" i="1"/>
  <c r="W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N406" i="1"/>
  <c r="W405" i="1"/>
  <c r="X405" i="1" s="1"/>
  <c r="N405" i="1"/>
  <c r="V402" i="1"/>
  <c r="V401" i="1"/>
  <c r="W400" i="1"/>
  <c r="X400" i="1" s="1"/>
  <c r="W399" i="1"/>
  <c r="X399" i="1" s="1"/>
  <c r="W398" i="1"/>
  <c r="X398" i="1" s="1"/>
  <c r="W397" i="1"/>
  <c r="W402" i="1" s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X382" i="1"/>
  <c r="W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N366" i="1"/>
  <c r="W365" i="1"/>
  <c r="X365" i="1" s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N348" i="1"/>
  <c r="W347" i="1"/>
  <c r="X347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W336" i="1" s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V204" i="1"/>
  <c r="W203" i="1"/>
  <c r="W204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W160" i="1"/>
  <c r="V160" i="1"/>
  <c r="X159" i="1"/>
  <c r="W159" i="1"/>
  <c r="N159" i="1"/>
  <c r="W158" i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W145" i="1"/>
  <c r="X145" i="1" s="1"/>
  <c r="N145" i="1"/>
  <c r="V142" i="1"/>
  <c r="V141" i="1"/>
  <c r="X140" i="1"/>
  <c r="W140" i="1"/>
  <c r="N140" i="1"/>
  <c r="W139" i="1"/>
  <c r="X139" i="1" s="1"/>
  <c r="N139" i="1"/>
  <c r="W138" i="1"/>
  <c r="G503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X122" i="1"/>
  <c r="W122" i="1"/>
  <c r="W121" i="1"/>
  <c r="X121" i="1" s="1"/>
  <c r="W120" i="1"/>
  <c r="W119" i="1"/>
  <c r="X119" i="1" s="1"/>
  <c r="N119" i="1"/>
  <c r="W118" i="1"/>
  <c r="N118" i="1"/>
  <c r="V116" i="1"/>
  <c r="V115" i="1"/>
  <c r="X114" i="1"/>
  <c r="W114" i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W89" i="1"/>
  <c r="X89" i="1" s="1"/>
  <c r="X88" i="1"/>
  <c r="W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X76" i="1"/>
  <c r="W76" i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W85" i="1" s="1"/>
  <c r="V60" i="1"/>
  <c r="V59" i="1"/>
  <c r="W58" i="1"/>
  <c r="X58" i="1" s="1"/>
  <c r="X57" i="1"/>
  <c r="W57" i="1"/>
  <c r="N57" i="1"/>
  <c r="W56" i="1"/>
  <c r="X55" i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F503" i="1" l="1"/>
  <c r="W356" i="1"/>
  <c r="X397" i="1"/>
  <c r="W401" i="1"/>
  <c r="X51" i="1"/>
  <c r="X87" i="1"/>
  <c r="W93" i="1"/>
  <c r="W104" i="1"/>
  <c r="W126" i="1"/>
  <c r="X118" i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W426" i="1"/>
  <c r="W425" i="1"/>
  <c r="X424" i="1"/>
  <c r="X425" i="1" s="1"/>
  <c r="V493" i="1"/>
  <c r="W32" i="1"/>
  <c r="X35" i="1"/>
  <c r="X36" i="1" s="1"/>
  <c r="X43" i="1"/>
  <c r="X44" i="1" s="1"/>
  <c r="C503" i="1"/>
  <c r="W52" i="1"/>
  <c r="W116" i="1"/>
  <c r="W125" i="1"/>
  <c r="X120" i="1"/>
  <c r="X125" i="1" s="1"/>
  <c r="W161" i="1"/>
  <c r="X158" i="1"/>
  <c r="X160" i="1" s="1"/>
  <c r="W199" i="1"/>
  <c r="X195" i="1"/>
  <c r="X199" i="1" s="1"/>
  <c r="X255" i="1"/>
  <c r="X267" i="1"/>
  <c r="W326" i="1"/>
  <c r="X323" i="1"/>
  <c r="X326" i="1" s="1"/>
  <c r="W331" i="1"/>
  <c r="X329" i="1"/>
  <c r="X331" i="1" s="1"/>
  <c r="W361" i="1"/>
  <c r="W360" i="1"/>
  <c r="X359" i="1"/>
  <c r="X360" i="1" s="1"/>
  <c r="W471" i="1"/>
  <c r="X468" i="1"/>
  <c r="W60" i="1"/>
  <c r="W155" i="1"/>
  <c r="W172" i="1"/>
  <c r="W232" i="1"/>
  <c r="W267" i="1"/>
  <c r="N503" i="1"/>
  <c r="X390" i="1"/>
  <c r="S503" i="1"/>
  <c r="W477" i="1"/>
  <c r="X192" i="1"/>
  <c r="X92" i="1"/>
  <c r="W495" i="1"/>
  <c r="B503" i="1"/>
  <c r="W494" i="1"/>
  <c r="W103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4" i="1" s="1"/>
  <c r="W92" i="1"/>
  <c r="X97" i="1"/>
  <c r="X103" i="1" s="1"/>
  <c r="X106" i="1"/>
  <c r="X115" i="1" s="1"/>
  <c r="W115" i="1"/>
  <c r="X129" i="1"/>
  <c r="X133" i="1" s="1"/>
  <c r="X138" i="1"/>
  <c r="X141" i="1" s="1"/>
  <c r="W141" i="1"/>
  <c r="X147" i="1"/>
  <c r="X154" i="1" s="1"/>
  <c r="X168" i="1"/>
  <c r="X172" i="1" s="1"/>
  <c r="J503" i="1"/>
  <c r="W205" i="1"/>
  <c r="W213" i="1"/>
  <c r="W256" i="1"/>
  <c r="W344" i="1"/>
  <c r="W357" i="1"/>
  <c r="X352" i="1"/>
  <c r="X356" i="1" s="1"/>
  <c r="W390" i="1"/>
  <c r="W391" i="1"/>
  <c r="X401" i="1"/>
  <c r="W418" i="1"/>
  <c r="X410" i="1"/>
  <c r="X417" i="1" s="1"/>
  <c r="W417" i="1"/>
  <c r="X428" i="1"/>
  <c r="X429" i="1" s="1"/>
  <c r="W429" i="1"/>
  <c r="W430" i="1"/>
  <c r="W449" i="1"/>
  <c r="X446" i="1"/>
  <c r="X448" i="1" s="1"/>
  <c r="W463" i="1"/>
  <c r="X460" i="1"/>
  <c r="X463" i="1" s="1"/>
  <c r="U503" i="1"/>
  <c r="I503" i="1"/>
  <c r="A10" i="1"/>
  <c r="W367" i="1"/>
  <c r="X366" i="1"/>
  <c r="X367" i="1" s="1"/>
  <c r="W368" i="1"/>
  <c r="H9" i="1"/>
  <c r="V497" i="1"/>
  <c r="W24" i="1"/>
  <c r="D503" i="1"/>
  <c r="W134" i="1"/>
  <c r="H503" i="1"/>
  <c r="W154" i="1"/>
  <c r="W173" i="1"/>
  <c r="W193" i="1"/>
  <c r="X203" i="1"/>
  <c r="X204" i="1" s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84" i="1"/>
  <c r="X370" i="1"/>
  <c r="X383" i="1" s="1"/>
  <c r="W383" i="1"/>
  <c r="X457" i="1"/>
  <c r="W464" i="1"/>
  <c r="W59" i="1"/>
  <c r="W84" i="1"/>
  <c r="W142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458" i="1"/>
  <c r="X452" i="1"/>
  <c r="X471" i="1"/>
  <c r="W476" i="1"/>
  <c r="X474" i="1"/>
  <c r="X476" i="1" s="1"/>
  <c r="E503" i="1"/>
  <c r="W23" i="1"/>
  <c r="W133" i="1"/>
  <c r="W166" i="1"/>
  <c r="X163" i="1"/>
  <c r="X165" i="1" s="1"/>
  <c r="W192" i="1"/>
  <c r="W200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49" i="1"/>
  <c r="X348" i="1"/>
  <c r="X349" i="1" s="1"/>
  <c r="W350" i="1"/>
  <c r="W394" i="1"/>
  <c r="X393" i="1"/>
  <c r="X394" i="1" s="1"/>
  <c r="W395" i="1"/>
  <c r="W407" i="1"/>
  <c r="X406" i="1"/>
  <c r="X407" i="1" s="1"/>
  <c r="W408" i="1"/>
  <c r="W421" i="1"/>
  <c r="X420" i="1"/>
  <c r="X421" i="1" s="1"/>
  <c r="W422" i="1"/>
  <c r="X434" i="1"/>
  <c r="X443" i="1" s="1"/>
  <c r="T503" i="1"/>
  <c r="W443" i="1"/>
  <c r="W444" i="1"/>
  <c r="W457" i="1"/>
  <c r="R503" i="1"/>
  <c r="W296" i="1"/>
  <c r="W321" i="1"/>
  <c r="W472" i="1"/>
  <c r="W496" i="1" l="1"/>
  <c r="W497" i="1"/>
  <c r="X498" i="1"/>
  <c r="W493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<sst xmlns="http://schemas.openxmlformats.org/spreadsheetml/2006/main" count="2142" uniqueCount="740">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</sst>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/>
      <c r="I5" s="666"/>
      <c r="J5" s="666"/>
      <c r="K5" s="666"/>
      <c r="L5" s="614"/>
      <c r="N5" s="24" t="s">
        <v>10</v>
      </c>
      <c r="O5" s="395">
        <v>45324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Пятница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0.54166666666666663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41</v>
      </c>
      <c r="W55" s="332">
        <f>IFERROR(IF(V55="",0,CEILING((V55/$H55),1)*$H55),"")</f>
        <v>43.2</v>
      </c>
      <c r="X55" s="36">
        <f>IFERROR(IF(W55=0,"",ROUNDUP(W55/H55,0)*0.02175),"")</f>
        <v>8.6999999999999994E-2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3.7962962962962958</v>
      </c>
      <c r="W59" s="333">
        <f>IFERROR(W55/H55,"0")+IFERROR(W56/H56,"0")+IFERROR(W57/H57,"0")+IFERROR(W58/H58,"0")</f>
        <v>4</v>
      </c>
      <c r="X59" s="333">
        <f>IFERROR(IF(X55="",0,X55),"0")+IFERROR(IF(X56="",0,X56),"0")+IFERROR(IF(X57="",0,X57),"0")+IFERROR(IF(X58="",0,X58),"0")</f>
        <v>8.6999999999999994E-2</v>
      </c>
      <c r="Y59" s="334"/>
      <c r="Z59" s="334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41</v>
      </c>
      <c r="W60" s="333">
        <f>IFERROR(SUM(W55:W58),"0")</f>
        <v>43.2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89</v>
      </c>
      <c r="W65" s="332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60</v>
      </c>
      <c r="W71" s="332">
        <f t="shared" si="2"/>
        <v>60</v>
      </c>
      <c r="X71" s="36">
        <f t="shared" ref="X71:X76" si="4">IFERROR(IF(W71=0,"",ROUNDUP(W71/H71,0)*0.00937),"")</f>
        <v>0.14055000000000001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22.946428571428573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23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0.31455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149</v>
      </c>
      <c r="W85" s="333">
        <f>IFERROR(SUM(W63:W83),"0")</f>
        <v>149.6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17</v>
      </c>
      <c r="W110" s="332">
        <f t="shared" si="6"/>
        <v>18.900000000000002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6.2962962962962958</v>
      </c>
      <c r="W115" s="333">
        <f>IFERROR(W106/H106,"0")+IFERROR(W107/H107,"0")+IFERROR(W108/H108,"0")+IFERROR(W109/H109,"0")+IFERROR(W110/H110,"0")+IFERROR(W111/H111,"0")+IFERROR(W112/H112,"0")+IFERROR(W113/H113,"0")+IFERROR(W114/H114,"0")</f>
        <v>7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5.271E-2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17</v>
      </c>
      <c r="W116" s="333">
        <f>IFERROR(SUM(W106:W114),"0")</f>
        <v>18.900000000000002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502</v>
      </c>
      <c r="W130" s="332">
        <f>IFERROR(IF(V130="",0,CEILING((V130/$H130),1)*$H130),"")</f>
        <v>504</v>
      </c>
      <c r="X130" s="36">
        <f>IFERROR(IF(W130=0,"",ROUNDUP(W130/H130,0)*0.02175),"")</f>
        <v>1.3049999999999999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396</v>
      </c>
      <c r="W132" s="332">
        <f>IFERROR(IF(V132="",0,CEILING((V132/$H132),1)*$H132),"")</f>
        <v>396.90000000000003</v>
      </c>
      <c r="X132" s="36">
        <f>IFERROR(IF(W132=0,"",ROUNDUP(W132/H132,0)*0.00753),"")</f>
        <v>1.1069100000000001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206.42857142857142</v>
      </c>
      <c r="W133" s="333">
        <f>IFERROR(W129/H129,"0")+IFERROR(W130/H130,"0")+IFERROR(W131/H131,"0")+IFERROR(W132/H132,"0")</f>
        <v>207</v>
      </c>
      <c r="X133" s="333">
        <f>IFERROR(IF(X129="",0,X129),"0")+IFERROR(IF(X130="",0,X130),"0")+IFERROR(IF(X131="",0,X131),"0")+IFERROR(IF(X132="",0,X132),"0")</f>
        <v>2.4119099999999998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898</v>
      </c>
      <c r="W134" s="333">
        <f>IFERROR(SUM(W129:W132),"0")</f>
        <v>900.90000000000009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117</v>
      </c>
      <c r="W168" s="332">
        <f>IFERROR(IF(V168="",0,CEILING((V168/$H168),1)*$H168),"")</f>
        <v>118.80000000000001</v>
      </c>
      <c r="X168" s="36">
        <f>IFERROR(IF(W168=0,"",ROUNDUP(W168/H168,0)*0.00937),"")</f>
        <v>0.20613999999999999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80</v>
      </c>
      <c r="W169" s="332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36.481481481481481</v>
      </c>
      <c r="W172" s="333">
        <f>IFERROR(W168/H168,"0")+IFERROR(W169/H169,"0")+IFERROR(W170/H170,"0")+IFERROR(W171/H171,"0")</f>
        <v>37</v>
      </c>
      <c r="X172" s="333">
        <f>IFERROR(IF(X168="",0,X168),"0")+IFERROR(IF(X169="",0,X169),"0")+IFERROR(IF(X170="",0,X170),"0")+IFERROR(IF(X171="",0,X171),"0")</f>
        <v>0.34669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197</v>
      </c>
      <c r="W173" s="333">
        <f>IFERROR(SUM(W168:W171),"0")</f>
        <v>199.8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122</v>
      </c>
      <c r="W181" s="332">
        <f t="shared" si="9"/>
        <v>122.39999999999999</v>
      </c>
      <c r="X181" s="36">
        <f>IFERROR(IF(W181=0,"",ROUNDUP(W181/H181,0)*0.00753),"")</f>
        <v>0.38403000000000004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106</v>
      </c>
      <c r="W183" s="332">
        <f t="shared" si="9"/>
        <v>108</v>
      </c>
      <c r="X183" s="36">
        <f>IFERROR(IF(W183=0,"",ROUNDUP(W183/H183,0)*0.00753),"")</f>
        <v>0.33884999999999998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131</v>
      </c>
      <c r="W185" s="332">
        <f t="shared" si="9"/>
        <v>132</v>
      </c>
      <c r="X185" s="36">
        <f t="shared" ref="X185:X191" si="10">IFERROR(IF(W185=0,"",ROUNDUP(W185/H185,0)*0.00753),"")</f>
        <v>0.41415000000000002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340</v>
      </c>
      <c r="W187" s="332">
        <f t="shared" si="9"/>
        <v>340.8</v>
      </c>
      <c r="X187" s="36">
        <f t="shared" si="10"/>
        <v>1.0692600000000001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72</v>
      </c>
      <c r="W188" s="332">
        <f t="shared" si="9"/>
        <v>72</v>
      </c>
      <c r="X188" s="36">
        <f t="shared" si="10"/>
        <v>0.22590000000000002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321.25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323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2.4321900000000003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771</v>
      </c>
      <c r="W193" s="333">
        <f>IFERROR(SUM(W175:W191),"0")</f>
        <v>775.2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3</v>
      </c>
      <c r="W197" s="332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16.8</v>
      </c>
      <c r="W198" s="332">
        <f>IFERROR(IF(V198="",0,CEILING((V198/$H198),1)*$H198),"")</f>
        <v>16.8</v>
      </c>
      <c r="X198" s="36">
        <f>IFERROR(IF(W198=0,"",ROUNDUP(W198/H198,0)*0.00753),"")</f>
        <v>5.271E-2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8.25</v>
      </c>
      <c r="W199" s="333">
        <f>IFERROR(W195/H195,"0")+IFERROR(W196/H196,"0")+IFERROR(W197/H197,"0")+IFERROR(W198/H198,"0")</f>
        <v>9</v>
      </c>
      <c r="X199" s="333">
        <f>IFERROR(IF(X195="",0,X195),"0")+IFERROR(IF(X196="",0,X196),"0")+IFERROR(IF(X197="",0,X197),"0")+IFERROR(IF(X198="",0,X198),"0")</f>
        <v>6.7769999999999997E-2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19.8</v>
      </c>
      <c r="W200" s="333">
        <f>IFERROR(SUM(W195:W198),"0")</f>
        <v>21.6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30</v>
      </c>
      <c r="W238" s="332">
        <f>IFERROR(IF(V238="",0,CEILING((V238/$H238),1)*$H238),"")</f>
        <v>33.6</v>
      </c>
      <c r="X238" s="36">
        <f>IFERROR(IF(W238=0,"",ROUNDUP(W238/H238,0)*0.00753),"")</f>
        <v>6.0240000000000002E-2</v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7.1428571428571423</v>
      </c>
      <c r="W242" s="333">
        <f>IFERROR(W238/H238,"0")+IFERROR(W239/H239,"0")+IFERROR(W240/H240,"0")+IFERROR(W241/H241,"0")</f>
        <v>8</v>
      </c>
      <c r="X242" s="333">
        <f>IFERROR(IF(X238="",0,X238),"0")+IFERROR(IF(X239="",0,X239),"0")+IFERROR(IF(X240="",0,X240),"0")+IFERROR(IF(X241="",0,X241),"0")</f>
        <v>6.0240000000000002E-2</v>
      </c>
      <c r="Y242" s="334"/>
      <c r="Z242" s="334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30</v>
      </c>
      <c r="W243" s="333">
        <f>IFERROR(SUM(W238:W241),"0")</f>
        <v>33.6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2</v>
      </c>
      <c r="W249" s="332">
        <f t="shared" si="13"/>
        <v>2.1</v>
      </c>
      <c r="X249" s="36">
        <f>IFERROR(IF(W249=0,"",ROUNDUP(W249/H249,0)*0.00753),"")</f>
        <v>7.5300000000000002E-3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0.95238095238095233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1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7.5300000000000002E-3</v>
      </c>
      <c r="Y255" s="334"/>
      <c r="Z255" s="334"/>
    </row>
    <row r="256" spans="1:53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2</v>
      </c>
      <c r="W256" s="333">
        <f>IFERROR(SUM(W245:W254),"0")</f>
        <v>2.1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67</v>
      </c>
      <c r="W259" s="332">
        <f>IFERROR(IF(V259="",0,CEILING((V259/$H259),1)*$H259),"")</f>
        <v>70.2</v>
      </c>
      <c r="X259" s="36">
        <f>IFERROR(IF(W259=0,"",ROUNDUP(W259/H259,0)*0.02175),"")</f>
        <v>0.19574999999999998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8.5897435897435894</v>
      </c>
      <c r="W261" s="333">
        <f>IFERROR(W258/H258,"0")+IFERROR(W259/H259,"0")+IFERROR(W260/H260,"0")</f>
        <v>9</v>
      </c>
      <c r="X261" s="333">
        <f>IFERROR(IF(X258="",0,X258),"0")+IFERROR(IF(X259="",0,X259),"0")+IFERROR(IF(X260="",0,X260),"0")</f>
        <v>0.19574999999999998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67</v>
      </c>
      <c r="W262" s="333">
        <f>IFERROR(SUM(W258:W260),"0")</f>
        <v>70.2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3101</v>
      </c>
      <c r="W312" s="332">
        <f t="shared" ref="W312:W319" si="15">IFERROR(IF(V312="",0,CEILING((V312/$H312),1)*$H312),"")</f>
        <v>3105</v>
      </c>
      <c r="X312" s="36">
        <f>IFERROR(IF(W312=0,"",ROUNDUP(W312/H312,0)*0.02175),"")</f>
        <v>4.5022500000000001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2484</v>
      </c>
      <c r="W314" s="332">
        <f t="shared" si="15"/>
        <v>2490</v>
      </c>
      <c r="X314" s="36">
        <f>IFERROR(IF(W314=0,"",ROUNDUP(W314/H314,0)*0.02175),"")</f>
        <v>3.6104999999999996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1393</v>
      </c>
      <c r="W316" s="332">
        <f t="shared" si="15"/>
        <v>1395</v>
      </c>
      <c r="X316" s="36">
        <f>IFERROR(IF(W316=0,"",ROUNDUP(W316/H316,0)*0.02175),"")</f>
        <v>2.0227499999999998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15</v>
      </c>
      <c r="W318" s="332">
        <f t="shared" si="15"/>
        <v>15</v>
      </c>
      <c r="X318" s="36">
        <f>IFERROR(IF(W318=0,"",ROUNDUP(W318/H318,0)*0.00937),"")</f>
        <v>2.811E-2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468.2</v>
      </c>
      <c r="W320" s="333">
        <f>IFERROR(W312/H312,"0")+IFERROR(W313/H313,"0")+IFERROR(W314/H314,"0")+IFERROR(W315/H315,"0")+IFERROR(W316/H316,"0")+IFERROR(W317/H317,"0")+IFERROR(W318/H318,"0")+IFERROR(W319/H319,"0")</f>
        <v>469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10.16361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6993</v>
      </c>
      <c r="W321" s="333">
        <f>IFERROR(SUM(W312:W319),"0")</f>
        <v>7005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2516</v>
      </c>
      <c r="W323" s="332">
        <f>IFERROR(IF(V323="",0,CEILING((V323/$H323),1)*$H323),"")</f>
        <v>2520</v>
      </c>
      <c r="X323" s="36">
        <f>IFERROR(IF(W323=0,"",ROUNDUP(W323/H323,0)*0.02175),"")</f>
        <v>3.6539999999999999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167.73333333333332</v>
      </c>
      <c r="W326" s="333">
        <f>IFERROR(W323/H323,"0")+IFERROR(W324/H324,"0")+IFERROR(W325/H325,"0")</f>
        <v>168</v>
      </c>
      <c r="X326" s="333">
        <f>IFERROR(IF(X323="",0,X323),"0")+IFERROR(IF(X324="",0,X324),"0")+IFERROR(IF(X325="",0,X325),"0")</f>
        <v>3.6539999999999999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2516</v>
      </c>
      <c r="W327" s="333">
        <f>IFERROR(SUM(W323:W325),"0")</f>
        <v>2520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135</v>
      </c>
      <c r="W334" s="332">
        <f>IFERROR(IF(V334="",0,CEILING((V334/$H334),1)*$H334),"")</f>
        <v>140.4</v>
      </c>
      <c r="X334" s="36">
        <f>IFERROR(IF(W334=0,"",ROUNDUP(W334/H334,0)*0.02175),"")</f>
        <v>0.39149999999999996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17.307692307692307</v>
      </c>
      <c r="W335" s="333">
        <f>IFERROR(W334/H334,"0")</f>
        <v>18</v>
      </c>
      <c r="X335" s="333">
        <f>IFERROR(IF(X334="",0,X334),"0")</f>
        <v>0.39149999999999996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135</v>
      </c>
      <c r="W336" s="333">
        <f>IFERROR(SUM(W334:W334),"0")</f>
        <v>140.4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1133</v>
      </c>
      <c r="W352" s="332">
        <f>IFERROR(IF(V352="",0,CEILING((V352/$H352),1)*$H352),"")</f>
        <v>1138.8</v>
      </c>
      <c r="X352" s="36">
        <f>IFERROR(IF(W352=0,"",ROUNDUP(W352/H352,0)*0.02175),"")</f>
        <v>3.1755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145.25641025641025</v>
      </c>
      <c r="W356" s="333">
        <f>IFERROR(W352/H352,"0")+IFERROR(W353/H353,"0")+IFERROR(W354/H354,"0")+IFERROR(W355/H355,"0")</f>
        <v>146</v>
      </c>
      <c r="X356" s="333">
        <f>IFERROR(IF(X352="",0,X352),"0")+IFERROR(IF(X353="",0,X353),"0")+IFERROR(IF(X354="",0,X354),"0")+IFERROR(IF(X355="",0,X355),"0")</f>
        <v>3.1755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1133</v>
      </c>
      <c r="W357" s="333">
        <f>IFERROR(SUM(W352:W355),"0")</f>
        <v>1138.8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13</v>
      </c>
      <c r="W372" s="332">
        <f t="shared" si="16"/>
        <v>16.8</v>
      </c>
      <c r="X372" s="36">
        <f>IFERROR(IF(W372=0,"",ROUNDUP(W372/H372,0)*0.00753),"")</f>
        <v>3.0120000000000001E-2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9</v>
      </c>
      <c r="W378" s="332">
        <f t="shared" si="16"/>
        <v>10.08</v>
      </c>
      <c r="X378" s="36">
        <f t="shared" si="17"/>
        <v>3.0120000000000001E-2</v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8.4523809523809526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6.0240000000000002E-2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22</v>
      </c>
      <c r="W384" s="333">
        <f>IFERROR(SUM(W370:W382),"0")</f>
        <v>26.880000000000003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hidden="1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0</v>
      </c>
      <c r="W435" s="332">
        <f t="shared" si="19"/>
        <v>0</v>
      </c>
      <c r="X435" s="36" t="str">
        <f>IFERROR(IF(W435=0,"",ROUNDUP(W435/H435,0)*0.01196),"")</f>
        <v/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1065</v>
      </c>
      <c r="W437" s="332">
        <f t="shared" si="19"/>
        <v>1066.56</v>
      </c>
      <c r="X437" s="36">
        <f>IFERROR(IF(W437=0,"",ROUNDUP(W437/H437,0)*0.01196),"")</f>
        <v>2.4159199999999998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201.70454545454544</v>
      </c>
      <c r="W443" s="333">
        <f>IFERROR(W434/H434,"0")+IFERROR(W435/H435,"0")+IFERROR(W436/H436,"0")+IFERROR(W437/H437,"0")+IFERROR(W438/H438,"0")+IFERROR(W439/H439,"0")+IFERROR(W440/H440,"0")+IFERROR(W441/H441,"0")+IFERROR(W442/H442,"0")</f>
        <v>201.99999999999997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2.4159199999999998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1065</v>
      </c>
      <c r="W444" s="333">
        <f>IFERROR(SUM(W434:W442),"0")</f>
        <v>1066.56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907</v>
      </c>
      <c r="W446" s="332">
        <f>IFERROR(IF(V446="",0,CEILING((V446/$H446),1)*$H446),"")</f>
        <v>908.16000000000008</v>
      </c>
      <c r="X446" s="36">
        <f>IFERROR(IF(W446=0,"",ROUNDUP(W446/H446,0)*0.01196),"")</f>
        <v>2.0571199999999998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171.78030303030303</v>
      </c>
      <c r="W448" s="333">
        <f>IFERROR(W446/H446,"0")+IFERROR(W447/H447,"0")</f>
        <v>172</v>
      </c>
      <c r="X448" s="333">
        <f>IFERROR(IF(X446="",0,X446),"0")+IFERROR(IF(X447="",0,X447),"0")</f>
        <v>2.0571199999999998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907</v>
      </c>
      <c r="W449" s="333">
        <f>IFERROR(SUM(W446:W447),"0")</f>
        <v>908.16000000000008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151</v>
      </c>
      <c r="W451" s="332">
        <f t="shared" ref="W451:W456" si="20">IFERROR(IF(V451="",0,CEILING((V451/$H451),1)*$H451),"")</f>
        <v>153.12</v>
      </c>
      <c r="X451" s="36">
        <f>IFERROR(IF(W451=0,"",ROUNDUP(W451/H451,0)*0.01196),"")</f>
        <v>0.34683999999999998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646</v>
      </c>
      <c r="W452" s="332">
        <f t="shared" si="20"/>
        <v>649.44000000000005</v>
      </c>
      <c r="X452" s="36">
        <f>IFERROR(IF(W452=0,"",ROUNDUP(W452/H452,0)*0.01196),"")</f>
        <v>1.4710799999999999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1064</v>
      </c>
      <c r="W453" s="332">
        <f t="shared" si="20"/>
        <v>1066.56</v>
      </c>
      <c r="X453" s="36">
        <f>IFERROR(IF(W453=0,"",ROUNDUP(W453/H453,0)*0.01196),"")</f>
        <v>2.4159199999999998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352.46212121212119</v>
      </c>
      <c r="W457" s="333">
        <f>IFERROR(W451/H451,"0")+IFERROR(W452/H452,"0")+IFERROR(W453/H453,"0")+IFERROR(W454/H454,"0")+IFERROR(W455/H455,"0")+IFERROR(W456/H456,"0")</f>
        <v>354</v>
      </c>
      <c r="X457" s="333">
        <f>IFERROR(IF(X451="",0,X451),"0")+IFERROR(IF(X452="",0,X452),"0")+IFERROR(IF(X453="",0,X453),"0")+IFERROR(IF(X454="",0,X454),"0")+IFERROR(IF(X455="",0,X455),"0")+IFERROR(IF(X456="",0,X456),"0")</f>
        <v>4.2338399999999998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1861</v>
      </c>
      <c r="W458" s="333">
        <f>IFERROR(SUM(W451:W456),"0")</f>
        <v>1869.12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322</v>
      </c>
      <c r="W486" s="332">
        <f>IFERROR(IF(V486="",0,CEILING((V486/$H486),1)*$H486),"")</f>
        <v>327.59999999999997</v>
      </c>
      <c r="X486" s="36">
        <f>IFERROR(IF(W486=0,"",ROUNDUP(W486/H486,0)*0.02175),"")</f>
        <v>0.91349999999999998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41.282051282051285</v>
      </c>
      <c r="W491" s="333">
        <f>IFERROR(W486/H486,"0")+IFERROR(W487/H487,"0")+IFERROR(W488/H488,"0")+IFERROR(W489/H489,"0")+IFERROR(W490/H490,"0")</f>
        <v>42</v>
      </c>
      <c r="X491" s="333">
        <f>IFERROR(IF(X486="",0,X486),"0")+IFERROR(IF(X487="",0,X487),"0")+IFERROR(IF(X488="",0,X488),"0")+IFERROR(IF(X489="",0,X489),"0")+IFERROR(IF(X490="",0,X490),"0")</f>
        <v>0.91349999999999998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322</v>
      </c>
      <c r="W492" s="333">
        <f>IFERROR(SUM(W486:W490),"0")</f>
        <v>327.59999999999997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17145.8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17217.619999999995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18014.183038313542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18090.501999999997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29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30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18739.183038313542</v>
      </c>
      <c r="W496" s="333">
        <f>GrossWeightTotalR+PalletQtyTotalR*25</f>
        <v>18840.501999999997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2196.3128935878935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2209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33.04157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43.2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168.5</v>
      </c>
      <c r="F503" s="46">
        <f>IFERROR(W129*1,"0")+IFERROR(W130*1,"0")+IFERROR(W131*1,"0")+IFERROR(W132*1,"0")</f>
        <v>900.90000000000009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996.59999999999991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105.9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9665.4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1138.8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26.880000000000003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3843.84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327.59999999999997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5"/>
        <filter val="1 064,00"/>
        <filter val="1 065,00"/>
        <filter val="1 133,00"/>
        <filter val="1 393,00"/>
        <filter val="1 861,00"/>
        <filter val="106,00"/>
        <filter val="117,00"/>
        <filter val="122,00"/>
        <filter val="13,00"/>
        <filter val="131,00"/>
        <filter val="135,00"/>
        <filter val="145,26"/>
        <filter val="149,00"/>
        <filter val="15,00"/>
        <filter val="151,00"/>
        <filter val="16,80"/>
        <filter val="167,73"/>
        <filter val="17 145,80"/>
        <filter val="17,00"/>
        <filter val="17,31"/>
        <filter val="171,78"/>
        <filter val="18 014,18"/>
        <filter val="18 739,18"/>
        <filter val="19,80"/>
        <filter val="197,00"/>
        <filter val="2 196,31"/>
        <filter val="2 484,00"/>
        <filter val="2 516,00"/>
        <filter val="2,00"/>
        <filter val="201,70"/>
        <filter val="206,43"/>
        <filter val="22,00"/>
        <filter val="22,95"/>
        <filter val="29"/>
        <filter val="3 101,00"/>
        <filter val="3,00"/>
        <filter val="3,80"/>
        <filter val="30,00"/>
        <filter val="321,25"/>
        <filter val="322,00"/>
        <filter val="340,00"/>
        <filter val="352,46"/>
        <filter val="36,48"/>
        <filter val="396,00"/>
        <filter val="41,00"/>
        <filter val="41,28"/>
        <filter val="468,20"/>
        <filter val="502,00"/>
        <filter val="6 993,00"/>
        <filter val="6,30"/>
        <filter val="60,00"/>
        <filter val="646,00"/>
        <filter val="67,00"/>
        <filter val="7,14"/>
        <filter val="72,00"/>
        <filter val="771,00"/>
        <filter val="8,25"/>
        <filter val="8,45"/>
        <filter val="8,59"/>
        <filter val="80,00"/>
        <filter val="89,00"/>
        <filter val="898,00"/>
        <filter val="9,00"/>
        <filter val="907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