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683AF0-94D6-4232-AEF0-2551A54BC8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X469" i="1" s="1"/>
  <c r="W468" i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W451" i="1"/>
  <c r="X451" i="1" s="1"/>
  <c r="N451" i="1"/>
  <c r="V449" i="1"/>
  <c r="V448" i="1"/>
  <c r="W447" i="1"/>
  <c r="X447" i="1" s="1"/>
  <c r="N447" i="1"/>
  <c r="W446" i="1"/>
  <c r="N446" i="1"/>
  <c r="V444" i="1"/>
  <c r="V443" i="1"/>
  <c r="W442" i="1"/>
  <c r="X442" i="1" s="1"/>
  <c r="N442" i="1"/>
  <c r="X441" i="1"/>
  <c r="W441" i="1"/>
  <c r="N441" i="1"/>
  <c r="W440" i="1"/>
  <c r="X440" i="1" s="1"/>
  <c r="N440" i="1"/>
  <c r="W439" i="1"/>
  <c r="X439" i="1" s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V422" i="1"/>
  <c r="V421" i="1"/>
  <c r="W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W412" i="1"/>
  <c r="X412" i="1" s="1"/>
  <c r="N412" i="1"/>
  <c r="W411" i="1"/>
  <c r="X411" i="1" s="1"/>
  <c r="N411" i="1"/>
  <c r="W410" i="1"/>
  <c r="N410" i="1"/>
  <c r="V408" i="1"/>
  <c r="V407" i="1"/>
  <c r="W406" i="1"/>
  <c r="X406" i="1" s="1"/>
  <c r="N406" i="1"/>
  <c r="W405" i="1"/>
  <c r="X405" i="1" s="1"/>
  <c r="X407" i="1" s="1"/>
  <c r="N405" i="1"/>
  <c r="V402" i="1"/>
  <c r="V401" i="1"/>
  <c r="W400" i="1"/>
  <c r="X400" i="1" s="1"/>
  <c r="W399" i="1"/>
  <c r="X399" i="1" s="1"/>
  <c r="W398" i="1"/>
  <c r="X398" i="1" s="1"/>
  <c r="W397" i="1"/>
  <c r="W402" i="1" s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N386" i="1"/>
  <c r="V384" i="1"/>
  <c r="V383" i="1"/>
  <c r="X382" i="1"/>
  <c r="W382" i="1"/>
  <c r="X381" i="1"/>
  <c r="W381" i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1" i="1"/>
  <c r="V360" i="1"/>
  <c r="W359" i="1"/>
  <c r="W361" i="1" s="1"/>
  <c r="N359" i="1"/>
  <c r="V357" i="1"/>
  <c r="V356" i="1"/>
  <c r="W355" i="1"/>
  <c r="X355" i="1" s="1"/>
  <c r="N355" i="1"/>
  <c r="W354" i="1"/>
  <c r="X354" i="1" s="1"/>
  <c r="N354" i="1"/>
  <c r="X353" i="1"/>
  <c r="W353" i="1"/>
  <c r="N353" i="1"/>
  <c r="W352" i="1"/>
  <c r="N352" i="1"/>
  <c r="V350" i="1"/>
  <c r="V349" i="1"/>
  <c r="W348" i="1"/>
  <c r="N348" i="1"/>
  <c r="W347" i="1"/>
  <c r="X347" i="1" s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W329" i="1"/>
  <c r="V327" i="1"/>
  <c r="V326" i="1"/>
  <c r="W325" i="1"/>
  <c r="X325" i="1" s="1"/>
  <c r="N325" i="1"/>
  <c r="W324" i="1"/>
  <c r="X324" i="1" s="1"/>
  <c r="W323" i="1"/>
  <c r="N323" i="1"/>
  <c r="V321" i="1"/>
  <c r="V320" i="1"/>
  <c r="X319" i="1"/>
  <c r="W319" i="1"/>
  <c r="N319" i="1"/>
  <c r="W318" i="1"/>
  <c r="X318" i="1" s="1"/>
  <c r="N318" i="1"/>
  <c r="W317" i="1"/>
  <c r="X317" i="1" s="1"/>
  <c r="W316" i="1"/>
  <c r="X316" i="1" s="1"/>
  <c r="N316" i="1"/>
  <c r="W315" i="1"/>
  <c r="X315" i="1" s="1"/>
  <c r="N315" i="1"/>
  <c r="X314" i="1"/>
  <c r="W314" i="1"/>
  <c r="N314" i="1"/>
  <c r="W313" i="1"/>
  <c r="X313" i="1" s="1"/>
  <c r="N313" i="1"/>
  <c r="W312" i="1"/>
  <c r="X312" i="1" s="1"/>
  <c r="N312" i="1"/>
  <c r="V308" i="1"/>
  <c r="V307" i="1"/>
  <c r="W306" i="1"/>
  <c r="N306" i="1"/>
  <c r="V304" i="1"/>
  <c r="V303" i="1"/>
  <c r="W302" i="1"/>
  <c r="N302" i="1"/>
  <c r="V300" i="1"/>
  <c r="V299" i="1"/>
  <c r="W298" i="1"/>
  <c r="N298" i="1"/>
  <c r="V296" i="1"/>
  <c r="V295" i="1"/>
  <c r="W294" i="1"/>
  <c r="N294" i="1"/>
  <c r="V291" i="1"/>
  <c r="V290" i="1"/>
  <c r="W289" i="1"/>
  <c r="X289" i="1" s="1"/>
  <c r="N289" i="1"/>
  <c r="W288" i="1"/>
  <c r="W290" i="1" s="1"/>
  <c r="N288" i="1"/>
  <c r="V286" i="1"/>
  <c r="V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W278" i="1"/>
  <c r="X278" i="1" s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W274" i="1" s="1"/>
  <c r="N270" i="1"/>
  <c r="V268" i="1"/>
  <c r="V267" i="1"/>
  <c r="W266" i="1"/>
  <c r="X266" i="1" s="1"/>
  <c r="N266" i="1"/>
  <c r="X265" i="1"/>
  <c r="W265" i="1"/>
  <c r="X264" i="1"/>
  <c r="W264" i="1"/>
  <c r="V262" i="1"/>
  <c r="V261" i="1"/>
  <c r="W260" i="1"/>
  <c r="X260" i="1" s="1"/>
  <c r="N260" i="1"/>
  <c r="X259" i="1"/>
  <c r="W259" i="1"/>
  <c r="N259" i="1"/>
  <c r="W258" i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X245" i="1"/>
  <c r="W245" i="1"/>
  <c r="N245" i="1"/>
  <c r="V243" i="1"/>
  <c r="W242" i="1"/>
  <c r="V242" i="1"/>
  <c r="X241" i="1"/>
  <c r="W241" i="1"/>
  <c r="N241" i="1"/>
  <c r="W240" i="1"/>
  <c r="X240" i="1" s="1"/>
  <c r="N240" i="1"/>
  <c r="W239" i="1"/>
  <c r="X239" i="1" s="1"/>
  <c r="N239" i="1"/>
  <c r="W238" i="1"/>
  <c r="N238" i="1"/>
  <c r="V236" i="1"/>
  <c r="V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V205" i="1"/>
  <c r="W204" i="1"/>
  <c r="V204" i="1"/>
  <c r="X203" i="1"/>
  <c r="X204" i="1" s="1"/>
  <c r="W203" i="1"/>
  <c r="J503" i="1" s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X195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X168" i="1"/>
  <c r="X172" i="1" s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N158" i="1"/>
  <c r="V155" i="1"/>
  <c r="V154" i="1"/>
  <c r="W153" i="1"/>
  <c r="X153" i="1" s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W145" i="1"/>
  <c r="X145" i="1" s="1"/>
  <c r="N145" i="1"/>
  <c r="V142" i="1"/>
  <c r="V141" i="1"/>
  <c r="X140" i="1"/>
  <c r="W140" i="1"/>
  <c r="N140" i="1"/>
  <c r="W139" i="1"/>
  <c r="X139" i="1" s="1"/>
  <c r="N139" i="1"/>
  <c r="W138" i="1"/>
  <c r="G503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W129" i="1"/>
  <c r="N129" i="1"/>
  <c r="V126" i="1"/>
  <c r="V125" i="1"/>
  <c r="W124" i="1"/>
  <c r="X124" i="1" s="1"/>
  <c r="W123" i="1"/>
  <c r="X123" i="1" s="1"/>
  <c r="N123" i="1"/>
  <c r="X122" i="1"/>
  <c r="W122" i="1"/>
  <c r="W121" i="1"/>
  <c r="X121" i="1" s="1"/>
  <c r="W120" i="1"/>
  <c r="X120" i="1" s="1"/>
  <c r="W119" i="1"/>
  <c r="N119" i="1"/>
  <c r="W118" i="1"/>
  <c r="N118" i="1"/>
  <c r="V116" i="1"/>
  <c r="V115" i="1"/>
  <c r="X114" i="1"/>
  <c r="W114" i="1"/>
  <c r="W113" i="1"/>
  <c r="X113" i="1" s="1"/>
  <c r="N113" i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N97" i="1"/>
  <c r="W96" i="1"/>
  <c r="W104" i="1" s="1"/>
  <c r="N96" i="1"/>
  <c r="X95" i="1"/>
  <c r="W95" i="1"/>
  <c r="N95" i="1"/>
  <c r="V93" i="1"/>
  <c r="V92" i="1"/>
  <c r="W91" i="1"/>
  <c r="X91" i="1" s="1"/>
  <c r="N91" i="1"/>
  <c r="W90" i="1"/>
  <c r="X90" i="1" s="1"/>
  <c r="W89" i="1"/>
  <c r="X89" i="1" s="1"/>
  <c r="X88" i="1"/>
  <c r="W88" i="1"/>
  <c r="W87" i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X78" i="1"/>
  <c r="W78" i="1"/>
  <c r="W77" i="1"/>
  <c r="X77" i="1" s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W68" i="1"/>
  <c r="X68" i="1" s="1"/>
  <c r="N68" i="1"/>
  <c r="W67" i="1"/>
  <c r="X67" i="1" s="1"/>
  <c r="N67" i="1"/>
  <c r="X66" i="1"/>
  <c r="W66" i="1"/>
  <c r="W65" i="1"/>
  <c r="X65" i="1" s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W41" i="1"/>
  <c r="V41" i="1"/>
  <c r="W40" i="1"/>
  <c r="V40" i="1"/>
  <c r="X39" i="1"/>
  <c r="X40" i="1" s="1"/>
  <c r="W39" i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J9" i="1" s="1"/>
  <c r="D7" i="1"/>
  <c r="O6" i="1"/>
  <c r="N2" i="1"/>
  <c r="X255" i="1" l="1"/>
  <c r="F503" i="1"/>
  <c r="X359" i="1"/>
  <c r="X360" i="1" s="1"/>
  <c r="W360" i="1"/>
  <c r="X397" i="1"/>
  <c r="X401" i="1" s="1"/>
  <c r="W401" i="1"/>
  <c r="W45" i="1"/>
  <c r="W44" i="1"/>
  <c r="X43" i="1"/>
  <c r="X44" i="1" s="1"/>
  <c r="X87" i="1"/>
  <c r="X92" i="1" s="1"/>
  <c r="W93" i="1"/>
  <c r="W103" i="1"/>
  <c r="W126" i="1"/>
  <c r="X118" i="1"/>
  <c r="X267" i="1"/>
  <c r="W326" i="1"/>
  <c r="X323" i="1"/>
  <c r="W331" i="1"/>
  <c r="X329" i="1"/>
  <c r="X331" i="1" s="1"/>
  <c r="W390" i="1"/>
  <c r="X386" i="1"/>
  <c r="X390" i="1" s="1"/>
  <c r="W471" i="1"/>
  <c r="X468" i="1"/>
  <c r="X471" i="1" s="1"/>
  <c r="V493" i="1"/>
  <c r="W33" i="1"/>
  <c r="W51" i="1"/>
  <c r="W52" i="1"/>
  <c r="W85" i="1"/>
  <c r="W116" i="1"/>
  <c r="O503" i="1"/>
  <c r="W295" i="1"/>
  <c r="X294" i="1"/>
  <c r="X295" i="1" s="1"/>
  <c r="W300" i="1"/>
  <c r="W299" i="1"/>
  <c r="X298" i="1"/>
  <c r="X299" i="1" s="1"/>
  <c r="W304" i="1"/>
  <c r="W303" i="1"/>
  <c r="X302" i="1"/>
  <c r="X303" i="1" s="1"/>
  <c r="W308" i="1"/>
  <c r="W307" i="1"/>
  <c r="X306" i="1"/>
  <c r="X307" i="1" s="1"/>
  <c r="X326" i="1"/>
  <c r="W426" i="1"/>
  <c r="W425" i="1"/>
  <c r="X424" i="1"/>
  <c r="X425" i="1" s="1"/>
  <c r="W59" i="1"/>
  <c r="W125" i="1"/>
  <c r="W155" i="1"/>
  <c r="W172" i="1"/>
  <c r="W200" i="1"/>
  <c r="W232" i="1"/>
  <c r="W267" i="1"/>
  <c r="N503" i="1"/>
  <c r="W367" i="1"/>
  <c r="W477" i="1"/>
  <c r="W262" i="1"/>
  <c r="W286" i="1"/>
  <c r="X334" i="1"/>
  <c r="X335" i="1" s="1"/>
  <c r="W335" i="1"/>
  <c r="W336" i="1"/>
  <c r="W391" i="1"/>
  <c r="X56" i="1"/>
  <c r="X63" i="1"/>
  <c r="X84" i="1" s="1"/>
  <c r="W92" i="1"/>
  <c r="X97" i="1"/>
  <c r="X106" i="1"/>
  <c r="X115" i="1" s="1"/>
  <c r="W115" i="1"/>
  <c r="X129" i="1"/>
  <c r="X133" i="1" s="1"/>
  <c r="X138" i="1"/>
  <c r="X141" i="1" s="1"/>
  <c r="W141" i="1"/>
  <c r="W161" i="1"/>
  <c r="X158" i="1"/>
  <c r="X160" i="1" s="1"/>
  <c r="X199" i="1"/>
  <c r="W213" i="1"/>
  <c r="W256" i="1"/>
  <c r="W344" i="1"/>
  <c r="W357" i="1"/>
  <c r="X352" i="1"/>
  <c r="X356" i="1" s="1"/>
  <c r="W384" i="1"/>
  <c r="X370" i="1"/>
  <c r="X383" i="1" s="1"/>
  <c r="W383" i="1"/>
  <c r="X428" i="1"/>
  <c r="X429" i="1" s="1"/>
  <c r="W429" i="1"/>
  <c r="W430" i="1"/>
  <c r="W449" i="1"/>
  <c r="X446" i="1"/>
  <c r="X448" i="1" s="1"/>
  <c r="W458" i="1"/>
  <c r="W463" i="1"/>
  <c r="X460" i="1"/>
  <c r="X463" i="1" s="1"/>
  <c r="I503" i="1"/>
  <c r="A10" i="1"/>
  <c r="W84" i="1"/>
  <c r="W142" i="1"/>
  <c r="W173" i="1"/>
  <c r="X234" i="1"/>
  <c r="X235" i="1" s="1"/>
  <c r="W235" i="1"/>
  <c r="W236" i="1"/>
  <c r="W273" i="1"/>
  <c r="X270" i="1"/>
  <c r="X273" i="1" s="1"/>
  <c r="W418" i="1"/>
  <c r="X410" i="1"/>
  <c r="X417" i="1" s="1"/>
  <c r="W417" i="1"/>
  <c r="W476" i="1"/>
  <c r="X474" i="1"/>
  <c r="X476" i="1" s="1"/>
  <c r="H9" i="1"/>
  <c r="V497" i="1"/>
  <c r="W32" i="1"/>
  <c r="D503" i="1"/>
  <c r="X96" i="1"/>
  <c r="X103" i="1" s="1"/>
  <c r="X119" i="1"/>
  <c r="X125" i="1" s="1"/>
  <c r="W134" i="1"/>
  <c r="H503" i="1"/>
  <c r="W154" i="1"/>
  <c r="X146" i="1"/>
  <c r="X154" i="1" s="1"/>
  <c r="W160" i="1"/>
  <c r="W192" i="1"/>
  <c r="X175" i="1"/>
  <c r="X192" i="1" s="1"/>
  <c r="W199" i="1"/>
  <c r="W212" i="1"/>
  <c r="X208" i="1"/>
  <c r="X212" i="1" s="1"/>
  <c r="L503" i="1"/>
  <c r="X238" i="1"/>
  <c r="X242" i="1" s="1"/>
  <c r="W243" i="1"/>
  <c r="W268" i="1"/>
  <c r="W291" i="1"/>
  <c r="X288" i="1"/>
  <c r="X290" i="1" s="1"/>
  <c r="P503" i="1"/>
  <c r="W320" i="1"/>
  <c r="W327" i="1"/>
  <c r="W332" i="1"/>
  <c r="Q503" i="1"/>
  <c r="W345" i="1"/>
  <c r="X339" i="1"/>
  <c r="X344" i="1" s="1"/>
  <c r="W394" i="1"/>
  <c r="X393" i="1"/>
  <c r="X394" i="1" s="1"/>
  <c r="W395" i="1"/>
  <c r="W408" i="1"/>
  <c r="W421" i="1"/>
  <c r="X420" i="1"/>
  <c r="X421" i="1" s="1"/>
  <c r="W422" i="1"/>
  <c r="W448" i="1"/>
  <c r="X457" i="1"/>
  <c r="W464" i="1"/>
  <c r="W495" i="1"/>
  <c r="B503" i="1"/>
  <c r="W494" i="1"/>
  <c r="W166" i="1"/>
  <c r="X163" i="1"/>
  <c r="X165" i="1" s="1"/>
  <c r="E503" i="1"/>
  <c r="F9" i="1"/>
  <c r="F10" i="1"/>
  <c r="X22" i="1"/>
  <c r="X23" i="1" s="1"/>
  <c r="X26" i="1"/>
  <c r="X32" i="1" s="1"/>
  <c r="W23" i="1"/>
  <c r="C503" i="1"/>
  <c r="X55" i="1"/>
  <c r="X59" i="1" s="1"/>
  <c r="W60" i="1"/>
  <c r="W133" i="1"/>
  <c r="W193" i="1"/>
  <c r="M503" i="1"/>
  <c r="W231" i="1"/>
  <c r="X216" i="1"/>
  <c r="X231" i="1" s="1"/>
  <c r="W255" i="1"/>
  <c r="W261" i="1"/>
  <c r="X258" i="1"/>
  <c r="X261" i="1" s="1"/>
  <c r="W285" i="1"/>
  <c r="X277" i="1"/>
  <c r="X285" i="1" s="1"/>
  <c r="X320" i="1"/>
  <c r="W349" i="1"/>
  <c r="X348" i="1"/>
  <c r="X349" i="1" s="1"/>
  <c r="W350" i="1"/>
  <c r="W356" i="1"/>
  <c r="W368" i="1"/>
  <c r="W407" i="1"/>
  <c r="X434" i="1"/>
  <c r="X443" i="1" s="1"/>
  <c r="T503" i="1"/>
  <c r="W443" i="1"/>
  <c r="W444" i="1"/>
  <c r="W457" i="1"/>
  <c r="U503" i="1"/>
  <c r="X483" i="1"/>
  <c r="X491" i="1"/>
  <c r="R503" i="1"/>
  <c r="W205" i="1"/>
  <c r="W296" i="1"/>
  <c r="W321" i="1"/>
  <c r="S503" i="1"/>
  <c r="W472" i="1"/>
  <c r="W493" i="1" l="1"/>
  <c r="X498" i="1"/>
  <c r="W497" i="1"/>
  <c r="W496" i="1"/>
</calcChain>
</file>

<file path=xl/sharedStrings.xml><?xml version="1.0" encoding="utf-8"?>
<sst xmlns="http://schemas.openxmlformats.org/spreadsheetml/2006/main" count="2142" uniqueCount="740">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</sst>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/>
      <c r="I5" s="666"/>
      <c r="J5" s="666"/>
      <c r="K5" s="666"/>
      <c r="L5" s="614"/>
      <c r="N5" s="24" t="s">
        <v>10</v>
      </c>
      <c r="O5" s="395">
        <v>45324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Пятница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0.58333333333333337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405</v>
      </c>
      <c r="W49" s="332">
        <f>IFERROR(IF(V49="",0,CEILING((V49/$H49),1)*$H49),"")</f>
        <v>410.40000000000003</v>
      </c>
      <c r="X49" s="36">
        <f>IFERROR(IF(W49=0,"",ROUNDUP(W49/H49,0)*0.02175),"")</f>
        <v>0.8264999999999999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37.5</v>
      </c>
      <c r="W51" s="333">
        <f>IFERROR(W49/H49,"0")+IFERROR(W50/H50,"0")</f>
        <v>38</v>
      </c>
      <c r="X51" s="333">
        <f>IFERROR(IF(X49="",0,X49),"0")+IFERROR(IF(X50="",0,X50),"0")</f>
        <v>0.8264999999999999</v>
      </c>
      <c r="Y51" s="334"/>
      <c r="Z51" s="334"/>
    </row>
    <row r="52" spans="1:53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405</v>
      </c>
      <c r="W52" s="333">
        <f>IFERROR(SUM(W49:W50),"0")</f>
        <v>410.40000000000003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580</v>
      </c>
      <c r="W55" s="332">
        <f>IFERROR(IF(V55="",0,CEILING((V55/$H55),1)*$H55),"")</f>
        <v>583.20000000000005</v>
      </c>
      <c r="X55" s="36">
        <f>IFERROR(IF(W55=0,"",ROUNDUP(W55/H55,0)*0.02175),"")</f>
        <v>1.1744999999999999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30</v>
      </c>
      <c r="W58" s="332">
        <f>IFERROR(IF(V58="",0,CEILING((V58/$H58),1)*$H58),"")</f>
        <v>32</v>
      </c>
      <c r="X58" s="36">
        <f>IFERROR(IF(W58=0,"",ROUNDUP(W58/H58,0)*0.00937),"")</f>
        <v>7.4959999999999999E-2</v>
      </c>
      <c r="Y58" s="56"/>
      <c r="Z58" s="57"/>
      <c r="AD58" s="58"/>
      <c r="BA58" s="74" t="s">
        <v>1</v>
      </c>
    </row>
    <row r="59" spans="1:53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61.203703703703702</v>
      </c>
      <c r="W59" s="333">
        <f>IFERROR(W55/H55,"0")+IFERROR(W56/H56,"0")+IFERROR(W57/H57,"0")+IFERROR(W58/H58,"0")</f>
        <v>62</v>
      </c>
      <c r="X59" s="333">
        <f>IFERROR(IF(X55="",0,X55),"0")+IFERROR(IF(X56="",0,X56),"0")+IFERROR(IF(X57="",0,X57),"0")+IFERROR(IF(X58="",0,X58),"0")</f>
        <v>1.2494599999999998</v>
      </c>
      <c r="Y59" s="334"/>
      <c r="Z59" s="334"/>
    </row>
    <row r="60" spans="1:53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610</v>
      </c>
      <c r="W60" s="333">
        <f>IFERROR(SUM(W55:W58),"0")</f>
        <v>615.20000000000005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1087</v>
      </c>
      <c r="W65" s="332">
        <f t="shared" si="2"/>
        <v>1097.5999999999999</v>
      </c>
      <c r="X65" s="36">
        <f t="shared" si="3"/>
        <v>2.1315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52</v>
      </c>
      <c r="W66" s="332">
        <f t="shared" si="2"/>
        <v>56</v>
      </c>
      <c r="X66" s="36">
        <f t="shared" si="3"/>
        <v>0.10874999999999999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88</v>
      </c>
      <c r="W67" s="332">
        <f t="shared" si="2"/>
        <v>97.2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184</v>
      </c>
      <c r="W69" s="332">
        <f t="shared" si="2"/>
        <v>190.39999999999998</v>
      </c>
      <c r="X69" s="36">
        <f t="shared" si="3"/>
        <v>0.36974999999999997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126.27314814814815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129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2.8057499999999997</v>
      </c>
      <c r="Y84" s="334"/>
      <c r="Z84" s="334"/>
    </row>
    <row r="85" spans="1:53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1411</v>
      </c>
      <c r="W85" s="333">
        <f>IFERROR(SUM(W63:W83),"0")</f>
        <v>1441.1999999999998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199</v>
      </c>
      <c r="W87" s="332">
        <f>IFERROR(IF(V87="",0,CEILING((V87/$H87),1)*$H87),"")</f>
        <v>205.20000000000002</v>
      </c>
      <c r="X87" s="36">
        <f>IFERROR(IF(W87=0,"",ROUNDUP(W87/H87,0)*0.02175),"")</f>
        <v>0.41324999999999995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15</v>
      </c>
      <c r="W91" s="332">
        <f>IFERROR(IF(V91="",0,CEILING((V91/$H91),1)*$H91),"")</f>
        <v>16.8</v>
      </c>
      <c r="X91" s="36">
        <f>IFERROR(IF(W91=0,"",ROUNDUP(W91/H91,0)*0.00753),"")</f>
        <v>5.271E-2</v>
      </c>
      <c r="Y91" s="56"/>
      <c r="Z91" s="57"/>
      <c r="AD91" s="58"/>
      <c r="BA91" s="100" t="s">
        <v>1</v>
      </c>
    </row>
    <row r="92" spans="1:53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24.675925925925924</v>
      </c>
      <c r="W92" s="333">
        <f>IFERROR(W87/H87,"0")+IFERROR(W88/H88,"0")+IFERROR(W89/H89,"0")+IFERROR(W90/H90,"0")+IFERROR(W91/H91,"0")</f>
        <v>26</v>
      </c>
      <c r="X92" s="333">
        <f>IFERROR(IF(X87="",0,X87),"0")+IFERROR(IF(X88="",0,X88),"0")+IFERROR(IF(X89="",0,X89),"0")+IFERROR(IF(X90="",0,X90),"0")+IFERROR(IF(X91="",0,X91),"0")</f>
        <v>0.46595999999999993</v>
      </c>
      <c r="Y92" s="334"/>
      <c r="Z92" s="334"/>
    </row>
    <row r="93" spans="1:53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214</v>
      </c>
      <c r="W93" s="333">
        <f>IFERROR(SUM(W87:W91),"0")</f>
        <v>222.00000000000003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606</v>
      </c>
      <c r="W106" s="332">
        <f t="shared" ref="W106:W114" si="6">IFERROR(IF(V106="",0,CEILING((V106/$H106),1)*$H106),"")</f>
        <v>613.20000000000005</v>
      </c>
      <c r="X106" s="36">
        <f>IFERROR(IF(W106=0,"",ROUNDUP(W106/H106,0)*0.02175),"")</f>
        <v>1.58775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457</v>
      </c>
      <c r="W108" s="332">
        <f t="shared" si="6"/>
        <v>462</v>
      </c>
      <c r="X108" s="36">
        <f>IFERROR(IF(W108=0,"",ROUNDUP(W108/H108,0)*0.02175),"")</f>
        <v>1.1962499999999998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50</v>
      </c>
      <c r="W110" s="332">
        <f t="shared" si="6"/>
        <v>51.300000000000004</v>
      </c>
      <c r="X110" s="36">
        <f>IFERROR(IF(W110=0,"",ROUNDUP(W110/H110,0)*0.00753),"")</f>
        <v>0.14307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145.06613756613757</v>
      </c>
      <c r="W115" s="333">
        <f>IFERROR(W106/H106,"0")+IFERROR(W107/H107,"0")+IFERROR(W108/H108,"0")+IFERROR(W109/H109,"0")+IFERROR(W110/H110,"0")+IFERROR(W111/H111,"0")+IFERROR(W112/H112,"0")+IFERROR(W113/H113,"0")+IFERROR(W114/H114,"0")</f>
        <v>147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2.9270699999999996</v>
      </c>
      <c r="Y115" s="334"/>
      <c r="Z115" s="334"/>
    </row>
    <row r="116" spans="1:53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1113</v>
      </c>
      <c r="W116" s="333">
        <f>IFERROR(SUM(W106:W114),"0")</f>
        <v>1126.5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357</v>
      </c>
      <c r="W120" s="332">
        <f t="shared" si="7"/>
        <v>361.2</v>
      </c>
      <c r="X120" s="36">
        <f>IFERROR(IF(W120=0,"",ROUNDUP(W120/H120,0)*0.02175),"")</f>
        <v>0.93524999999999991</v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11</v>
      </c>
      <c r="W124" s="332">
        <f t="shared" si="7"/>
        <v>12</v>
      </c>
      <c r="X124" s="36">
        <f>IFERROR(IF(W124=0,"",ROUNDUP(W124/H124,0)*0.00753),"")</f>
        <v>3.7650000000000003E-2</v>
      </c>
      <c r="Y124" s="56"/>
      <c r="Z124" s="57"/>
      <c r="AD124" s="58"/>
      <c r="BA124" s="124" t="s">
        <v>1</v>
      </c>
    </row>
    <row r="125" spans="1:53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47.083333333333336</v>
      </c>
      <c r="W125" s="333">
        <f>IFERROR(W118/H118,"0")+IFERROR(W119/H119,"0")+IFERROR(W120/H120,"0")+IFERROR(W121/H121,"0")+IFERROR(W122/H122,"0")+IFERROR(W123/H123,"0")+IFERROR(W124/H124,"0")</f>
        <v>48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0.97289999999999988</v>
      </c>
      <c r="Y125" s="334"/>
      <c r="Z125" s="334"/>
    </row>
    <row r="126" spans="1:53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368</v>
      </c>
      <c r="W126" s="333">
        <f>IFERROR(SUM(W118:W124),"0")</f>
        <v>373.2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539</v>
      </c>
      <c r="W130" s="332">
        <f>IFERROR(IF(V130="",0,CEILING((V130/$H130),1)*$H130),"")</f>
        <v>546</v>
      </c>
      <c r="X130" s="36">
        <f>IFERROR(IF(W130=0,"",ROUNDUP(W130/H130,0)*0.02175),"")</f>
        <v>1.4137499999999998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82</v>
      </c>
      <c r="W132" s="332">
        <f>IFERROR(IF(V132="",0,CEILING((V132/$H132),1)*$H132),"")</f>
        <v>83.7</v>
      </c>
      <c r="X132" s="36">
        <f>IFERROR(IF(W132=0,"",ROUNDUP(W132/H132,0)*0.00753),"")</f>
        <v>0.23343</v>
      </c>
      <c r="Y132" s="56"/>
      <c r="Z132" s="57"/>
      <c r="AD132" s="58"/>
      <c r="BA132" s="128" t="s">
        <v>1</v>
      </c>
    </row>
    <row r="133" spans="1:53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94.537037037037024</v>
      </c>
      <c r="W133" s="333">
        <f>IFERROR(W129/H129,"0")+IFERROR(W130/H130,"0")+IFERROR(W131/H131,"0")+IFERROR(W132/H132,"0")</f>
        <v>96</v>
      </c>
      <c r="X133" s="333">
        <f>IFERROR(IF(X129="",0,X129),"0")+IFERROR(IF(X130="",0,X130),"0")+IFERROR(IF(X131="",0,X131),"0")+IFERROR(IF(X132="",0,X132),"0")</f>
        <v>1.6471799999999999</v>
      </c>
      <c r="Y133" s="334"/>
      <c r="Z133" s="334"/>
    </row>
    <row r="134" spans="1:53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621</v>
      </c>
      <c r="W134" s="333">
        <f>IFERROR(SUM(W129:W132),"0")</f>
        <v>629.70000000000005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30</v>
      </c>
      <c r="W145" s="332">
        <f t="shared" ref="W145:W153" si="8">IFERROR(IF(V145="",0,CEILING((V145/$H145),1)*$H145),"")</f>
        <v>33.6</v>
      </c>
      <c r="X145" s="36">
        <f>IFERROR(IF(W145=0,"",ROUNDUP(W145/H145,0)*0.00753),"")</f>
        <v>6.0240000000000002E-2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166</v>
      </c>
      <c r="W147" s="332">
        <f t="shared" si="8"/>
        <v>168</v>
      </c>
      <c r="X147" s="36">
        <f>IFERROR(IF(W147=0,"",ROUNDUP(W147/H147,0)*0.00753),"")</f>
        <v>0.30120000000000002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46.666666666666671</v>
      </c>
      <c r="W154" s="333">
        <f>IFERROR(W145/H145,"0")+IFERROR(W146/H146,"0")+IFERROR(W147/H147,"0")+IFERROR(W148/H148,"0")+IFERROR(W149/H149,"0")+IFERROR(W150/H150,"0")+IFERROR(W151/H151,"0")+IFERROR(W152/H152,"0")+IFERROR(W153/H153,"0")</f>
        <v>48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0.36144000000000004</v>
      </c>
      <c r="Y154" s="334"/>
      <c r="Z154" s="334"/>
    </row>
    <row r="155" spans="1:53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196</v>
      </c>
      <c r="W155" s="333">
        <f>IFERROR(SUM(W145:W153),"0")</f>
        <v>201.6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339</v>
      </c>
      <c r="W168" s="332">
        <f>IFERROR(IF(V168="",0,CEILING((V168/$H168),1)*$H168),"")</f>
        <v>340.20000000000005</v>
      </c>
      <c r="X168" s="36">
        <f>IFERROR(IF(W168=0,"",ROUNDUP(W168/H168,0)*0.00937),"")</f>
        <v>0.59031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196</v>
      </c>
      <c r="W169" s="332">
        <f>IFERROR(IF(V169="",0,CEILING((V169/$H169),1)*$H169),"")</f>
        <v>199.8</v>
      </c>
      <c r="X169" s="36">
        <f>IFERROR(IF(W169=0,"",ROUNDUP(W169/H169,0)*0.00937),"")</f>
        <v>0.34669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99.074074074074062</v>
      </c>
      <c r="W172" s="333">
        <f>IFERROR(W168/H168,"0")+IFERROR(W169/H169,"0")+IFERROR(W170/H170,"0")+IFERROR(W171/H171,"0")</f>
        <v>100</v>
      </c>
      <c r="X172" s="333">
        <f>IFERROR(IF(X168="",0,X168),"0")+IFERROR(IF(X169="",0,X169),"0")+IFERROR(IF(X170="",0,X170),"0")+IFERROR(IF(X171="",0,X171),"0")</f>
        <v>0.93700000000000006</v>
      </c>
      <c r="Y172" s="334"/>
      <c r="Z172" s="334"/>
    </row>
    <row r="173" spans="1:53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535</v>
      </c>
      <c r="W173" s="333">
        <f>IFERROR(SUM(W168:W171),"0")</f>
        <v>540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892</v>
      </c>
      <c r="W176" s="332">
        <f t="shared" si="9"/>
        <v>896.09999999999991</v>
      </c>
      <c r="X176" s="36">
        <f>IFERROR(IF(W176=0,"",ROUNDUP(W176/H176,0)*0.02175),"")</f>
        <v>2.2402499999999996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209</v>
      </c>
      <c r="W181" s="332">
        <f t="shared" si="9"/>
        <v>211.2</v>
      </c>
      <c r="X181" s="36">
        <f>IFERROR(IF(W181=0,"",ROUNDUP(W181/H181,0)*0.00753),"")</f>
        <v>0.66264000000000001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0</v>
      </c>
      <c r="W183" s="332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365</v>
      </c>
      <c r="W185" s="332">
        <f t="shared" si="9"/>
        <v>367.2</v>
      </c>
      <c r="X185" s="36">
        <f t="shared" ref="X185:X191" si="10">IFERROR(IF(W185=0,"",ROUNDUP(W185/H185,0)*0.00753),"")</f>
        <v>1.1520900000000001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0</v>
      </c>
      <c r="W187" s="33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0</v>
      </c>
      <c r="W188" s="332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126</v>
      </c>
      <c r="W190" s="332">
        <f t="shared" si="9"/>
        <v>127.19999999999999</v>
      </c>
      <c r="X190" s="36">
        <f t="shared" si="10"/>
        <v>0.39909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358</v>
      </c>
      <c r="W191" s="332">
        <f t="shared" si="9"/>
        <v>360</v>
      </c>
      <c r="X191" s="36">
        <f t="shared" si="10"/>
        <v>1.1294999999999999</v>
      </c>
      <c r="Y191" s="56"/>
      <c r="Z191" s="57"/>
      <c r="AD191" s="58"/>
      <c r="BA191" s="165" t="s">
        <v>1</v>
      </c>
    </row>
    <row r="192" spans="1:53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543.36206896551721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547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5.5835699999999999</v>
      </c>
      <c r="Y192" s="334"/>
      <c r="Z192" s="334"/>
    </row>
    <row r="193" spans="1:53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1950</v>
      </c>
      <c r="W193" s="333">
        <f>IFERROR(SUM(W175:W191),"0")</f>
        <v>1961.7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0</v>
      </c>
      <c r="W197" s="332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46</v>
      </c>
      <c r="W198" s="332">
        <f>IFERROR(IF(V198="",0,CEILING((V198/$H198),1)*$H198),"")</f>
        <v>48</v>
      </c>
      <c r="X198" s="36">
        <f>IFERROR(IF(W198=0,"",ROUNDUP(W198/H198,0)*0.00753),"")</f>
        <v>0.15060000000000001</v>
      </c>
      <c r="Y198" s="56"/>
      <c r="Z198" s="57"/>
      <c r="AD198" s="58"/>
      <c r="BA198" s="169" t="s">
        <v>1</v>
      </c>
    </row>
    <row r="199" spans="1:53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19.166666666666668</v>
      </c>
      <c r="W199" s="333">
        <f>IFERROR(W195/H195,"0")+IFERROR(W196/H196,"0")+IFERROR(W197/H197,"0")+IFERROR(W198/H198,"0")</f>
        <v>20</v>
      </c>
      <c r="X199" s="333">
        <f>IFERROR(IF(X195="",0,X195),"0")+IFERROR(IF(X196="",0,X196),"0")+IFERROR(IF(X197="",0,X197),"0")+IFERROR(IF(X198="",0,X198),"0")</f>
        <v>0.15060000000000001</v>
      </c>
      <c r="Y199" s="334"/>
      <c r="Z199" s="334"/>
    </row>
    <row r="200" spans="1:53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46</v>
      </c>
      <c r="W200" s="333">
        <f>IFERROR(SUM(W195:W198),"0")</f>
        <v>48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20</v>
      </c>
      <c r="W203" s="332">
        <f>IFERROR(IF(V203="",0,CEILING((V203/$H203),1)*$H203),"")</f>
        <v>21</v>
      </c>
      <c r="X203" s="36">
        <f>IFERROR(IF(W203=0,"",ROUNDUP(W203/H203,0)*0.00502),"")</f>
        <v>5.0200000000000002E-2</v>
      </c>
      <c r="Y203" s="56"/>
      <c r="Z203" s="57"/>
      <c r="AD203" s="58"/>
      <c r="BA203" s="170" t="s">
        <v>1</v>
      </c>
    </row>
    <row r="204" spans="1:53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9.5238095238095237</v>
      </c>
      <c r="W204" s="333">
        <f>IFERROR(W203/H203,"0")</f>
        <v>10</v>
      </c>
      <c r="X204" s="333">
        <f>IFERROR(IF(X203="",0,X203),"0")</f>
        <v>5.0200000000000002E-2</v>
      </c>
      <c r="Y204" s="334"/>
      <c r="Z204" s="334"/>
    </row>
    <row r="205" spans="1:53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20</v>
      </c>
      <c r="W205" s="333">
        <f>IFERROR(SUM(W203:W203),"0")</f>
        <v>21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hidden="1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44</v>
      </c>
      <c r="W239" s="332">
        <f>IFERROR(IF(V239="",0,CEILING((V239/$H239),1)*$H239),"")</f>
        <v>46.2</v>
      </c>
      <c r="X239" s="36">
        <f>IFERROR(IF(W239=0,"",ROUNDUP(W239/H239,0)*0.00753),"")</f>
        <v>8.2830000000000001E-2</v>
      </c>
      <c r="Y239" s="56"/>
      <c r="Z239" s="57"/>
      <c r="AD239" s="58"/>
      <c r="BA239" s="192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10</v>
      </c>
      <c r="W240" s="332">
        <f>IFERROR(IF(V240="",0,CEILING((V240/$H240),1)*$H240),"")</f>
        <v>10.5</v>
      </c>
      <c r="X240" s="36">
        <f>IFERROR(IF(W240=0,"",ROUNDUP(W240/H240,0)*0.00502),"")</f>
        <v>2.5100000000000001E-2</v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15.238095238095237</v>
      </c>
      <c r="W242" s="333">
        <f>IFERROR(W238/H238,"0")+IFERROR(W239/H239,"0")+IFERROR(W240/H240,"0")+IFERROR(W241/H241,"0")</f>
        <v>16</v>
      </c>
      <c r="X242" s="333">
        <f>IFERROR(IF(X238="",0,X238),"0")+IFERROR(IF(X239="",0,X239),"0")+IFERROR(IF(X240="",0,X240),"0")+IFERROR(IF(X241="",0,X241),"0")</f>
        <v>0.10793</v>
      </c>
      <c r="Y242" s="334"/>
      <c r="Z242" s="334"/>
    </row>
    <row r="243" spans="1:53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54</v>
      </c>
      <c r="W243" s="333">
        <f>IFERROR(SUM(W238:W241),"0")</f>
        <v>56.7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2</v>
      </c>
      <c r="W248" s="332">
        <f t="shared" si="13"/>
        <v>2.1</v>
      </c>
      <c r="X248" s="36">
        <f>IFERROR(IF(W248=0,"",ROUNDUP(W248/H248,0)*0.00753),"")</f>
        <v>7.5300000000000002E-3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5</v>
      </c>
      <c r="W249" s="332">
        <f t="shared" si="13"/>
        <v>6.3000000000000007</v>
      </c>
      <c r="X249" s="36">
        <f>IFERROR(IF(W249=0,"",ROUNDUP(W249/H249,0)*0.00753),"")</f>
        <v>2.2589999999999999E-2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3.333333333333333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4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3.0120000000000001E-2</v>
      </c>
      <c r="Y255" s="334"/>
      <c r="Z255" s="334"/>
    </row>
    <row r="256" spans="1:53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7</v>
      </c>
      <c r="W256" s="333">
        <f>IFERROR(SUM(W245:W254),"0")</f>
        <v>8.4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251</v>
      </c>
      <c r="W258" s="332">
        <f>IFERROR(IF(V258="",0,CEILING((V258/$H258),1)*$H258),"")</f>
        <v>252</v>
      </c>
      <c r="X258" s="36">
        <f>IFERROR(IF(W258=0,"",ROUNDUP(W258/H258,0)*0.02175),"")</f>
        <v>0.65249999999999997</v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565</v>
      </c>
      <c r="W259" s="332">
        <f>IFERROR(IF(V259="",0,CEILING((V259/$H259),1)*$H259),"")</f>
        <v>569.4</v>
      </c>
      <c r="X259" s="36">
        <f>IFERROR(IF(W259=0,"",ROUNDUP(W259/H259,0)*0.02175),"")</f>
        <v>1.58775</v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102.31684981684981</v>
      </c>
      <c r="W261" s="333">
        <f>IFERROR(W258/H258,"0")+IFERROR(W259/H259,"0")+IFERROR(W260/H260,"0")</f>
        <v>103</v>
      </c>
      <c r="X261" s="333">
        <f>IFERROR(IF(X258="",0,X258),"0")+IFERROR(IF(X259="",0,X259),"0")+IFERROR(IF(X260="",0,X260),"0")</f>
        <v>2.2402500000000001</v>
      </c>
      <c r="Y261" s="334"/>
      <c r="Z261" s="334"/>
    </row>
    <row r="262" spans="1:53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816</v>
      </c>
      <c r="W262" s="333">
        <f>IFERROR(SUM(W258:W260),"0")</f>
        <v>821.4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10</v>
      </c>
      <c r="W266" s="332">
        <f>IFERROR(IF(V266="",0,CEILING((V266/$H266),1)*$H266),"")</f>
        <v>10.199999999999999</v>
      </c>
      <c r="X266" s="36">
        <f>IFERROR(IF(W266=0,"",ROUNDUP(W266/H266,0)*0.00753),"")</f>
        <v>3.0120000000000001E-2</v>
      </c>
      <c r="Y266" s="56"/>
      <c r="Z266" s="57"/>
      <c r="AD266" s="58"/>
      <c r="BA266" s="210" t="s">
        <v>1</v>
      </c>
    </row>
    <row r="267" spans="1:53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3.9215686274509807</v>
      </c>
      <c r="W267" s="333">
        <f>IFERROR(W264/H264,"0")+IFERROR(W265/H265,"0")+IFERROR(W266/H266,"0")</f>
        <v>4</v>
      </c>
      <c r="X267" s="333">
        <f>IFERROR(IF(X264="",0,X264),"0")+IFERROR(IF(X265="",0,X265),"0")+IFERROR(IF(X266="",0,X266),"0")</f>
        <v>3.0120000000000001E-2</v>
      </c>
      <c r="Y267" s="334"/>
      <c r="Z267" s="334"/>
    </row>
    <row r="268" spans="1:53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10</v>
      </c>
      <c r="W268" s="333">
        <f>IFERROR(SUM(W264:W266),"0")</f>
        <v>10.199999999999999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268</v>
      </c>
      <c r="W298" s="332">
        <f>IFERROR(IF(V298="",0,CEILING((V298/$H298),1)*$H298),"")</f>
        <v>275.39999999999998</v>
      </c>
      <c r="X298" s="36">
        <f>IFERROR(IF(W298=0,"",ROUNDUP(W298/H298,0)*0.02175),"")</f>
        <v>0.73949999999999994</v>
      </c>
      <c r="Y298" s="56"/>
      <c r="Z298" s="57"/>
      <c r="AD298" s="58"/>
      <c r="BA298" s="225" t="s">
        <v>1</v>
      </c>
    </row>
    <row r="299" spans="1:53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33.086419753086425</v>
      </c>
      <c r="W299" s="333">
        <f>IFERROR(W298/H298,"0")</f>
        <v>34</v>
      </c>
      <c r="X299" s="333">
        <f>IFERROR(IF(X298="",0,X298),"0")</f>
        <v>0.73949999999999994</v>
      </c>
      <c r="Y299" s="334"/>
      <c r="Z299" s="334"/>
    </row>
    <row r="300" spans="1:53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268</v>
      </c>
      <c r="W300" s="333">
        <f>IFERROR(SUM(W298:W298),"0")</f>
        <v>275.39999999999998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564</v>
      </c>
      <c r="W312" s="332">
        <f t="shared" ref="W312:W319" si="15">IFERROR(IF(V312="",0,CEILING((V312/$H312),1)*$H312),"")</f>
        <v>570</v>
      </c>
      <c r="X312" s="36">
        <f>IFERROR(IF(W312=0,"",ROUNDUP(W312/H312,0)*0.02175),"")</f>
        <v>0.8264999999999999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295</v>
      </c>
      <c r="W314" s="332">
        <f t="shared" si="15"/>
        <v>300</v>
      </c>
      <c r="X314" s="36">
        <f>IFERROR(IF(W314=0,"",ROUNDUP(W314/H314,0)*0.02175),"")</f>
        <v>0.43499999999999994</v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1994</v>
      </c>
      <c r="W316" s="332">
        <f t="shared" si="15"/>
        <v>1995</v>
      </c>
      <c r="X316" s="36">
        <f>IFERROR(IF(W316=0,"",ROUNDUP(W316/H316,0)*0.02175),"")</f>
        <v>2.8927499999999999</v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0</v>
      </c>
      <c r="W318" s="332">
        <f t="shared" si="15"/>
        <v>0</v>
      </c>
      <c r="X318" s="36" t="str">
        <f>IFERROR(IF(W318=0,"",ROUNDUP(W318/H318,0)*0.00937),"")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190.2</v>
      </c>
      <c r="W320" s="333">
        <f>IFERROR(W312/H312,"0")+IFERROR(W313/H313,"0")+IFERROR(W314/H314,"0")+IFERROR(W315/H315,"0")+IFERROR(W316/H316,"0")+IFERROR(W317/H317,"0")+IFERROR(W318/H318,"0")+IFERROR(W319/H319,"0")</f>
        <v>191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4.1542499999999993</v>
      </c>
      <c r="Y320" s="334"/>
      <c r="Z320" s="334"/>
    </row>
    <row r="321" spans="1:53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2853</v>
      </c>
      <c r="W321" s="333">
        <f>IFERROR(SUM(W312:W319),"0")</f>
        <v>2865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1364</v>
      </c>
      <c r="W323" s="332">
        <f>IFERROR(IF(V323="",0,CEILING((V323/$H323),1)*$H323),"")</f>
        <v>1365</v>
      </c>
      <c r="X323" s="36">
        <f>IFERROR(IF(W323=0,"",ROUNDUP(W323/H323,0)*0.02175),"")</f>
        <v>1.97925</v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90.933333333333337</v>
      </c>
      <c r="W326" s="333">
        <f>IFERROR(W323/H323,"0")+IFERROR(W324/H324,"0")+IFERROR(W325/H325,"0")</f>
        <v>91</v>
      </c>
      <c r="X326" s="333">
        <f>IFERROR(IF(X323="",0,X323),"0")+IFERROR(IF(X324="",0,X324),"0")+IFERROR(IF(X325="",0,X325),"0")</f>
        <v>1.97925</v>
      </c>
      <c r="Y326" s="334"/>
      <c r="Z326" s="334"/>
    </row>
    <row r="327" spans="1:53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1364</v>
      </c>
      <c r="W327" s="333">
        <f>IFERROR(SUM(W323:W325),"0")</f>
        <v>1365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149</v>
      </c>
      <c r="W330" s="332">
        <f>IFERROR(IF(V330="",0,CEILING((V330/$H330),1)*$H330),"")</f>
        <v>156</v>
      </c>
      <c r="X330" s="36">
        <f>IFERROR(IF(W330=0,"",ROUNDUP(W330/H330,0)*0.02175),"")</f>
        <v>0.43499999999999994</v>
      </c>
      <c r="Y330" s="56"/>
      <c r="Z330" s="57"/>
      <c r="AD330" s="58"/>
      <c r="BA330" s="240" t="s">
        <v>1</v>
      </c>
    </row>
    <row r="331" spans="1:53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19.102564102564102</v>
      </c>
      <c r="W331" s="333">
        <f>IFERROR(W329/H329,"0")+IFERROR(W330/H330,"0")</f>
        <v>20</v>
      </c>
      <c r="X331" s="333">
        <f>IFERROR(IF(X329="",0,X329),"0")+IFERROR(IF(X330="",0,X330),"0")</f>
        <v>0.43499999999999994</v>
      </c>
      <c r="Y331" s="334"/>
      <c r="Z331" s="334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149</v>
      </c>
      <c r="W332" s="333">
        <f>IFERROR(SUM(W329:W330),"0")</f>
        <v>156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65</v>
      </c>
      <c r="W334" s="332">
        <f>IFERROR(IF(V334="",0,CEILING((V334/$H334),1)*$H334),"")</f>
        <v>70.2</v>
      </c>
      <c r="X334" s="36">
        <f>IFERROR(IF(W334=0,"",ROUNDUP(W334/H334,0)*0.02175),"")</f>
        <v>0.19574999999999998</v>
      </c>
      <c r="Y334" s="56"/>
      <c r="Z334" s="57"/>
      <c r="AD334" s="58"/>
      <c r="BA334" s="241" t="s">
        <v>1</v>
      </c>
    </row>
    <row r="335" spans="1:53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8.3333333333333339</v>
      </c>
      <c r="W335" s="333">
        <f>IFERROR(W334/H334,"0")</f>
        <v>9</v>
      </c>
      <c r="X335" s="333">
        <f>IFERROR(IF(X334="",0,X334),"0")</f>
        <v>0.19574999999999998</v>
      </c>
      <c r="Y335" s="334"/>
      <c r="Z335" s="334"/>
    </row>
    <row r="336" spans="1:53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65</v>
      </c>
      <c r="W336" s="333">
        <f>IFERROR(SUM(W334:W334),"0")</f>
        <v>70.2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2121</v>
      </c>
      <c r="W352" s="332">
        <f>IFERROR(IF(V352="",0,CEILING((V352/$H352),1)*$H352),"")</f>
        <v>2121.6</v>
      </c>
      <c r="X352" s="36">
        <f>IFERROR(IF(W352=0,"",ROUNDUP(W352/H352,0)*0.02175),"")</f>
        <v>5.9159999999999995</v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271.92307692307691</v>
      </c>
      <c r="W356" s="333">
        <f>IFERROR(W352/H352,"0")+IFERROR(W353/H353,"0")+IFERROR(W354/H354,"0")+IFERROR(W355/H355,"0")</f>
        <v>272</v>
      </c>
      <c r="X356" s="333">
        <f>IFERROR(IF(X352="",0,X352),"0")+IFERROR(IF(X353="",0,X353),"0")+IFERROR(IF(X354="",0,X354),"0")+IFERROR(IF(X355="",0,X355),"0")</f>
        <v>5.9159999999999995</v>
      </c>
      <c r="Y356" s="334"/>
      <c r="Z356" s="334"/>
    </row>
    <row r="357" spans="1:53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2121</v>
      </c>
      <c r="W357" s="333">
        <f>IFERROR(SUM(W352:W355),"0")</f>
        <v>2121.6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9</v>
      </c>
      <c r="W370" s="332">
        <f t="shared" ref="W370:W382" si="16">IFERROR(IF(V370="",0,CEILING((V370/$H370),1)*$H370),"")</f>
        <v>12.600000000000001</v>
      </c>
      <c r="X370" s="36">
        <f>IFERROR(IF(W370=0,"",ROUNDUP(W370/H370,0)*0.00753),"")</f>
        <v>2.2589999999999999E-2</v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134</v>
      </c>
      <c r="W372" s="332">
        <f t="shared" si="16"/>
        <v>134.4</v>
      </c>
      <c r="X372" s="36">
        <f>IFERROR(IF(W372=0,"",ROUNDUP(W372/H372,0)*0.00753),"")</f>
        <v>0.24096000000000001</v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25</v>
      </c>
      <c r="W374" s="332">
        <f t="shared" si="16"/>
        <v>25.2</v>
      </c>
      <c r="X374" s="36">
        <f t="shared" ref="X374:X382" si="17">IFERROR(IF(W374=0,"",ROUNDUP(W374/H374,0)*0.00502),"")</f>
        <v>7.5300000000000006E-2</v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24</v>
      </c>
      <c r="W377" s="332">
        <f t="shared" si="16"/>
        <v>25.200000000000003</v>
      </c>
      <c r="X377" s="36">
        <f t="shared" si="17"/>
        <v>6.0240000000000002E-2</v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25</v>
      </c>
      <c r="W378" s="332">
        <f t="shared" si="16"/>
        <v>25.2</v>
      </c>
      <c r="X378" s="36">
        <f t="shared" si="17"/>
        <v>7.5300000000000006E-2</v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12</v>
      </c>
      <c r="W379" s="332">
        <f t="shared" si="16"/>
        <v>12.600000000000001</v>
      </c>
      <c r="X379" s="36">
        <f t="shared" si="17"/>
        <v>3.0120000000000001E-2</v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80.952380952380949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83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0.50451000000000001</v>
      </c>
      <c r="Y383" s="334"/>
      <c r="Z383" s="334"/>
    </row>
    <row r="384" spans="1:53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229</v>
      </c>
      <c r="W384" s="333">
        <f>IFERROR(SUM(W370:W382),"0")</f>
        <v>235.19999999999996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hidden="1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idden="1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437</v>
      </c>
      <c r="W435" s="332">
        <f t="shared" si="19"/>
        <v>438.24</v>
      </c>
      <c r="X435" s="36">
        <f>IFERROR(IF(W435=0,"",ROUNDUP(W435/H435,0)*0.01196),"")</f>
        <v>0.99268000000000001</v>
      </c>
      <c r="Y435" s="56"/>
      <c r="Z435" s="57"/>
      <c r="AD435" s="58"/>
      <c r="BA435" s="291" t="s">
        <v>1</v>
      </c>
    </row>
    <row r="436" spans="1:53" ht="27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193</v>
      </c>
      <c r="W436" s="332">
        <f t="shared" si="19"/>
        <v>195.36</v>
      </c>
      <c r="X436" s="36">
        <f>IFERROR(IF(W436=0,"",ROUNDUP(W436/H436,0)*0.01196),"")</f>
        <v>0.44252000000000002</v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127</v>
      </c>
      <c r="W437" s="332">
        <f t="shared" si="19"/>
        <v>132</v>
      </c>
      <c r="X437" s="36">
        <f>IFERROR(IF(W437=0,"",ROUNDUP(W437/H437,0)*0.01196),"")</f>
        <v>0.29899999999999999</v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143.37121212121212</v>
      </c>
      <c r="W443" s="333">
        <f>IFERROR(W434/H434,"0")+IFERROR(W435/H435,"0")+IFERROR(W436/H436,"0")+IFERROR(W437/H437,"0")+IFERROR(W438/H438,"0")+IFERROR(W439/H439,"0")+IFERROR(W440/H440,"0")+IFERROR(W441/H441,"0")+IFERROR(W442/H442,"0")</f>
        <v>145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1.7342</v>
      </c>
      <c r="Y443" s="334"/>
      <c r="Z443" s="334"/>
    </row>
    <row r="444" spans="1:53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757</v>
      </c>
      <c r="W444" s="333">
        <f>IFERROR(SUM(W434:W442),"0")</f>
        <v>765.6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291</v>
      </c>
      <c r="W446" s="332">
        <f>IFERROR(IF(V446="",0,CEILING((V446/$H446),1)*$H446),"")</f>
        <v>295.68</v>
      </c>
      <c r="X446" s="36">
        <f>IFERROR(IF(W446=0,"",ROUNDUP(W446/H446,0)*0.01196),"")</f>
        <v>0.66976000000000002</v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55.11363636363636</v>
      </c>
      <c r="W448" s="333">
        <f>IFERROR(W446/H446,"0")+IFERROR(W447/H447,"0")</f>
        <v>56</v>
      </c>
      <c r="X448" s="333">
        <f>IFERROR(IF(X446="",0,X446),"0")+IFERROR(IF(X447="",0,X447),"0")</f>
        <v>0.66976000000000002</v>
      </c>
      <c r="Y448" s="334"/>
      <c r="Z448" s="334"/>
    </row>
    <row r="449" spans="1:53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291</v>
      </c>
      <c r="W449" s="333">
        <f>IFERROR(SUM(W446:W447),"0")</f>
        <v>295.68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183</v>
      </c>
      <c r="W451" s="332">
        <f t="shared" ref="W451:W456" si="20">IFERROR(IF(V451="",0,CEILING((V451/$H451),1)*$H451),"")</f>
        <v>184.8</v>
      </c>
      <c r="X451" s="36">
        <f>IFERROR(IF(W451=0,"",ROUNDUP(W451/H451,0)*0.01196),"")</f>
        <v>0.41860000000000003</v>
      </c>
      <c r="Y451" s="56"/>
      <c r="Z451" s="57"/>
      <c r="AD451" s="58"/>
      <c r="BA451" s="301" t="s">
        <v>1</v>
      </c>
    </row>
    <row r="452" spans="1:53" ht="27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127</v>
      </c>
      <c r="W452" s="332">
        <f t="shared" si="20"/>
        <v>132</v>
      </c>
      <c r="X452" s="36">
        <f>IFERROR(IF(W452=0,"",ROUNDUP(W452/H452,0)*0.01196),"")</f>
        <v>0.29899999999999999</v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426</v>
      </c>
      <c r="W453" s="332">
        <f t="shared" si="20"/>
        <v>427.68</v>
      </c>
      <c r="X453" s="36">
        <f>IFERROR(IF(W453=0,"",ROUNDUP(W453/H453,0)*0.01196),"")</f>
        <v>0.96876000000000007</v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139.39393939393938</v>
      </c>
      <c r="W457" s="333">
        <f>IFERROR(W451/H451,"0")+IFERROR(W452/H452,"0")+IFERROR(W453/H453,"0")+IFERROR(W454/H454,"0")+IFERROR(W455/H455,"0")+IFERROR(W456/H456,"0")</f>
        <v>141</v>
      </c>
      <c r="X457" s="333">
        <f>IFERROR(IF(X451="",0,X451),"0")+IFERROR(IF(X452="",0,X452),"0")+IFERROR(IF(X453="",0,X453),"0")+IFERROR(IF(X454="",0,X454),"0")+IFERROR(IF(X455="",0,X455),"0")+IFERROR(IF(X456="",0,X456),"0")</f>
        <v>1.6863600000000001</v>
      </c>
      <c r="Y457" s="334"/>
      <c r="Z457" s="334"/>
    </row>
    <row r="458" spans="1:53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736</v>
      </c>
      <c r="W458" s="333">
        <f>IFERROR(SUM(W451:W456),"0")</f>
        <v>744.48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5</v>
      </c>
      <c r="W461" s="332">
        <f>IFERROR(IF(V461="",0,CEILING((V461/$H461),1)*$H461),"")</f>
        <v>7.8</v>
      </c>
      <c r="X461" s="36">
        <f>IFERROR(IF(W461=0,"",ROUNDUP(W461/H461,0)*0.02175),"")</f>
        <v>2.1749999999999999E-2</v>
      </c>
      <c r="Y461" s="56"/>
      <c r="Z461" s="57"/>
      <c r="AD461" s="58"/>
      <c r="BA461" s="308" t="s">
        <v>1</v>
      </c>
    </row>
    <row r="462" spans="1:53" ht="16.5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8</v>
      </c>
      <c r="W462" s="332">
        <f>IFERROR(IF(V462="",0,CEILING((V462/$H462),1)*$H462),"")</f>
        <v>15.6</v>
      </c>
      <c r="X462" s="36">
        <f>IFERROR(IF(W462=0,"",ROUNDUP(W462/H462,0)*0.02175),"")</f>
        <v>4.3499999999999997E-2</v>
      </c>
      <c r="Y462" s="56"/>
      <c r="Z462" s="57"/>
      <c r="AD462" s="58"/>
      <c r="BA462" s="309" t="s">
        <v>1</v>
      </c>
    </row>
    <row r="463" spans="1:53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1.666666666666667</v>
      </c>
      <c r="W463" s="333">
        <f>IFERROR(W460/H460,"0")+IFERROR(W461/H461,"0")+IFERROR(W462/H462,"0")</f>
        <v>3</v>
      </c>
      <c r="X463" s="333">
        <f>IFERROR(IF(X460="",0,X460),"0")+IFERROR(IF(X461="",0,X461),"0")+IFERROR(IF(X462="",0,X462),"0")</f>
        <v>6.5250000000000002E-2</v>
      </c>
      <c r="Y463" s="334"/>
      <c r="Z463" s="334"/>
    </row>
    <row r="464" spans="1:53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13</v>
      </c>
      <c r="W464" s="333">
        <f>IFERROR(SUM(W460:W462),"0")</f>
        <v>23.4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hidden="1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0</v>
      </c>
      <c r="W486" s="33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hidden="1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0</v>
      </c>
      <c r="W491" s="333">
        <f>IFERROR(W486/H486,"0")+IFERROR(W487/H487,"0")+IFERROR(W488/H488,"0")+IFERROR(W489/H489,"0")+IFERROR(W490/H490,"0")</f>
        <v>0</v>
      </c>
      <c r="X491" s="333">
        <f>IFERROR(IF(X486="",0,X486),"0")+IFERROR(IF(X487="",0,X487),"0")+IFERROR(IF(X488="",0,X488),"0")+IFERROR(IF(X489="",0,X489),"0")+IFERROR(IF(X490="",0,X490),"0")</f>
        <v>0</v>
      </c>
      <c r="Y491" s="334"/>
      <c r="Z491" s="334"/>
    </row>
    <row r="492" spans="1:53" hidden="1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0</v>
      </c>
      <c r="W492" s="333">
        <f>IFERROR(SUM(W486:W490),"0")</f>
        <v>0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17222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17404.760000000002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18223.962525128434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18418.030000000006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33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33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19048.962525128434</v>
      </c>
      <c r="W496" s="333">
        <f>GrossWeightTotalR+PalletQtyTotalR*25</f>
        <v>19243.030000000006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2413.0189815699787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2443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38.465879999999991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410.40000000000003</v>
      </c>
      <c r="D503" s="46">
        <f>IFERROR(W55*1,"0")+IFERROR(W56*1,"0")+IFERROR(W57*1,"0")+IFERROR(W58*1,"0")</f>
        <v>615.20000000000005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3162.8999999999996</v>
      </c>
      <c r="F503" s="46">
        <f>IFERROR(W129*1,"0")+IFERROR(W130*1,"0")+IFERROR(W131*1,"0")+IFERROR(W132*1,"0")</f>
        <v>629.70000000000005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201.6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2549.6999999999998</v>
      </c>
      <c r="J503" s="46">
        <f>IFERROR(W203*1,"0")</f>
        <v>21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896.7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275.39999999999998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4456.2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2121.6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235.19999999999996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1829.1599999999999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0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87,00"/>
        <filter val="1 113,00"/>
        <filter val="1 364,00"/>
        <filter val="1 411,00"/>
        <filter val="1 950,00"/>
        <filter val="1 994,00"/>
        <filter val="1,67"/>
        <filter val="10,00"/>
        <filter val="102,32"/>
        <filter val="11,00"/>
        <filter val="12,00"/>
        <filter val="126,00"/>
        <filter val="126,27"/>
        <filter val="127,00"/>
        <filter val="13,00"/>
        <filter val="134,00"/>
        <filter val="139,39"/>
        <filter val="143,37"/>
        <filter val="145,07"/>
        <filter val="149,00"/>
        <filter val="15,00"/>
        <filter val="15,24"/>
        <filter val="166,00"/>
        <filter val="17 222,00"/>
        <filter val="18 223,96"/>
        <filter val="183,00"/>
        <filter val="184,00"/>
        <filter val="19 048,96"/>
        <filter val="19,10"/>
        <filter val="19,17"/>
        <filter val="190,20"/>
        <filter val="193,00"/>
        <filter val="196,00"/>
        <filter val="199,00"/>
        <filter val="2 121,00"/>
        <filter val="2 413,02"/>
        <filter val="2 853,00"/>
        <filter val="2,00"/>
        <filter val="20,00"/>
        <filter val="209,00"/>
        <filter val="214,00"/>
        <filter val="229,00"/>
        <filter val="24,00"/>
        <filter val="24,68"/>
        <filter val="25,00"/>
        <filter val="251,00"/>
        <filter val="268,00"/>
        <filter val="271,92"/>
        <filter val="291,00"/>
        <filter val="295,00"/>
        <filter val="3,33"/>
        <filter val="3,92"/>
        <filter val="30,00"/>
        <filter val="33"/>
        <filter val="33,09"/>
        <filter val="339,00"/>
        <filter val="357,00"/>
        <filter val="358,00"/>
        <filter val="365,00"/>
        <filter val="368,00"/>
        <filter val="37,50"/>
        <filter val="405,00"/>
        <filter val="426,00"/>
        <filter val="437,00"/>
        <filter val="44,00"/>
        <filter val="457,00"/>
        <filter val="46,00"/>
        <filter val="46,67"/>
        <filter val="47,08"/>
        <filter val="5,00"/>
        <filter val="50,00"/>
        <filter val="52,00"/>
        <filter val="535,00"/>
        <filter val="539,00"/>
        <filter val="54,00"/>
        <filter val="543,36"/>
        <filter val="55,11"/>
        <filter val="564,00"/>
        <filter val="565,00"/>
        <filter val="580,00"/>
        <filter val="606,00"/>
        <filter val="61,20"/>
        <filter val="610,00"/>
        <filter val="621,00"/>
        <filter val="65,00"/>
        <filter val="7,00"/>
        <filter val="736,00"/>
        <filter val="757,00"/>
        <filter val="8,00"/>
        <filter val="8,33"/>
        <filter val="80,95"/>
        <filter val="816,00"/>
        <filter val="82,00"/>
        <filter val="88,00"/>
        <filter val="892,00"/>
        <filter val="9,00"/>
        <filter val="9,52"/>
        <filter val="90,93"/>
        <filter val="94,54"/>
        <filter val="99,07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2024-01-31T11:19:52Z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