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039D29-49A8-402A-8AE1-5BFDAFE0B3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X319" i="1"/>
  <c r="W319" i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X314" i="1"/>
  <c r="W314" i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W242" i="1"/>
  <c r="V242" i="1"/>
  <c r="X241" i="1"/>
  <c r="W241" i="1"/>
  <c r="N241" i="1"/>
  <c r="W240" i="1"/>
  <c r="X240" i="1" s="1"/>
  <c r="N240" i="1"/>
  <c r="W239" i="1"/>
  <c r="X239" i="1" s="1"/>
  <c r="N239" i="1"/>
  <c r="W238" i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W145" i="1"/>
  <c r="X145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X120" i="1"/>
  <c r="W120" i="1"/>
  <c r="W119" i="1"/>
  <c r="W125" i="1" s="1"/>
  <c r="N119" i="1"/>
  <c r="X118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W95" i="1"/>
  <c r="X95" i="1" s="1"/>
  <c r="N95" i="1"/>
  <c r="V93" i="1"/>
  <c r="V92" i="1"/>
  <c r="X91" i="1"/>
  <c r="W91" i="1"/>
  <c r="N91" i="1"/>
  <c r="W90" i="1"/>
  <c r="X90" i="1" s="1"/>
  <c r="W89" i="1"/>
  <c r="X89" i="1" s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X78" i="1"/>
  <c r="W78" i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X64" i="1"/>
  <c r="W64" i="1"/>
  <c r="N64" i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C50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55" i="1" l="1"/>
  <c r="W84" i="1"/>
  <c r="W93" i="1"/>
  <c r="X424" i="1"/>
  <c r="X425" i="1" s="1"/>
  <c r="W425" i="1"/>
  <c r="X32" i="1"/>
  <c r="W37" i="1"/>
  <c r="W41" i="1"/>
  <c r="W45" i="1"/>
  <c r="W51" i="1"/>
  <c r="W52" i="1"/>
  <c r="W59" i="1"/>
  <c r="W133" i="1"/>
  <c r="X129" i="1"/>
  <c r="X133" i="1" s="1"/>
  <c r="G503" i="1"/>
  <c r="W141" i="1"/>
  <c r="X138" i="1"/>
  <c r="X141" i="1" s="1"/>
  <c r="W172" i="1"/>
  <c r="X168" i="1"/>
  <c r="X172" i="1" s="1"/>
  <c r="W200" i="1"/>
  <c r="X195" i="1"/>
  <c r="X199" i="1" s="1"/>
  <c r="W199" i="1"/>
  <c r="X267" i="1"/>
  <c r="W331" i="1"/>
  <c r="X329" i="1"/>
  <c r="X331" i="1" s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X22" i="1"/>
  <c r="X23" i="1" s="1"/>
  <c r="V493" i="1"/>
  <c r="W32" i="1"/>
  <c r="X35" i="1"/>
  <c r="X36" i="1" s="1"/>
  <c r="X39" i="1"/>
  <c r="X40" i="1" s="1"/>
  <c r="X43" i="1"/>
  <c r="X44" i="1" s="1"/>
  <c r="X49" i="1"/>
  <c r="X51" i="1" s="1"/>
  <c r="X56" i="1"/>
  <c r="X59" i="1" s="1"/>
  <c r="X63" i="1"/>
  <c r="W103" i="1"/>
  <c r="X106" i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X326" i="1"/>
  <c r="W349" i="1"/>
  <c r="X347" i="1"/>
  <c r="X349" i="1" s="1"/>
  <c r="W356" i="1"/>
  <c r="X390" i="1"/>
  <c r="W407" i="1"/>
  <c r="X405" i="1"/>
  <c r="X407" i="1" s="1"/>
  <c r="W472" i="1"/>
  <c r="X469" i="1"/>
  <c r="W126" i="1"/>
  <c r="W155" i="1"/>
  <c r="W232" i="1"/>
  <c r="N503" i="1"/>
  <c r="W344" i="1"/>
  <c r="W390" i="1"/>
  <c r="X84" i="1"/>
  <c r="X115" i="1"/>
  <c r="F9" i="1"/>
  <c r="F10" i="1"/>
  <c r="W33" i="1"/>
  <c r="W92" i="1"/>
  <c r="W115" i="1"/>
  <c r="W166" i="1"/>
  <c r="X163" i="1"/>
  <c r="X165" i="1" s="1"/>
  <c r="W173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336" i="1"/>
  <c r="W391" i="1"/>
  <c r="W418" i="1"/>
  <c r="X410" i="1"/>
  <c r="X417" i="1" s="1"/>
  <c r="W417" i="1"/>
  <c r="W476" i="1"/>
  <c r="X474" i="1"/>
  <c r="X476" i="1" s="1"/>
  <c r="E503" i="1"/>
  <c r="H9" i="1"/>
  <c r="V497" i="1"/>
  <c r="W24" i="1"/>
  <c r="D503" i="1"/>
  <c r="X87" i="1"/>
  <c r="X92" i="1" s="1"/>
  <c r="X96" i="1"/>
  <c r="X103" i="1" s="1"/>
  <c r="X119" i="1"/>
  <c r="X125" i="1" s="1"/>
  <c r="W134" i="1"/>
  <c r="H503" i="1"/>
  <c r="W154" i="1"/>
  <c r="X146" i="1"/>
  <c r="X154" i="1" s="1"/>
  <c r="W161" i="1"/>
  <c r="X158" i="1"/>
  <c r="X160" i="1" s="1"/>
  <c r="W165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I503" i="1"/>
  <c r="J9" i="1"/>
  <c r="W60" i="1"/>
  <c r="W85" i="1"/>
  <c r="W104" i="1"/>
  <c r="W192" i="1"/>
  <c r="X175" i="1"/>
  <c r="X192" i="1" s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W495" i="1"/>
  <c r="B503" i="1"/>
  <c r="W494" i="1"/>
  <c r="F503" i="1"/>
  <c r="W142" i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X320" i="1"/>
  <c r="W350" i="1"/>
  <c r="W368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X471" i="1" l="1"/>
  <c r="W497" i="1"/>
  <c r="X498" i="1"/>
  <c r="W496" i="1"/>
  <c r="W493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<sst xmlns="http://schemas.openxmlformats.org/spreadsheetml/2006/main" count="2143" uniqueCount="741">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</sst>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45324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Пятница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0.45833333333333331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55</v>
      </c>
      <c r="W65" s="332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25</v>
      </c>
      <c r="W67" s="332">
        <f t="shared" si="2"/>
        <v>32.400000000000006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7.2255291005291005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8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0.17399999999999999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80</v>
      </c>
      <c r="W85" s="333">
        <f>IFERROR(SUM(W63:W83),"0")</f>
        <v>88.4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56</v>
      </c>
      <c r="W106" s="332">
        <f t="shared" ref="W106:W114" si="6">IFERROR(IF(V106="",0,CEILING((V106/$H106),1)*$H106),"")</f>
        <v>58.800000000000004</v>
      </c>
      <c r="X106" s="36">
        <f>IFERROR(IF(W106=0,"",ROUNDUP(W106/H106,0)*0.02175),"")</f>
        <v>0.15225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6.6666666666666661</v>
      </c>
      <c r="W115" s="333">
        <f>IFERROR(W106/H106,"0")+IFERROR(W107/H107,"0")+IFERROR(W108/H108,"0")+IFERROR(W109/H109,"0")+IFERROR(W110/H110,"0")+IFERROR(W111/H111,"0")+IFERROR(W112/H112,"0")+IFERROR(W113/H113,"0")+IFERROR(W114/H114,"0")</f>
        <v>7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0.15225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56</v>
      </c>
      <c r="W116" s="333">
        <f>IFERROR(SUM(W106:W114),"0")</f>
        <v>58.800000000000004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252</v>
      </c>
      <c r="W130" s="332">
        <f>IFERROR(IF(V130="",0,CEILING((V130/$H130),1)*$H130),"")</f>
        <v>252</v>
      </c>
      <c r="X130" s="36">
        <f>IFERROR(IF(W130=0,"",ROUNDUP(W130/H130,0)*0.02175),"")</f>
        <v>0.65249999999999997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71</v>
      </c>
      <c r="W132" s="332">
        <f>IFERROR(IF(V132="",0,CEILING((V132/$H132),1)*$H132),"")</f>
        <v>72.900000000000006</v>
      </c>
      <c r="X132" s="36">
        <f>IFERROR(IF(W132=0,"",ROUNDUP(W132/H132,0)*0.00753),"")</f>
        <v>0.20331000000000002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56.296296296296291</v>
      </c>
      <c r="W133" s="333">
        <f>IFERROR(W129/H129,"0")+IFERROR(W130/H130,"0")+IFERROR(W131/H131,"0")+IFERROR(W132/H132,"0")</f>
        <v>57</v>
      </c>
      <c r="X133" s="333">
        <f>IFERROR(IF(X129="",0,X129),"0")+IFERROR(IF(X130="",0,X130),"0")+IFERROR(IF(X131="",0,X131),"0")+IFERROR(IF(X132="",0,X132),"0")</f>
        <v>0.85580999999999996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323</v>
      </c>
      <c r="W134" s="333">
        <f>IFERROR(SUM(W129:W132),"0")</f>
        <v>324.89999999999998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hidden="1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265</v>
      </c>
      <c r="W183" s="332">
        <f t="shared" si="9"/>
        <v>266.39999999999998</v>
      </c>
      <c r="X183" s="36">
        <f>IFERROR(IF(W183=0,"",ROUNDUP(W183/H183,0)*0.00753),"")</f>
        <v>0.83583000000000007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3.2</v>
      </c>
      <c r="W188" s="332">
        <f t="shared" si="9"/>
        <v>4.8</v>
      </c>
      <c r="X188" s="36">
        <f t="shared" si="10"/>
        <v>1.506E-2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111.75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113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0.85089000000000004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268.2</v>
      </c>
      <c r="W193" s="333">
        <f>IFERROR(SUM(W175:W191),"0")</f>
        <v>271.2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9</v>
      </c>
      <c r="W197" s="332">
        <f>IFERROR(IF(V197="",0,CEILING((V197/$H197),1)*$H197),"")</f>
        <v>9.6</v>
      </c>
      <c r="X197" s="36">
        <f>IFERROR(IF(W197=0,"",ROUNDUP(W197/H197,0)*0.00753),"")</f>
        <v>3.0120000000000001E-2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68</v>
      </c>
      <c r="W198" s="332">
        <f>IFERROR(IF(V198="",0,CEILING((V198/$H198),1)*$H198),"")</f>
        <v>69.599999999999994</v>
      </c>
      <c r="X198" s="36">
        <f>IFERROR(IF(W198=0,"",ROUNDUP(W198/H198,0)*0.00753),"")</f>
        <v>0.21837000000000001</v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32.083333333333336</v>
      </c>
      <c r="W199" s="333">
        <f>IFERROR(W195/H195,"0")+IFERROR(W196/H196,"0")+IFERROR(W197/H197,"0")+IFERROR(W198/H198,"0")</f>
        <v>33</v>
      </c>
      <c r="X199" s="333">
        <f>IFERROR(IF(X195="",0,X195),"0")+IFERROR(IF(X196="",0,X196),"0")+IFERROR(IF(X197="",0,X197),"0")+IFERROR(IF(X198="",0,X198),"0")</f>
        <v>0.24849000000000002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77</v>
      </c>
      <c r="W200" s="333">
        <f>IFERROR(SUM(W195:W198),"0")</f>
        <v>79.199999999999989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idden="1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0</v>
      </c>
      <c r="W261" s="333">
        <f>IFERROR(W258/H258,"0")+IFERROR(W259/H259,"0")+IFERROR(W260/H260,"0")</f>
        <v>0</v>
      </c>
      <c r="X261" s="333">
        <f>IFERROR(IF(X258="",0,X258),"0")+IFERROR(IF(X259="",0,X259),"0")+IFERROR(IF(X260="",0,X260),"0")</f>
        <v>0</v>
      </c>
      <c r="Y261" s="334"/>
      <c r="Z261" s="334"/>
    </row>
    <row r="262" spans="1:53" hidden="1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0</v>
      </c>
      <c r="W262" s="333">
        <f>IFERROR(SUM(W258:W260),"0")</f>
        <v>0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1163</v>
      </c>
      <c r="W312" s="332">
        <f t="shared" ref="W312:W319" si="15">IFERROR(IF(V312="",0,CEILING((V312/$H312),1)*$H312),"")</f>
        <v>1170</v>
      </c>
      <c r="X312" s="36">
        <f>IFERROR(IF(W312=0,"",ROUNDUP(W312/H312,0)*0.02175),"")</f>
        <v>1.6964999999999999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1127</v>
      </c>
      <c r="W314" s="332">
        <f t="shared" si="15"/>
        <v>1140</v>
      </c>
      <c r="X314" s="36">
        <f>IFERROR(IF(W314=0,"",ROUNDUP(W314/H314,0)*0.02175),"")</f>
        <v>1.6529999999999998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360</v>
      </c>
      <c r="W316" s="332">
        <f t="shared" si="15"/>
        <v>360</v>
      </c>
      <c r="X316" s="36">
        <f>IFERROR(IF(W316=0,"",ROUNDUP(W316/H316,0)*0.02175),"")</f>
        <v>0.52200000000000002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176.66666666666669</v>
      </c>
      <c r="W320" s="333">
        <f>IFERROR(W312/H312,"0")+IFERROR(W313/H313,"0")+IFERROR(W314/H314,"0")+IFERROR(W315/H315,"0")+IFERROR(W316/H316,"0")+IFERROR(W317/H317,"0")+IFERROR(W318/H318,"0")+IFERROR(W319/H319,"0")</f>
        <v>178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3.8715000000000002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2650</v>
      </c>
      <c r="W321" s="333">
        <f>IFERROR(SUM(W312:W319),"0")</f>
        <v>2670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hidden="1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0</v>
      </c>
      <c r="W323" s="332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hidden="1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0</v>
      </c>
      <c r="W326" s="333">
        <f>IFERROR(W323/H323,"0")+IFERROR(W324/H324,"0")+IFERROR(W325/H325,"0")</f>
        <v>0</v>
      </c>
      <c r="X326" s="333">
        <f>IFERROR(IF(X323="",0,X323),"0")+IFERROR(IF(X324="",0,X324),"0")+IFERROR(IF(X325="",0,X325),"0")</f>
        <v>0</v>
      </c>
      <c r="Y326" s="334"/>
      <c r="Z326" s="334"/>
    </row>
    <row r="327" spans="1:53" hidden="1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0</v>
      </c>
      <c r="W327" s="333">
        <f>IFERROR(SUM(W323:W325),"0")</f>
        <v>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hidden="1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0</v>
      </c>
      <c r="W334" s="33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idden="1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0</v>
      </c>
      <c r="W335" s="333">
        <f>IFERROR(W334/H334,"0")</f>
        <v>0</v>
      </c>
      <c r="X335" s="333">
        <f>IFERROR(IF(X334="",0,X334),"0")</f>
        <v>0</v>
      </c>
      <c r="Y335" s="334"/>
      <c r="Z335" s="334"/>
    </row>
    <row r="336" spans="1:53" hidden="1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0</v>
      </c>
      <c r="W336" s="333">
        <f>IFERROR(SUM(W334:W334),"0")</f>
        <v>0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hidden="1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0</v>
      </c>
      <c r="W352" s="33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hidden="1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0</v>
      </c>
      <c r="W356" s="333">
        <f>IFERROR(W352/H352,"0")+IFERROR(W353/H353,"0")+IFERROR(W354/H354,"0")+IFERROR(W355/H355,"0")</f>
        <v>0</v>
      </c>
      <c r="X356" s="333">
        <f>IFERROR(IF(X352="",0,X352),"0")+IFERROR(IF(X353="",0,X353),"0")+IFERROR(IF(X354="",0,X354),"0")+IFERROR(IF(X355="",0,X355),"0")</f>
        <v>0</v>
      </c>
      <c r="Y356" s="334"/>
      <c r="Z356" s="334"/>
    </row>
    <row r="357" spans="1:53" hidden="1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0</v>
      </c>
      <c r="W357" s="333">
        <f>IFERROR(SUM(W352:W355),"0")</f>
        <v>0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66</v>
      </c>
      <c r="W372" s="332">
        <f t="shared" si="16"/>
        <v>67.2</v>
      </c>
      <c r="X372" s="36">
        <f>IFERROR(IF(W372=0,"",ROUNDUP(W372/H372,0)*0.00753),"")</f>
        <v>0.12048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15.714285714285714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16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0.12048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66</v>
      </c>
      <c r="W384" s="333">
        <f>IFERROR(SUM(W370:W382),"0")</f>
        <v>67.2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192</v>
      </c>
      <c r="W435" s="332">
        <f t="shared" si="19"/>
        <v>195.36</v>
      </c>
      <c r="X435" s="36">
        <f>IFERROR(IF(W435=0,"",ROUNDUP(W435/H435,0)*0.01196),"")</f>
        <v>0.44252000000000002</v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279</v>
      </c>
      <c r="W437" s="332">
        <f t="shared" si="19"/>
        <v>279.84000000000003</v>
      </c>
      <c r="X437" s="36">
        <f>IFERROR(IF(W437=0,"",ROUNDUP(W437/H437,0)*0.01196),"")</f>
        <v>0.63388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89.204545454545439</v>
      </c>
      <c r="W443" s="333">
        <f>IFERROR(W434/H434,"0")+IFERROR(W435/H435,"0")+IFERROR(W436/H436,"0")+IFERROR(W437/H437,"0")+IFERROR(W438/H438,"0")+IFERROR(W439/H439,"0")+IFERROR(W440/H440,"0")+IFERROR(W441/H441,"0")+IFERROR(W442/H442,"0")</f>
        <v>90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1.0764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471</v>
      </c>
      <c r="W444" s="333">
        <f>IFERROR(SUM(W434:W442),"0")</f>
        <v>475.20000000000005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290</v>
      </c>
      <c r="W446" s="332">
        <f>IFERROR(IF(V446="",0,CEILING((V446/$H446),1)*$H446),"")</f>
        <v>290.40000000000003</v>
      </c>
      <c r="X446" s="36">
        <f>IFERROR(IF(W446=0,"",ROUNDUP(W446/H446,0)*0.01196),"")</f>
        <v>0.65780000000000005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54.924242424242422</v>
      </c>
      <c r="W448" s="333">
        <f>IFERROR(W446/H446,"0")+IFERROR(W447/H447,"0")</f>
        <v>55.000000000000007</v>
      </c>
      <c r="X448" s="333">
        <f>IFERROR(IF(X446="",0,X446),"0")+IFERROR(IF(X447="",0,X447),"0")</f>
        <v>0.65780000000000005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290</v>
      </c>
      <c r="W449" s="333">
        <f>IFERROR(SUM(W446:W447),"0")</f>
        <v>290.40000000000003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185</v>
      </c>
      <c r="W453" s="332">
        <f t="shared" si="20"/>
        <v>190.08</v>
      </c>
      <c r="X453" s="36">
        <f>IFERROR(IF(W453=0,"",ROUNDUP(W453/H453,0)*0.01196),"")</f>
        <v>0.43056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35.037878787878789</v>
      </c>
      <c r="W457" s="333">
        <f>IFERROR(W451/H451,"0")+IFERROR(W452/H452,"0")+IFERROR(W453/H453,"0")+IFERROR(W454/H454,"0")+IFERROR(W455/H455,"0")+IFERROR(W456/H456,"0")</f>
        <v>36</v>
      </c>
      <c r="X457" s="333">
        <f>IFERROR(IF(X451="",0,X451),"0")+IFERROR(IF(X452="",0,X452),"0")+IFERROR(IF(X453="",0,X453),"0")+IFERROR(IF(X454="",0,X454),"0")+IFERROR(IF(X455="",0,X455),"0")+IFERROR(IF(X456="",0,X456),"0")</f>
        <v>0.43056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185</v>
      </c>
      <c r="W458" s="333">
        <f>IFERROR(SUM(W451:W456),"0")</f>
        <v>190.08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37</v>
      </c>
      <c r="W462" s="332">
        <f>IFERROR(IF(V462="",0,CEILING((V462/$H462),1)*$H462),"")</f>
        <v>39</v>
      </c>
      <c r="X462" s="36">
        <f>IFERROR(IF(W462=0,"",ROUNDUP(W462/H462,0)*0.02175),"")</f>
        <v>0.10874999999999999</v>
      </c>
      <c r="Y462" s="56"/>
      <c r="Z462" s="57"/>
      <c r="AD462" s="58"/>
      <c r="BA462" s="309" t="s">
        <v>1</v>
      </c>
    </row>
    <row r="463" spans="1:53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4.7435897435897436</v>
      </c>
      <c r="W463" s="333">
        <f>IFERROR(W460/H460,"0")+IFERROR(W461/H461,"0")+IFERROR(W462/H462,"0")</f>
        <v>5</v>
      </c>
      <c r="X463" s="333">
        <f>IFERROR(IF(X460="",0,X460),"0")+IFERROR(IF(X461="",0,X461),"0")+IFERROR(IF(X462="",0,X462),"0")</f>
        <v>0.10874999999999999</v>
      </c>
      <c r="Y463" s="334"/>
      <c r="Z463" s="334"/>
    </row>
    <row r="464" spans="1:53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37</v>
      </c>
      <c r="W464" s="333">
        <f>IFERROR(SUM(W460:W462),"0")</f>
        <v>39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361</v>
      </c>
      <c r="W486" s="332">
        <f>IFERROR(IF(V486="",0,CEILING((V486/$H486),1)*$H486),"")</f>
        <v>366.59999999999997</v>
      </c>
      <c r="X486" s="36">
        <f>IFERROR(IF(W486=0,"",ROUNDUP(W486/H486,0)*0.02175),"")</f>
        <v>1.0222499999999999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46.282051282051285</v>
      </c>
      <c r="W491" s="333">
        <f>IFERROR(W486/H486,"0")+IFERROR(W487/H487,"0")+IFERROR(W488/H488,"0")+IFERROR(W489/H489,"0")+IFERROR(W490/H490,"0")</f>
        <v>47</v>
      </c>
      <c r="X491" s="333">
        <f>IFERROR(IF(X486="",0,X486),"0")+IFERROR(IF(X487="",0,X487),"0")+IFERROR(IF(X488="",0,X488),"0")+IFERROR(IF(X489="",0,X489),"0")+IFERROR(IF(X490="",0,X490),"0")</f>
        <v>1.0222499999999999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361</v>
      </c>
      <c r="W492" s="333">
        <f>IFERROR(SUM(W486:W490),"0")</f>
        <v>366.59999999999997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4864.2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4920.9799999999996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5108.100875864875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5168.0899999999992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9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9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5333.100875864875</v>
      </c>
      <c r="W496" s="333">
        <f>GrossWeightTotalR+PalletQtyTotalR*25</f>
        <v>5393.0899999999992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636.59508547008534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645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9.5691799999999994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147.20000000000002</v>
      </c>
      <c r="F503" s="46">
        <f>IFERROR(W129*1,"0")+IFERROR(W130*1,"0")+IFERROR(W131*1,"0")+IFERROR(W132*1,"0")</f>
        <v>324.89999999999998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350.4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0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2670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67.2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994.68000000000018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366.59999999999997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7,00"/>
        <filter val="1 163,00"/>
        <filter val="111,75"/>
        <filter val="15,71"/>
        <filter val="176,67"/>
        <filter val="185,00"/>
        <filter val="192,00"/>
        <filter val="2 650,00"/>
        <filter val="25,00"/>
        <filter val="252,00"/>
        <filter val="265,00"/>
        <filter val="268,20"/>
        <filter val="279,00"/>
        <filter val="290,00"/>
        <filter val="3,20"/>
        <filter val="32,08"/>
        <filter val="323,00"/>
        <filter val="35,04"/>
        <filter val="360,00"/>
        <filter val="361,00"/>
        <filter val="37,00"/>
        <filter val="4 864,20"/>
        <filter val="4,74"/>
        <filter val="46,28"/>
        <filter val="471,00"/>
        <filter val="5 108,10"/>
        <filter val="5 333,10"/>
        <filter val="54,92"/>
        <filter val="55,00"/>
        <filter val="56,00"/>
        <filter val="56,30"/>
        <filter val="6,67"/>
        <filter val="636,60"/>
        <filter val="66,00"/>
        <filter val="68,00"/>
        <filter val="7,23"/>
        <filter val="71,00"/>
        <filter val="77,00"/>
        <filter val="80,00"/>
        <filter val="89,20"/>
        <filter val="9"/>
        <filter val="9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