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0F958B-9D22-42CF-99D1-AB4733234D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W457" i="1" s="1"/>
  <c r="N451" i="1"/>
  <c r="V449" i="1"/>
  <c r="V448" i="1"/>
  <c r="X447" i="1"/>
  <c r="W447" i="1"/>
  <c r="N447" i="1"/>
  <c r="W446" i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N437" i="1"/>
  <c r="W436" i="1"/>
  <c r="X436" i="1" s="1"/>
  <c r="N436" i="1"/>
  <c r="X435" i="1"/>
  <c r="W435" i="1"/>
  <c r="N435" i="1"/>
  <c r="W434" i="1"/>
  <c r="N434" i="1"/>
  <c r="V430" i="1"/>
  <c r="V429" i="1"/>
  <c r="W428" i="1"/>
  <c r="V426" i="1"/>
  <c r="V425" i="1"/>
  <c r="W424" i="1"/>
  <c r="V422" i="1"/>
  <c r="V421" i="1"/>
  <c r="W420" i="1"/>
  <c r="V418" i="1"/>
  <c r="V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X406" i="1" s="1"/>
  <c r="N406" i="1"/>
  <c r="X405" i="1"/>
  <c r="X407" i="1" s="1"/>
  <c r="W405" i="1"/>
  <c r="N405" i="1"/>
  <c r="V402" i="1"/>
  <c r="W401" i="1"/>
  <c r="V401" i="1"/>
  <c r="X400" i="1"/>
  <c r="W400" i="1"/>
  <c r="X399" i="1"/>
  <c r="W399" i="1"/>
  <c r="X398" i="1"/>
  <c r="W398" i="1"/>
  <c r="X397" i="1"/>
  <c r="X401" i="1" s="1"/>
  <c r="W397" i="1"/>
  <c r="W402" i="1" s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X387" i="1" s="1"/>
  <c r="N387" i="1"/>
  <c r="W386" i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X365" i="1"/>
  <c r="X367" i="1" s="1"/>
  <c r="W365" i="1"/>
  <c r="N365" i="1"/>
  <c r="V361" i="1"/>
  <c r="W360" i="1"/>
  <c r="V360" i="1"/>
  <c r="X359" i="1"/>
  <c r="X360" i="1" s="1"/>
  <c r="W359" i="1"/>
  <c r="W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5" i="1"/>
  <c r="V344" i="1"/>
  <c r="X343" i="1"/>
  <c r="W343" i="1"/>
  <c r="N343" i="1"/>
  <c r="W342" i="1"/>
  <c r="X342" i="1" s="1"/>
  <c r="W341" i="1"/>
  <c r="X341" i="1" s="1"/>
  <c r="N341" i="1"/>
  <c r="X340" i="1"/>
  <c r="W340" i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W314" i="1"/>
  <c r="X314" i="1" s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X283" i="1"/>
  <c r="W283" i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X278" i="1"/>
  <c r="W278" i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X264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X251" i="1"/>
  <c r="W251" i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V204" i="1"/>
  <c r="W203" i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V161" i="1"/>
  <c r="V160" i="1"/>
  <c r="W159" i="1"/>
  <c r="X159" i="1" s="1"/>
  <c r="N159" i="1"/>
  <c r="X158" i="1"/>
  <c r="X160" i="1" s="1"/>
  <c r="W158" i="1"/>
  <c r="N158" i="1"/>
  <c r="V155" i="1"/>
  <c r="V154" i="1"/>
  <c r="W153" i="1"/>
  <c r="X153" i="1" s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G503" i="1" s="1"/>
  <c r="N138" i="1"/>
  <c r="V134" i="1"/>
  <c r="V133" i="1"/>
  <c r="W132" i="1"/>
  <c r="X132" i="1" s="1"/>
  <c r="N132" i="1"/>
  <c r="X131" i="1"/>
  <c r="W131" i="1"/>
  <c r="N131" i="1"/>
  <c r="W130" i="1"/>
  <c r="X130" i="1" s="1"/>
  <c r="W129" i="1"/>
  <c r="F503" i="1" s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X89" i="1"/>
  <c r="W89" i="1"/>
  <c r="X88" i="1"/>
  <c r="W88" i="1"/>
  <c r="X87" i="1"/>
  <c r="X92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X66" i="1"/>
  <c r="W66" i="1"/>
  <c r="X65" i="1"/>
  <c r="W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W55" i="1"/>
  <c r="D503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493" i="1" s="1"/>
  <c r="V23" i="1"/>
  <c r="W22" i="1"/>
  <c r="N22" i="1"/>
  <c r="H10" i="1"/>
  <c r="A9" i="1"/>
  <c r="F10" i="1" s="1"/>
  <c r="D7" i="1"/>
  <c r="O6" i="1"/>
  <c r="N2" i="1"/>
  <c r="X267" i="1" l="1"/>
  <c r="X192" i="1"/>
  <c r="V497" i="1"/>
  <c r="E503" i="1"/>
  <c r="W104" i="1"/>
  <c r="W115" i="1"/>
  <c r="W125" i="1"/>
  <c r="X199" i="1"/>
  <c r="J503" i="1"/>
  <c r="W204" i="1"/>
  <c r="X203" i="1"/>
  <c r="X204" i="1" s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0" i="1"/>
  <c r="W349" i="1"/>
  <c r="X347" i="1"/>
  <c r="X349" i="1" s="1"/>
  <c r="W426" i="1"/>
  <c r="W425" i="1"/>
  <c r="X424" i="1"/>
  <c r="X425" i="1" s="1"/>
  <c r="W458" i="1"/>
  <c r="X451" i="1"/>
  <c r="U503" i="1"/>
  <c r="W471" i="1"/>
  <c r="X468" i="1"/>
  <c r="X471" i="1" s="1"/>
  <c r="X255" i="1"/>
  <c r="W326" i="1"/>
  <c r="X323" i="1"/>
  <c r="X326" i="1" s="1"/>
  <c r="W331" i="1"/>
  <c r="X329" i="1"/>
  <c r="X331" i="1" s="1"/>
  <c r="W390" i="1"/>
  <c r="X386" i="1"/>
  <c r="X390" i="1" s="1"/>
  <c r="W92" i="1"/>
  <c r="H503" i="1"/>
  <c r="W165" i="1"/>
  <c r="W255" i="1"/>
  <c r="W267" i="1"/>
  <c r="W367" i="1"/>
  <c r="H9" i="1"/>
  <c r="A10" i="1"/>
  <c r="B503" i="1"/>
  <c r="W495" i="1"/>
  <c r="W494" i="1"/>
  <c r="W24" i="1"/>
  <c r="W32" i="1"/>
  <c r="W52" i="1"/>
  <c r="W59" i="1"/>
  <c r="W84" i="1"/>
  <c r="W93" i="1"/>
  <c r="W103" i="1"/>
  <c r="W116" i="1"/>
  <c r="W126" i="1"/>
  <c r="W134" i="1"/>
  <c r="W142" i="1"/>
  <c r="W154" i="1"/>
  <c r="W161" i="1"/>
  <c r="W166" i="1"/>
  <c r="W172" i="1"/>
  <c r="W193" i="1"/>
  <c r="W213" i="1"/>
  <c r="M503" i="1"/>
  <c r="W231" i="1"/>
  <c r="X216" i="1"/>
  <c r="X231" i="1" s="1"/>
  <c r="W256" i="1"/>
  <c r="W261" i="1"/>
  <c r="X258" i="1"/>
  <c r="X261" i="1" s="1"/>
  <c r="W274" i="1"/>
  <c r="N503" i="1"/>
  <c r="W285" i="1"/>
  <c r="X277" i="1"/>
  <c r="X285" i="1" s="1"/>
  <c r="W391" i="1"/>
  <c r="W394" i="1"/>
  <c r="X393" i="1"/>
  <c r="X394" i="1" s="1"/>
  <c r="W395" i="1"/>
  <c r="W408" i="1"/>
  <c r="W418" i="1"/>
  <c r="X410" i="1"/>
  <c r="X417" i="1" s="1"/>
  <c r="W417" i="1"/>
  <c r="W421" i="1"/>
  <c r="X420" i="1"/>
  <c r="X421" i="1" s="1"/>
  <c r="W422" i="1"/>
  <c r="W429" i="1"/>
  <c r="X428" i="1"/>
  <c r="X429" i="1" s="1"/>
  <c r="W430" i="1"/>
  <c r="W443" i="1"/>
  <c r="X434" i="1"/>
  <c r="X443" i="1" s="1"/>
  <c r="T503" i="1"/>
  <c r="W444" i="1"/>
  <c r="W449" i="1"/>
  <c r="X446" i="1"/>
  <c r="X448" i="1" s="1"/>
  <c r="W448" i="1"/>
  <c r="F9" i="1"/>
  <c r="J9" i="1"/>
  <c r="X22" i="1"/>
  <c r="X23" i="1" s="1"/>
  <c r="W23" i="1"/>
  <c r="X26" i="1"/>
  <c r="X32" i="1" s="1"/>
  <c r="C503" i="1"/>
  <c r="W51" i="1"/>
  <c r="X55" i="1"/>
  <c r="X59" i="1" s="1"/>
  <c r="W60" i="1"/>
  <c r="X63" i="1"/>
  <c r="X84" i="1" s="1"/>
  <c r="W85" i="1"/>
  <c r="X95" i="1"/>
  <c r="X103" i="1" s="1"/>
  <c r="X106" i="1"/>
  <c r="X115" i="1" s="1"/>
  <c r="X118" i="1"/>
  <c r="X125" i="1" s="1"/>
  <c r="X129" i="1"/>
  <c r="X133" i="1" s="1"/>
  <c r="W133" i="1"/>
  <c r="X138" i="1"/>
  <c r="X141" i="1" s="1"/>
  <c r="W141" i="1"/>
  <c r="X145" i="1"/>
  <c r="X154" i="1" s="1"/>
  <c r="W155" i="1"/>
  <c r="I503" i="1"/>
  <c r="W160" i="1"/>
  <c r="X168" i="1"/>
  <c r="X172" i="1" s="1"/>
  <c r="W192" i="1"/>
  <c r="W200" i="1"/>
  <c r="W199" i="1"/>
  <c r="L503" i="1"/>
  <c r="W212" i="1"/>
  <c r="X208" i="1"/>
  <c r="X212" i="1" s="1"/>
  <c r="W232" i="1"/>
  <c r="W235" i="1"/>
  <c r="X234" i="1"/>
  <c r="X235" i="1" s="1"/>
  <c r="W236" i="1"/>
  <c r="W243" i="1"/>
  <c r="X238" i="1"/>
  <c r="X242" i="1" s="1"/>
  <c r="W242" i="1"/>
  <c r="W262" i="1"/>
  <c r="W268" i="1"/>
  <c r="W273" i="1"/>
  <c r="X270" i="1"/>
  <c r="X273" i="1" s="1"/>
  <c r="W286" i="1"/>
  <c r="W291" i="1"/>
  <c r="X288" i="1"/>
  <c r="X290" i="1" s="1"/>
  <c r="P503" i="1"/>
  <c r="W320" i="1"/>
  <c r="W327" i="1"/>
  <c r="W332" i="1"/>
  <c r="W335" i="1"/>
  <c r="X334" i="1"/>
  <c r="X335" i="1" s="1"/>
  <c r="W336" i="1"/>
  <c r="Q503" i="1"/>
  <c r="W345" i="1"/>
  <c r="X339" i="1"/>
  <c r="X344" i="1" s="1"/>
  <c r="W344" i="1"/>
  <c r="W463" i="1"/>
  <c r="X460" i="1"/>
  <c r="X463" i="1" s="1"/>
  <c r="W464" i="1"/>
  <c r="W477" i="1"/>
  <c r="W205" i="1"/>
  <c r="W296" i="1"/>
  <c r="W321" i="1"/>
  <c r="W350" i="1"/>
  <c r="W357" i="1"/>
  <c r="X352" i="1"/>
  <c r="X356" i="1" s="1"/>
  <c r="W356" i="1"/>
  <c r="W368" i="1"/>
  <c r="W384" i="1"/>
  <c r="X370" i="1"/>
  <c r="X383" i="1" s="1"/>
  <c r="W383" i="1"/>
  <c r="S503" i="1"/>
  <c r="X457" i="1"/>
  <c r="W476" i="1"/>
  <c r="X474" i="1"/>
  <c r="X476" i="1" s="1"/>
  <c r="R503" i="1"/>
  <c r="W407" i="1"/>
  <c r="W472" i="1"/>
  <c r="X498" i="1" l="1"/>
  <c r="W493" i="1"/>
  <c r="W497" i="1"/>
  <c r="W496" i="1"/>
</calcChain>
</file>

<file path=xl/sharedStrings.xml><?xml version="1.0" encoding="utf-8"?>
<sst xmlns="http://schemas.openxmlformats.org/spreadsheetml/2006/main" count="2142" uniqueCount="740">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</sst>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0" fillId="0" borderId="39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46" t="s">
        <v>0</v>
      </c>
      <c r="E1" s="447"/>
      <c r="F1" s="447"/>
      <c r="G1" s="12" t="s">
        <v>1</v>
      </c>
      <c r="H1" s="446" t="s">
        <v>2</v>
      </c>
      <c r="I1" s="447"/>
      <c r="J1" s="447"/>
      <c r="K1" s="447"/>
      <c r="L1" s="447"/>
      <c r="M1" s="447"/>
      <c r="N1" s="447"/>
      <c r="O1" s="447"/>
      <c r="P1" s="680" t="s">
        <v>3</v>
      </c>
      <c r="Q1" s="447"/>
      <c r="R1" s="44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471" t="s">
        <v>8</v>
      </c>
      <c r="B5" s="336"/>
      <c r="C5" s="337"/>
      <c r="D5" s="367"/>
      <c r="E5" s="369"/>
      <c r="F5" s="684" t="s">
        <v>9</v>
      </c>
      <c r="G5" s="337"/>
      <c r="H5" s="367"/>
      <c r="I5" s="368"/>
      <c r="J5" s="368"/>
      <c r="K5" s="368"/>
      <c r="L5" s="369"/>
      <c r="N5" s="24" t="s">
        <v>10</v>
      </c>
      <c r="O5" s="570">
        <v>45324</v>
      </c>
      <c r="P5" s="431"/>
      <c r="R5" s="663" t="s">
        <v>11</v>
      </c>
      <c r="S5" s="398"/>
      <c r="T5" s="513" t="s">
        <v>12</v>
      </c>
      <c r="U5" s="431"/>
      <c r="Z5" s="51"/>
      <c r="AA5" s="51"/>
      <c r="AB5" s="51"/>
    </row>
    <row r="6" spans="1:29" s="324" customFormat="1" ht="24" customHeight="1" x14ac:dyDescent="0.2">
      <c r="A6" s="471" t="s">
        <v>13</v>
      </c>
      <c r="B6" s="336"/>
      <c r="C6" s="337"/>
      <c r="D6" s="686" t="s">
        <v>14</v>
      </c>
      <c r="E6" s="687"/>
      <c r="F6" s="687"/>
      <c r="G6" s="687"/>
      <c r="H6" s="687"/>
      <c r="I6" s="687"/>
      <c r="J6" s="687"/>
      <c r="K6" s="687"/>
      <c r="L6" s="431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Пятница</v>
      </c>
      <c r="P6" s="348"/>
      <c r="R6" s="397" t="s">
        <v>16</v>
      </c>
      <c r="S6" s="398"/>
      <c r="T6" s="608" t="s">
        <v>17</v>
      </c>
      <c r="U6" s="356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5"/>
      <c r="N7" s="24"/>
      <c r="O7" s="42"/>
      <c r="P7" s="42"/>
      <c r="R7" s="339"/>
      <c r="S7" s="398"/>
      <c r="T7" s="609"/>
      <c r="U7" s="610"/>
      <c r="Z7" s="51"/>
      <c r="AA7" s="51"/>
      <c r="AB7" s="51"/>
    </row>
    <row r="8" spans="1:29" s="324" customFormat="1" ht="25.5" customHeight="1" x14ac:dyDescent="0.2">
      <c r="A8" s="672" t="s">
        <v>18</v>
      </c>
      <c r="B8" s="343"/>
      <c r="C8" s="344"/>
      <c r="D8" s="437"/>
      <c r="E8" s="438"/>
      <c r="F8" s="438"/>
      <c r="G8" s="438"/>
      <c r="H8" s="438"/>
      <c r="I8" s="438"/>
      <c r="J8" s="438"/>
      <c r="K8" s="438"/>
      <c r="L8" s="439"/>
      <c r="N8" s="24" t="s">
        <v>19</v>
      </c>
      <c r="O8" s="430">
        <v>0.41666666666666669</v>
      </c>
      <c r="P8" s="431"/>
      <c r="R8" s="339"/>
      <c r="S8" s="398"/>
      <c r="T8" s="609"/>
      <c r="U8" s="610"/>
      <c r="Z8" s="51"/>
      <c r="AA8" s="51"/>
      <c r="AB8" s="51"/>
    </row>
    <row r="9" spans="1:29" s="324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89"/>
      <c r="E9" s="346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70"/>
      <c r="P9" s="431"/>
      <c r="R9" s="339"/>
      <c r="S9" s="398"/>
      <c r="T9" s="611"/>
      <c r="U9" s="612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89"/>
      <c r="E10" s="346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81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30"/>
      <c r="P10" s="431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31"/>
      <c r="S11" s="24" t="s">
        <v>26</v>
      </c>
      <c r="T11" s="634" t="s">
        <v>27</v>
      </c>
      <c r="U11" s="63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640" t="s">
        <v>28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7"/>
      <c r="N12" s="24" t="s">
        <v>29</v>
      </c>
      <c r="O12" s="592"/>
      <c r="P12" s="535"/>
      <c r="Q12" s="23"/>
      <c r="S12" s="24"/>
      <c r="T12" s="447"/>
      <c r="U12" s="339"/>
      <c r="Z12" s="51"/>
      <c r="AA12" s="51"/>
      <c r="AB12" s="51"/>
    </row>
    <row r="13" spans="1:29" s="324" customFormat="1" ht="23.25" customHeight="1" x14ac:dyDescent="0.2">
      <c r="A13" s="640" t="s">
        <v>30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7"/>
      <c r="M13" s="26"/>
      <c r="N13" s="26" t="s">
        <v>31</v>
      </c>
      <c r="O13" s="634"/>
      <c r="P13" s="63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640" t="s">
        <v>32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7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657" t="s">
        <v>33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7"/>
      <c r="N15" s="499" t="s">
        <v>34</v>
      </c>
      <c r="O15" s="447"/>
      <c r="P15" s="447"/>
      <c r="Q15" s="447"/>
      <c r="R15" s="44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2" t="s">
        <v>35</v>
      </c>
      <c r="B17" s="372" t="s">
        <v>36</v>
      </c>
      <c r="C17" s="488" t="s">
        <v>37</v>
      </c>
      <c r="D17" s="372" t="s">
        <v>38</v>
      </c>
      <c r="E17" s="45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457"/>
      <c r="P17" s="457"/>
      <c r="Q17" s="457"/>
      <c r="R17" s="458"/>
      <c r="S17" s="670" t="s">
        <v>48</v>
      </c>
      <c r="T17" s="337"/>
      <c r="U17" s="372" t="s">
        <v>49</v>
      </c>
      <c r="V17" s="372" t="s">
        <v>50</v>
      </c>
      <c r="W17" s="389" t="s">
        <v>51</v>
      </c>
      <c r="X17" s="372" t="s">
        <v>52</v>
      </c>
      <c r="Y17" s="405" t="s">
        <v>53</v>
      </c>
      <c r="Z17" s="405" t="s">
        <v>54</v>
      </c>
      <c r="AA17" s="405" t="s">
        <v>55</v>
      </c>
      <c r="AB17" s="406"/>
      <c r="AC17" s="407"/>
      <c r="AD17" s="472"/>
      <c r="BA17" s="401" t="s">
        <v>56</v>
      </c>
    </row>
    <row r="18" spans="1:53" ht="14.25" customHeight="1" x14ac:dyDescent="0.2">
      <c r="A18" s="373"/>
      <c r="B18" s="373"/>
      <c r="C18" s="373"/>
      <c r="D18" s="459"/>
      <c r="E18" s="461"/>
      <c r="F18" s="373"/>
      <c r="G18" s="373"/>
      <c r="H18" s="373"/>
      <c r="I18" s="373"/>
      <c r="J18" s="373"/>
      <c r="K18" s="373"/>
      <c r="L18" s="373"/>
      <c r="M18" s="373"/>
      <c r="N18" s="459"/>
      <c r="O18" s="460"/>
      <c r="P18" s="460"/>
      <c r="Q18" s="460"/>
      <c r="R18" s="461"/>
      <c r="S18" s="325" t="s">
        <v>57</v>
      </c>
      <c r="T18" s="325" t="s">
        <v>58</v>
      </c>
      <c r="U18" s="373"/>
      <c r="V18" s="373"/>
      <c r="W18" s="390"/>
      <c r="X18" s="373"/>
      <c r="Y18" s="571"/>
      <c r="Z18" s="571"/>
      <c r="AA18" s="408"/>
      <c r="AB18" s="409"/>
      <c r="AC18" s="410"/>
      <c r="AD18" s="473"/>
      <c r="BA18" s="339"/>
    </row>
    <row r="19" spans="1:53" ht="27.75" hidden="1" customHeight="1" x14ac:dyDescent="0.2">
      <c r="A19" s="414" t="s">
        <v>59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8"/>
      <c r="Z19" s="48"/>
    </row>
    <row r="20" spans="1:53" ht="16.5" hidden="1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hidden="1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1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1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7">
        <v>4607091388237</v>
      </c>
      <c r="E27" s="348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7">
        <v>4607091388244</v>
      </c>
      <c r="E31" s="348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0"/>
      <c r="P31" s="350"/>
      <c r="Q31" s="350"/>
      <c r="R31" s="348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0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1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1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7">
        <v>4607091388503</v>
      </c>
      <c r="E35" s="348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0"/>
      <c r="P35" s="350"/>
      <c r="Q35" s="350"/>
      <c r="R35" s="348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0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1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1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7">
        <v>4607091388282</v>
      </c>
      <c r="E39" s="348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0"/>
      <c r="P39" s="350"/>
      <c r="Q39" s="350"/>
      <c r="R39" s="348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0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1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1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7">
        <v>4607091389111</v>
      </c>
      <c r="E43" s="348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0"/>
      <c r="P43" s="350"/>
      <c r="Q43" s="350"/>
      <c r="R43" s="348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0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1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1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414" t="s">
        <v>93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8"/>
      <c r="Z46" s="48"/>
    </row>
    <row r="47" spans="1:53" ht="16.5" hidden="1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hidden="1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7">
        <v>4680115881440</v>
      </c>
      <c r="E49" s="348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0"/>
      <c r="P49" s="350"/>
      <c r="Q49" s="350"/>
      <c r="R49" s="348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7">
        <v>4680115881433</v>
      </c>
      <c r="E50" s="348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0"/>
      <c r="P50" s="350"/>
      <c r="Q50" s="350"/>
      <c r="R50" s="348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0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1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1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hidden="1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7">
        <v>4680115881426</v>
      </c>
      <c r="E55" s="348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0"/>
      <c r="P55" s="350"/>
      <c r="Q55" s="350"/>
      <c r="R55" s="348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7">
        <v>4680115881426</v>
      </c>
      <c r="E56" s="348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0" t="s">
        <v>108</v>
      </c>
      <c r="O56" s="350"/>
      <c r="P56" s="350"/>
      <c r="Q56" s="350"/>
      <c r="R56" s="348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7">
        <v>4680115881419</v>
      </c>
      <c r="E57" s="348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7">
        <v>4680115881525</v>
      </c>
      <c r="E58" s="348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50"/>
      <c r="P58" s="350"/>
      <c r="Q58" s="350"/>
      <c r="R58" s="348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1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1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hidden="1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7">
        <v>4607091382945</v>
      </c>
      <c r="E63" s="348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63" t="s">
        <v>116</v>
      </c>
      <c r="O63" s="350"/>
      <c r="P63" s="350"/>
      <c r="Q63" s="350"/>
      <c r="R63" s="348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7">
        <v>4607091385670</v>
      </c>
      <c r="E64" s="348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0"/>
      <c r="P64" s="350"/>
      <c r="Q64" s="350"/>
      <c r="R64" s="348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7">
        <v>4607091385670</v>
      </c>
      <c r="E65" s="348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51" t="s">
        <v>121</v>
      </c>
      <c r="O65" s="350"/>
      <c r="P65" s="350"/>
      <c r="Q65" s="350"/>
      <c r="R65" s="348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7">
        <v>4680115883956</v>
      </c>
      <c r="E66" s="348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4" t="s">
        <v>124</v>
      </c>
      <c r="O66" s="350"/>
      <c r="P66" s="350"/>
      <c r="Q66" s="350"/>
      <c r="R66" s="348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7">
        <v>4680115881327</v>
      </c>
      <c r="E67" s="348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5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0"/>
      <c r="P67" s="350"/>
      <c r="Q67" s="350"/>
      <c r="R67" s="348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7">
        <v>4680115882133</v>
      </c>
      <c r="E68" s="348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7">
        <v>4680115882133</v>
      </c>
      <c r="E69" s="348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131</v>
      </c>
      <c r="O69" s="350"/>
      <c r="P69" s="350"/>
      <c r="Q69" s="350"/>
      <c r="R69" s="348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7">
        <v>4607091382952</v>
      </c>
      <c r="E70" s="348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6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0"/>
      <c r="P70" s="350"/>
      <c r="Q70" s="350"/>
      <c r="R70" s="348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7">
        <v>4607091385687</v>
      </c>
      <c r="E71" s="348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0"/>
      <c r="P71" s="350"/>
      <c r="Q71" s="350"/>
      <c r="R71" s="348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7">
        <v>4680115882539</v>
      </c>
      <c r="E72" s="348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0"/>
      <c r="P72" s="350"/>
      <c r="Q72" s="350"/>
      <c r="R72" s="348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7">
        <v>4607091384604</v>
      </c>
      <c r="E73" s="348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7">
        <v>4680115880283</v>
      </c>
      <c r="E74" s="348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0"/>
      <c r="P74" s="350"/>
      <c r="Q74" s="350"/>
      <c r="R74" s="348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7">
        <v>4680115883949</v>
      </c>
      <c r="E75" s="348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3" t="s">
        <v>144</v>
      </c>
      <c r="O75" s="350"/>
      <c r="P75" s="350"/>
      <c r="Q75" s="350"/>
      <c r="R75" s="348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7">
        <v>4680115881303</v>
      </c>
      <c r="E76" s="348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0"/>
      <c r="P76" s="350"/>
      <c r="Q76" s="350"/>
      <c r="R76" s="348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7">
        <v>4680115882577</v>
      </c>
      <c r="E77" s="348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496" t="s">
        <v>149</v>
      </c>
      <c r="O77" s="350"/>
      <c r="P77" s="350"/>
      <c r="Q77" s="350"/>
      <c r="R77" s="348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7">
        <v>4680115882577</v>
      </c>
      <c r="E78" s="348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43" t="s">
        <v>151</v>
      </c>
      <c r="O78" s="350"/>
      <c r="P78" s="350"/>
      <c r="Q78" s="350"/>
      <c r="R78" s="348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7">
        <v>4680115882720</v>
      </c>
      <c r="E79" s="348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682" t="s">
        <v>154</v>
      </c>
      <c r="O79" s="350"/>
      <c r="P79" s="350"/>
      <c r="Q79" s="350"/>
      <c r="R79" s="348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7">
        <v>4607091388466</v>
      </c>
      <c r="E80" s="348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50"/>
      <c r="P80" s="350"/>
      <c r="Q80" s="350"/>
      <c r="R80" s="348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7">
        <v>4680115880269</v>
      </c>
      <c r="E81" s="348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0"/>
      <c r="P81" s="350"/>
      <c r="Q81" s="350"/>
      <c r="R81" s="348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7">
        <v>4680115880429</v>
      </c>
      <c r="E82" s="348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0"/>
      <c r="P82" s="350"/>
      <c r="Q82" s="350"/>
      <c r="R82" s="348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7">
        <v>4680115881457</v>
      </c>
      <c r="E83" s="348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41"/>
      <c r="N84" s="342" t="s">
        <v>66</v>
      </c>
      <c r="O84" s="343"/>
      <c r="P84" s="343"/>
      <c r="Q84" s="343"/>
      <c r="R84" s="343"/>
      <c r="S84" s="343"/>
      <c r="T84" s="344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1"/>
      <c r="N85" s="342" t="s">
        <v>66</v>
      </c>
      <c r="O85" s="343"/>
      <c r="P85" s="343"/>
      <c r="Q85" s="343"/>
      <c r="R85" s="343"/>
      <c r="S85" s="343"/>
      <c r="T85" s="344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38" t="s">
        <v>95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7">
        <v>4680115881488</v>
      </c>
      <c r="E87" s="348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0"/>
      <c r="P87" s="350"/>
      <c r="Q87" s="350"/>
      <c r="R87" s="348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7">
        <v>4607091384765</v>
      </c>
      <c r="E88" s="348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655" t="s">
        <v>167</v>
      </c>
      <c r="O88" s="350"/>
      <c r="P88" s="350"/>
      <c r="Q88" s="350"/>
      <c r="R88" s="348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7">
        <v>4680115882751</v>
      </c>
      <c r="E89" s="348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387" t="s">
        <v>170</v>
      </c>
      <c r="O89" s="350"/>
      <c r="P89" s="350"/>
      <c r="Q89" s="350"/>
      <c r="R89" s="348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7">
        <v>4680115882775</v>
      </c>
      <c r="E90" s="348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662" t="s">
        <v>174</v>
      </c>
      <c r="O90" s="350"/>
      <c r="P90" s="350"/>
      <c r="Q90" s="350"/>
      <c r="R90" s="348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7">
        <v>4680115880658</v>
      </c>
      <c r="E91" s="348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0"/>
      <c r="P91" s="350"/>
      <c r="Q91" s="350"/>
      <c r="R91" s="348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0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41"/>
      <c r="N92" s="342" t="s">
        <v>66</v>
      </c>
      <c r="O92" s="343"/>
      <c r="P92" s="343"/>
      <c r="Q92" s="343"/>
      <c r="R92" s="343"/>
      <c r="S92" s="343"/>
      <c r="T92" s="344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39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1"/>
      <c r="N93" s="342" t="s">
        <v>66</v>
      </c>
      <c r="O93" s="343"/>
      <c r="P93" s="343"/>
      <c r="Q93" s="343"/>
      <c r="R93" s="343"/>
      <c r="S93" s="343"/>
      <c r="T93" s="344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38" t="s">
        <v>60</v>
      </c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9"/>
      <c r="W94" s="339"/>
      <c r="X94" s="339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7">
        <v>4607091387667</v>
      </c>
      <c r="E95" s="348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5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0"/>
      <c r="P95" s="350"/>
      <c r="Q95" s="350"/>
      <c r="R95" s="348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7">
        <v>4607091387636</v>
      </c>
      <c r="E96" s="348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0"/>
      <c r="P96" s="350"/>
      <c r="Q96" s="350"/>
      <c r="R96" s="348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7">
        <v>4607091382426</v>
      </c>
      <c r="E97" s="348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7">
        <v>4607091386547</v>
      </c>
      <c r="E98" s="348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7">
        <v>4607091384734</v>
      </c>
      <c r="E99" s="348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0"/>
      <c r="P99" s="350"/>
      <c r="Q99" s="350"/>
      <c r="R99" s="348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7">
        <v>4607091382464</v>
      </c>
      <c r="E100" s="348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4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7">
        <v>4680115883444</v>
      </c>
      <c r="E101" s="348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191</v>
      </c>
      <c r="O101" s="350"/>
      <c r="P101" s="350"/>
      <c r="Q101" s="350"/>
      <c r="R101" s="348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7">
        <v>4680115883444</v>
      </c>
      <c r="E102" s="348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5" t="s">
        <v>191</v>
      </c>
      <c r="O102" s="350"/>
      <c r="P102" s="350"/>
      <c r="Q102" s="350"/>
      <c r="R102" s="348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0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41"/>
      <c r="N103" s="342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41"/>
      <c r="N104" s="342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38" t="s">
        <v>68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7">
        <v>4607091386967</v>
      </c>
      <c r="E106" s="348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75" t="s">
        <v>195</v>
      </c>
      <c r="O106" s="350"/>
      <c r="P106" s="350"/>
      <c r="Q106" s="350"/>
      <c r="R106" s="348"/>
      <c r="S106" s="34"/>
      <c r="T106" s="34"/>
      <c r="U106" s="35" t="s">
        <v>65</v>
      </c>
      <c r="V106" s="331">
        <v>200</v>
      </c>
      <c r="W106" s="332">
        <f t="shared" ref="W106:W114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7">
        <v>4607091386967</v>
      </c>
      <c r="E107" s="348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02" t="s">
        <v>197</v>
      </c>
      <c r="O107" s="350"/>
      <c r="P107" s="350"/>
      <c r="Q107" s="350"/>
      <c r="R107" s="348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7">
        <v>4607091385304</v>
      </c>
      <c r="E108" s="348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59" t="s">
        <v>200</v>
      </c>
      <c r="O108" s="350"/>
      <c r="P108" s="350"/>
      <c r="Q108" s="350"/>
      <c r="R108" s="348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7">
        <v>4607091386264</v>
      </c>
      <c r="E109" s="348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0"/>
      <c r="P109" s="350"/>
      <c r="Q109" s="350"/>
      <c r="R109" s="348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7">
        <v>4607091385731</v>
      </c>
      <c r="E110" s="348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25" t="s">
        <v>205</v>
      </c>
      <c r="O110" s="350"/>
      <c r="P110" s="350"/>
      <c r="Q110" s="350"/>
      <c r="R110" s="348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7">
        <v>4680115880214</v>
      </c>
      <c r="E111" s="348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572" t="s">
        <v>208</v>
      </c>
      <c r="O111" s="350"/>
      <c r="P111" s="350"/>
      <c r="Q111" s="350"/>
      <c r="R111" s="348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7">
        <v>4680115880894</v>
      </c>
      <c r="E112" s="348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74" t="s">
        <v>211</v>
      </c>
      <c r="O112" s="350"/>
      <c r="P112" s="350"/>
      <c r="Q112" s="350"/>
      <c r="R112" s="348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7">
        <v>4607091385427</v>
      </c>
      <c r="E113" s="348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0"/>
      <c r="P113" s="350"/>
      <c r="Q113" s="350"/>
      <c r="R113" s="348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7">
        <v>4680115882645</v>
      </c>
      <c r="E114" s="348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77" t="s">
        <v>216</v>
      </c>
      <c r="O114" s="350"/>
      <c r="P114" s="350"/>
      <c r="Q114" s="350"/>
      <c r="R114" s="348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0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39"/>
      <c r="M115" s="341"/>
      <c r="N115" s="342" t="s">
        <v>66</v>
      </c>
      <c r="O115" s="343"/>
      <c r="P115" s="343"/>
      <c r="Q115" s="343"/>
      <c r="R115" s="343"/>
      <c r="S115" s="343"/>
      <c r="T115" s="344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23.80952380952381</v>
      </c>
      <c r="W115" s="333">
        <f>IFERROR(W106/H106,"0")+IFERROR(W107/H107,"0")+IFERROR(W108/H108,"0")+IFERROR(W109/H109,"0")+IFERROR(W110/H110,"0")+IFERROR(W111/H111,"0")+IFERROR(W112/H112,"0")+IFERROR(W113/H113,"0")+IFERROR(W114/H114,"0")</f>
        <v>24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0.52200000000000002</v>
      </c>
      <c r="Y115" s="334"/>
      <c r="Z115" s="334"/>
    </row>
    <row r="116" spans="1:53" x14ac:dyDescent="0.2">
      <c r="A116" s="339"/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41"/>
      <c r="N116" s="342" t="s">
        <v>66</v>
      </c>
      <c r="O116" s="343"/>
      <c r="P116" s="343"/>
      <c r="Q116" s="343"/>
      <c r="R116" s="343"/>
      <c r="S116" s="343"/>
      <c r="T116" s="344"/>
      <c r="U116" s="37" t="s">
        <v>65</v>
      </c>
      <c r="V116" s="333">
        <f>IFERROR(SUM(V106:V114),"0")</f>
        <v>200</v>
      </c>
      <c r="W116" s="333">
        <f>IFERROR(SUM(W106:W114),"0")</f>
        <v>201.60000000000002</v>
      </c>
      <c r="X116" s="37"/>
      <c r="Y116" s="334"/>
      <c r="Z116" s="334"/>
    </row>
    <row r="117" spans="1:53" ht="14.25" hidden="1" customHeight="1" x14ac:dyDescent="0.25">
      <c r="A117" s="338" t="s">
        <v>217</v>
      </c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7">
        <v>4607091383065</v>
      </c>
      <c r="E118" s="348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0"/>
      <c r="P118" s="350"/>
      <c r="Q118" s="350"/>
      <c r="R118" s="348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7">
        <v>4680115881532</v>
      </c>
      <c r="E119" s="348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0"/>
      <c r="P119" s="350"/>
      <c r="Q119" s="350"/>
      <c r="R119" s="348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7">
        <v>4680115881532</v>
      </c>
      <c r="E120" s="348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527" t="s">
        <v>223</v>
      </c>
      <c r="O120" s="350"/>
      <c r="P120" s="350"/>
      <c r="Q120" s="350"/>
      <c r="R120" s="348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7">
        <v>4680115881532</v>
      </c>
      <c r="E121" s="348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37" t="s">
        <v>223</v>
      </c>
      <c r="O121" s="350"/>
      <c r="P121" s="350"/>
      <c r="Q121" s="350"/>
      <c r="R121" s="348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7">
        <v>4680115882652</v>
      </c>
      <c r="E122" s="348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98" t="s">
        <v>227</v>
      </c>
      <c r="O122" s="350"/>
      <c r="P122" s="350"/>
      <c r="Q122" s="350"/>
      <c r="R122" s="348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7">
        <v>4680115880238</v>
      </c>
      <c r="E123" s="348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0"/>
      <c r="P123" s="350"/>
      <c r="Q123" s="350"/>
      <c r="R123" s="348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7">
        <v>4680115881464</v>
      </c>
      <c r="E124" s="348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11" t="s">
        <v>232</v>
      </c>
      <c r="O124" s="350"/>
      <c r="P124" s="350"/>
      <c r="Q124" s="350"/>
      <c r="R124" s="348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0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41"/>
      <c r="N125" s="342" t="s">
        <v>66</v>
      </c>
      <c r="O125" s="343"/>
      <c r="P125" s="343"/>
      <c r="Q125" s="343"/>
      <c r="R125" s="343"/>
      <c r="S125" s="343"/>
      <c r="T125" s="344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41"/>
      <c r="N126" s="342" t="s">
        <v>66</v>
      </c>
      <c r="O126" s="343"/>
      <c r="P126" s="343"/>
      <c r="Q126" s="343"/>
      <c r="R126" s="343"/>
      <c r="S126" s="343"/>
      <c r="T126" s="344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53" t="s">
        <v>233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26"/>
      <c r="Z127" s="326"/>
    </row>
    <row r="128" spans="1:53" ht="14.25" hidden="1" customHeight="1" x14ac:dyDescent="0.25">
      <c r="A128" s="338" t="s">
        <v>68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7">
        <v>4607091385168</v>
      </c>
      <c r="E129" s="348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0"/>
      <c r="P129" s="350"/>
      <c r="Q129" s="350"/>
      <c r="R129" s="348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7">
        <v>4607091385168</v>
      </c>
      <c r="E130" s="348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86" t="s">
        <v>237</v>
      </c>
      <c r="O130" s="350"/>
      <c r="P130" s="350"/>
      <c r="Q130" s="350"/>
      <c r="R130" s="348"/>
      <c r="S130" s="34"/>
      <c r="T130" s="34"/>
      <c r="U130" s="35" t="s">
        <v>65</v>
      </c>
      <c r="V130" s="331">
        <v>200</v>
      </c>
      <c r="W130" s="332">
        <f>IFERROR(IF(V130="",0,CEILING((V130/$H130),1)*$H130),"")</f>
        <v>201.60000000000002</v>
      </c>
      <c r="X130" s="36">
        <f>IFERROR(IF(W130=0,"",ROUNDUP(W130/H130,0)*0.02175),"")</f>
        <v>0.52200000000000002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7">
        <v>4607091383256</v>
      </c>
      <c r="E131" s="348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0"/>
      <c r="P131" s="350"/>
      <c r="Q131" s="350"/>
      <c r="R131" s="348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7">
        <v>4607091385748</v>
      </c>
      <c r="E132" s="348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0"/>
      <c r="P132" s="350"/>
      <c r="Q132" s="350"/>
      <c r="R132" s="348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4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41"/>
      <c r="N133" s="342" t="s">
        <v>66</v>
      </c>
      <c r="O133" s="343"/>
      <c r="P133" s="343"/>
      <c r="Q133" s="343"/>
      <c r="R133" s="343"/>
      <c r="S133" s="343"/>
      <c r="T133" s="344"/>
      <c r="U133" s="37" t="s">
        <v>67</v>
      </c>
      <c r="V133" s="333">
        <f>IFERROR(V129/H129,"0")+IFERROR(V130/H130,"0")+IFERROR(V131/H131,"0")+IFERROR(V132/H132,"0")</f>
        <v>23.80952380952381</v>
      </c>
      <c r="W133" s="333">
        <f>IFERROR(W129/H129,"0")+IFERROR(W130/H130,"0")+IFERROR(W131/H131,"0")+IFERROR(W132/H132,"0")</f>
        <v>24</v>
      </c>
      <c r="X133" s="333">
        <f>IFERROR(IF(X129="",0,X129),"0")+IFERROR(IF(X130="",0,X130),"0")+IFERROR(IF(X131="",0,X131),"0")+IFERROR(IF(X132="",0,X132),"0")</f>
        <v>0.52200000000000002</v>
      </c>
      <c r="Y133" s="334"/>
      <c r="Z133" s="334"/>
    </row>
    <row r="134" spans="1:53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41"/>
      <c r="N134" s="342" t="s">
        <v>66</v>
      </c>
      <c r="O134" s="343"/>
      <c r="P134" s="343"/>
      <c r="Q134" s="343"/>
      <c r="R134" s="343"/>
      <c r="S134" s="343"/>
      <c r="T134" s="344"/>
      <c r="U134" s="37" t="s">
        <v>65</v>
      </c>
      <c r="V134" s="333">
        <f>IFERROR(SUM(V129:V132),"0")</f>
        <v>200</v>
      </c>
      <c r="W134" s="333">
        <f>IFERROR(SUM(W129:W132),"0")</f>
        <v>201.60000000000002</v>
      </c>
      <c r="X134" s="37"/>
      <c r="Y134" s="334"/>
      <c r="Z134" s="334"/>
    </row>
    <row r="135" spans="1:53" ht="27.75" hidden="1" customHeight="1" x14ac:dyDescent="0.2">
      <c r="A135" s="414" t="s">
        <v>242</v>
      </c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  <c r="U135" s="415"/>
      <c r="V135" s="415"/>
      <c r="W135" s="415"/>
      <c r="X135" s="415"/>
      <c r="Y135" s="48"/>
      <c r="Z135" s="48"/>
    </row>
    <row r="136" spans="1:53" ht="16.5" hidden="1" customHeight="1" x14ac:dyDescent="0.25">
      <c r="A136" s="353" t="s">
        <v>243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26"/>
      <c r="Z136" s="326"/>
    </row>
    <row r="137" spans="1:53" ht="14.25" hidden="1" customHeight="1" x14ac:dyDescent="0.25">
      <c r="A137" s="338" t="s">
        <v>103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7">
        <v>4607091383423</v>
      </c>
      <c r="E138" s="348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0"/>
      <c r="P138" s="350"/>
      <c r="Q138" s="350"/>
      <c r="R138" s="348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7">
        <v>4607091381405</v>
      </c>
      <c r="E139" s="348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0"/>
      <c r="P139" s="350"/>
      <c r="Q139" s="350"/>
      <c r="R139" s="348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7">
        <v>4607091386516</v>
      </c>
      <c r="E140" s="348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0"/>
      <c r="P140" s="350"/>
      <c r="Q140" s="350"/>
      <c r="R140" s="348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0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41"/>
      <c r="N141" s="342" t="s">
        <v>66</v>
      </c>
      <c r="O141" s="343"/>
      <c r="P141" s="343"/>
      <c r="Q141" s="343"/>
      <c r="R141" s="343"/>
      <c r="S141" s="343"/>
      <c r="T141" s="344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39"/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41"/>
      <c r="N142" s="342" t="s">
        <v>66</v>
      </c>
      <c r="O142" s="343"/>
      <c r="P142" s="343"/>
      <c r="Q142" s="343"/>
      <c r="R142" s="343"/>
      <c r="S142" s="343"/>
      <c r="T142" s="344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53" t="s">
        <v>250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26"/>
      <c r="Z143" s="326"/>
    </row>
    <row r="144" spans="1:53" ht="14.25" hidden="1" customHeight="1" x14ac:dyDescent="0.25">
      <c r="A144" s="338" t="s">
        <v>60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7">
        <v>4680115880993</v>
      </c>
      <c r="E145" s="348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0"/>
      <c r="P145" s="350"/>
      <c r="Q145" s="350"/>
      <c r="R145" s="348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7">
        <v>4680115881761</v>
      </c>
      <c r="E146" s="348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0"/>
      <c r="P146" s="350"/>
      <c r="Q146" s="350"/>
      <c r="R146" s="348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7">
        <v>4680115881563</v>
      </c>
      <c r="E147" s="348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0"/>
      <c r="P147" s="350"/>
      <c r="Q147" s="350"/>
      <c r="R147" s="348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7">
        <v>4680115880986</v>
      </c>
      <c r="E148" s="348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0"/>
      <c r="P148" s="350"/>
      <c r="Q148" s="350"/>
      <c r="R148" s="348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7">
        <v>4680115880207</v>
      </c>
      <c r="E149" s="348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0"/>
      <c r="P149" s="350"/>
      <c r="Q149" s="350"/>
      <c r="R149" s="348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7">
        <v>4680115881785</v>
      </c>
      <c r="E150" s="348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7">
        <v>4680115881679</v>
      </c>
      <c r="E151" s="348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7">
        <v>4680115880191</v>
      </c>
      <c r="E152" s="348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0"/>
      <c r="P152" s="350"/>
      <c r="Q152" s="350"/>
      <c r="R152" s="348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7">
        <v>4680115883963</v>
      </c>
      <c r="E153" s="348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50" t="s">
        <v>269</v>
      </c>
      <c r="O153" s="350"/>
      <c r="P153" s="350"/>
      <c r="Q153" s="350"/>
      <c r="R153" s="348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0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41"/>
      <c r="N154" s="342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39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41"/>
      <c r="N155" s="342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53" t="s">
        <v>270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26"/>
      <c r="Z156" s="326"/>
    </row>
    <row r="157" spans="1:53" ht="14.25" hidden="1" customHeight="1" x14ac:dyDescent="0.25">
      <c r="A157" s="338" t="s">
        <v>103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7">
        <v>4680115881402</v>
      </c>
      <c r="E158" s="348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0"/>
      <c r="P158" s="350"/>
      <c r="Q158" s="350"/>
      <c r="R158" s="348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273</v>
      </c>
      <c r="B159" s="54" t="s">
        <v>274</v>
      </c>
      <c r="C159" s="31">
        <v>4301011454</v>
      </c>
      <c r="D159" s="347">
        <v>4680115881396</v>
      </c>
      <c r="E159" s="348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0"/>
      <c r="P159" s="350"/>
      <c r="Q159" s="350"/>
      <c r="R159" s="348"/>
      <c r="S159" s="34"/>
      <c r="T159" s="34"/>
      <c r="U159" s="35" t="s">
        <v>65</v>
      </c>
      <c r="V159" s="331">
        <v>36</v>
      </c>
      <c r="W159" s="332">
        <f>IFERROR(IF(V159="",0,CEILING((V159/$H159),1)*$H159),"")</f>
        <v>37.800000000000004</v>
      </c>
      <c r="X159" s="36">
        <f>IFERROR(IF(W159=0,"",ROUNDUP(W159/H159,0)*0.00753),"")</f>
        <v>0.10542</v>
      </c>
      <c r="Y159" s="56"/>
      <c r="Z159" s="57"/>
      <c r="AD159" s="58"/>
      <c r="BA159" s="142" t="s">
        <v>1</v>
      </c>
    </row>
    <row r="160" spans="1:53" x14ac:dyDescent="0.2">
      <c r="A160" s="34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41"/>
      <c r="N160" s="342" t="s">
        <v>66</v>
      </c>
      <c r="O160" s="343"/>
      <c r="P160" s="343"/>
      <c r="Q160" s="343"/>
      <c r="R160" s="343"/>
      <c r="S160" s="343"/>
      <c r="T160" s="344"/>
      <c r="U160" s="37" t="s">
        <v>67</v>
      </c>
      <c r="V160" s="333">
        <f>IFERROR(V158/H158,"0")+IFERROR(V159/H159,"0")</f>
        <v>13.333333333333332</v>
      </c>
      <c r="W160" s="333">
        <f>IFERROR(W158/H158,"0")+IFERROR(W159/H159,"0")</f>
        <v>14</v>
      </c>
      <c r="X160" s="333">
        <f>IFERROR(IF(X158="",0,X158),"0")+IFERROR(IF(X159="",0,X159),"0")</f>
        <v>0.10542</v>
      </c>
      <c r="Y160" s="334"/>
      <c r="Z160" s="334"/>
    </row>
    <row r="161" spans="1:53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41"/>
      <c r="N161" s="342" t="s">
        <v>66</v>
      </c>
      <c r="O161" s="343"/>
      <c r="P161" s="343"/>
      <c r="Q161" s="343"/>
      <c r="R161" s="343"/>
      <c r="S161" s="343"/>
      <c r="T161" s="344"/>
      <c r="U161" s="37" t="s">
        <v>65</v>
      </c>
      <c r="V161" s="333">
        <f>IFERROR(SUM(V158:V159),"0")</f>
        <v>36</v>
      </c>
      <c r="W161" s="333">
        <f>IFERROR(SUM(W158:W159),"0")</f>
        <v>37.800000000000004</v>
      </c>
      <c r="X161" s="37"/>
      <c r="Y161" s="334"/>
      <c r="Z161" s="334"/>
    </row>
    <row r="162" spans="1:53" ht="14.25" hidden="1" customHeight="1" x14ac:dyDescent="0.25">
      <c r="A162" s="338" t="s">
        <v>95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7">
        <v>4680115882935</v>
      </c>
      <c r="E163" s="348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06" t="s">
        <v>277</v>
      </c>
      <c r="O163" s="350"/>
      <c r="P163" s="350"/>
      <c r="Q163" s="350"/>
      <c r="R163" s="348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7">
        <v>4680115880764</v>
      </c>
      <c r="E164" s="348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0"/>
      <c r="P164" s="350"/>
      <c r="Q164" s="350"/>
      <c r="R164" s="348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0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1"/>
      <c r="N165" s="342" t="s">
        <v>66</v>
      </c>
      <c r="O165" s="343"/>
      <c r="P165" s="343"/>
      <c r="Q165" s="343"/>
      <c r="R165" s="343"/>
      <c r="S165" s="343"/>
      <c r="T165" s="344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39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41"/>
      <c r="N166" s="342" t="s">
        <v>66</v>
      </c>
      <c r="O166" s="343"/>
      <c r="P166" s="343"/>
      <c r="Q166" s="343"/>
      <c r="R166" s="343"/>
      <c r="S166" s="343"/>
      <c r="T166" s="344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38" t="s">
        <v>60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7">
        <v>4680115882683</v>
      </c>
      <c r="E168" s="348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0"/>
      <c r="P168" s="350"/>
      <c r="Q168" s="350"/>
      <c r="R168" s="348"/>
      <c r="S168" s="34"/>
      <c r="T168" s="34"/>
      <c r="U168" s="35" t="s">
        <v>65</v>
      </c>
      <c r="V168" s="331">
        <v>100</v>
      </c>
      <c r="W168" s="332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7">
        <v>4680115882690</v>
      </c>
      <c r="E169" s="348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0"/>
      <c r="P169" s="350"/>
      <c r="Q169" s="350"/>
      <c r="R169" s="348"/>
      <c r="S169" s="34"/>
      <c r="T169" s="34"/>
      <c r="U169" s="35" t="s">
        <v>65</v>
      </c>
      <c r="V169" s="331">
        <v>150</v>
      </c>
      <c r="W169" s="332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284</v>
      </c>
      <c r="B170" s="54" t="s">
        <v>285</v>
      </c>
      <c r="C170" s="31">
        <v>4301031220</v>
      </c>
      <c r="D170" s="347">
        <v>4680115882669</v>
      </c>
      <c r="E170" s="348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0"/>
      <c r="P170" s="350"/>
      <c r="Q170" s="350"/>
      <c r="R170" s="348"/>
      <c r="S170" s="34"/>
      <c r="T170" s="34"/>
      <c r="U170" s="35" t="s">
        <v>65</v>
      </c>
      <c r="V170" s="331">
        <v>100</v>
      </c>
      <c r="W170" s="332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4301031221</v>
      </c>
      <c r="D171" s="347">
        <v>4680115882676</v>
      </c>
      <c r="E171" s="348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0"/>
      <c r="P171" s="350"/>
      <c r="Q171" s="350"/>
      <c r="R171" s="348"/>
      <c r="S171" s="34"/>
      <c r="T171" s="34"/>
      <c r="U171" s="35" t="s">
        <v>65</v>
      </c>
      <c r="V171" s="331">
        <v>170</v>
      </c>
      <c r="W171" s="332">
        <f>IFERROR(IF(V171="",0,CEILING((V171/$H171),1)*$H171),"")</f>
        <v>172.8</v>
      </c>
      <c r="X171" s="36">
        <f>IFERROR(IF(W171=0,"",ROUNDUP(W171/H171,0)*0.00937),"")</f>
        <v>0.29984</v>
      </c>
      <c r="Y171" s="56"/>
      <c r="Z171" s="57"/>
      <c r="AD171" s="58"/>
      <c r="BA171" s="148" t="s">
        <v>1</v>
      </c>
    </row>
    <row r="172" spans="1:53" x14ac:dyDescent="0.2">
      <c r="A172" s="340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41"/>
      <c r="N172" s="342" t="s">
        <v>66</v>
      </c>
      <c r="O172" s="343"/>
      <c r="P172" s="343"/>
      <c r="Q172" s="343"/>
      <c r="R172" s="343"/>
      <c r="S172" s="343"/>
      <c r="T172" s="344"/>
      <c r="U172" s="37" t="s">
        <v>67</v>
      </c>
      <c r="V172" s="333">
        <f>IFERROR(V168/H168,"0")+IFERROR(V169/H169,"0")+IFERROR(V170/H170,"0")+IFERROR(V171/H171,"0")</f>
        <v>96.296296296296291</v>
      </c>
      <c r="W172" s="333">
        <f>IFERROR(W168/H168,"0")+IFERROR(W169/H169,"0")+IFERROR(W170/H170,"0")+IFERROR(W171/H171,"0")</f>
        <v>98</v>
      </c>
      <c r="X172" s="333">
        <f>IFERROR(IF(X168="",0,X168),"0")+IFERROR(IF(X169="",0,X169),"0")+IFERROR(IF(X170="",0,X170),"0")+IFERROR(IF(X171="",0,X171),"0")</f>
        <v>0.91825999999999997</v>
      </c>
      <c r="Y172" s="334"/>
      <c r="Z172" s="334"/>
    </row>
    <row r="173" spans="1:53" x14ac:dyDescent="0.2">
      <c r="A173" s="339"/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41"/>
      <c r="N173" s="342" t="s">
        <v>66</v>
      </c>
      <c r="O173" s="343"/>
      <c r="P173" s="343"/>
      <c r="Q173" s="343"/>
      <c r="R173" s="343"/>
      <c r="S173" s="343"/>
      <c r="T173" s="344"/>
      <c r="U173" s="37" t="s">
        <v>65</v>
      </c>
      <c r="V173" s="333">
        <f>IFERROR(SUM(V168:V171),"0")</f>
        <v>520</v>
      </c>
      <c r="W173" s="333">
        <f>IFERROR(SUM(W168:W171),"0")</f>
        <v>529.20000000000005</v>
      </c>
      <c r="X173" s="37"/>
      <c r="Y173" s="334"/>
      <c r="Z173" s="334"/>
    </row>
    <row r="174" spans="1:53" ht="14.25" hidden="1" customHeight="1" x14ac:dyDescent="0.25">
      <c r="A174" s="338" t="s">
        <v>68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7">
        <v>4680115881556</v>
      </c>
      <c r="E175" s="348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3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0"/>
      <c r="P175" s="350"/>
      <c r="Q175" s="350"/>
      <c r="R175" s="348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47">
        <v>4680115880573</v>
      </c>
      <c r="E176" s="348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84" t="s">
        <v>292</v>
      </c>
      <c r="O176" s="350"/>
      <c r="P176" s="350"/>
      <c r="Q176" s="350"/>
      <c r="R176" s="348"/>
      <c r="S176" s="34"/>
      <c r="T176" s="34"/>
      <c r="U176" s="35" t="s">
        <v>65</v>
      </c>
      <c r="V176" s="331">
        <v>200</v>
      </c>
      <c r="W176" s="332">
        <f t="shared" si="9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4301051408</v>
      </c>
      <c r="D177" s="347">
        <v>4680115881594</v>
      </c>
      <c r="E177" s="348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0"/>
      <c r="P177" s="350"/>
      <c r="Q177" s="350"/>
      <c r="R177" s="348"/>
      <c r="S177" s="34"/>
      <c r="T177" s="34"/>
      <c r="U177" s="35" t="s">
        <v>65</v>
      </c>
      <c r="V177" s="331">
        <v>120</v>
      </c>
      <c r="W177" s="332">
        <f t="shared" si="9"/>
        <v>121.5</v>
      </c>
      <c r="X177" s="36">
        <f>IFERROR(IF(W177=0,"",ROUNDUP(W177/H177,0)*0.02175),"")</f>
        <v>0.32624999999999998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7">
        <v>4680115881587</v>
      </c>
      <c r="E178" s="348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92" t="s">
        <v>297</v>
      </c>
      <c r="O178" s="350"/>
      <c r="P178" s="350"/>
      <c r="Q178" s="350"/>
      <c r="R178" s="348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7">
        <v>4680115880962</v>
      </c>
      <c r="E179" s="348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0"/>
      <c r="P179" s="350"/>
      <c r="Q179" s="350"/>
      <c r="R179" s="348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7">
        <v>4680115881617</v>
      </c>
      <c r="E180" s="348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6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0"/>
      <c r="P180" s="350"/>
      <c r="Q180" s="350"/>
      <c r="R180" s="348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7">
        <v>4680115881228</v>
      </c>
      <c r="E181" s="348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2" t="s">
        <v>304</v>
      </c>
      <c r="O181" s="350"/>
      <c r="P181" s="350"/>
      <c r="Q181" s="350"/>
      <c r="R181" s="348"/>
      <c r="S181" s="34"/>
      <c r="T181" s="34"/>
      <c r="U181" s="35" t="s">
        <v>65</v>
      </c>
      <c r="V181" s="331">
        <v>48</v>
      </c>
      <c r="W181" s="332">
        <f t="shared" si="9"/>
        <v>48</v>
      </c>
      <c r="X181" s="36">
        <f>IFERROR(IF(W181=0,"",ROUNDUP(W181/H181,0)*0.00753),"")</f>
        <v>0.15060000000000001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7">
        <v>4680115881037</v>
      </c>
      <c r="E182" s="348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77" t="s">
        <v>307</v>
      </c>
      <c r="O182" s="350"/>
      <c r="P182" s="350"/>
      <c r="Q182" s="350"/>
      <c r="R182" s="348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7">
        <v>4680115881211</v>
      </c>
      <c r="E183" s="348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31">
        <v>48</v>
      </c>
      <c r="W183" s="332">
        <f t="shared" si="9"/>
        <v>48</v>
      </c>
      <c r="X183" s="36">
        <f>IFERROR(IF(W183=0,"",ROUNDUP(W183/H183,0)*0.00753),"")</f>
        <v>0.15060000000000001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7">
        <v>4680115881020</v>
      </c>
      <c r="E184" s="348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0"/>
      <c r="P184" s="350"/>
      <c r="Q184" s="350"/>
      <c r="R184" s="348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7">
        <v>4680115882195</v>
      </c>
      <c r="E185" s="348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31">
        <v>120</v>
      </c>
      <c r="W185" s="332">
        <f t="shared" si="9"/>
        <v>120</v>
      </c>
      <c r="X185" s="36">
        <f t="shared" ref="X185:X191" si="10">IFERROR(IF(W185=0,"",ROUNDUP(W185/H185,0)*0.00753),"")</f>
        <v>0.3765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4301051479</v>
      </c>
      <c r="D186" s="347">
        <v>4680115882607</v>
      </c>
      <c r="E186" s="348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31">
        <v>50.4</v>
      </c>
      <c r="W186" s="332">
        <f t="shared" si="9"/>
        <v>50.4</v>
      </c>
      <c r="X186" s="36">
        <f t="shared" si="10"/>
        <v>0.21084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7">
        <v>4680115880092</v>
      </c>
      <c r="E187" s="348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0"/>
      <c r="P187" s="350"/>
      <c r="Q187" s="350"/>
      <c r="R187" s="348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7">
        <v>4680115880221</v>
      </c>
      <c r="E188" s="348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31">
        <v>38.400000000000013</v>
      </c>
      <c r="W188" s="332">
        <f t="shared" si="9"/>
        <v>38.4</v>
      </c>
      <c r="X188" s="36">
        <f t="shared" si="10"/>
        <v>0.12048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7">
        <v>4680115882942</v>
      </c>
      <c r="E189" s="348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7">
        <v>4680115880504</v>
      </c>
      <c r="E190" s="348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0"/>
      <c r="P190" s="350"/>
      <c r="Q190" s="350"/>
      <c r="R190" s="348"/>
      <c r="S190" s="34"/>
      <c r="T190" s="34"/>
      <c r="U190" s="35" t="s">
        <v>65</v>
      </c>
      <c r="V190" s="331">
        <v>60</v>
      </c>
      <c r="W190" s="332">
        <f t="shared" si="9"/>
        <v>60</v>
      </c>
      <c r="X190" s="36">
        <f t="shared" si="10"/>
        <v>0.18825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7">
        <v>4680115882164</v>
      </c>
      <c r="E191" s="348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0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41"/>
      <c r="N192" s="342" t="s">
        <v>66</v>
      </c>
      <c r="O192" s="343"/>
      <c r="P192" s="343"/>
      <c r="Q192" s="343"/>
      <c r="R192" s="343"/>
      <c r="S192" s="343"/>
      <c r="T192" s="344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196.80332056194126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197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2.0237699999999998</v>
      </c>
      <c r="Y192" s="334"/>
      <c r="Z192" s="334"/>
    </row>
    <row r="193" spans="1:53" x14ac:dyDescent="0.2">
      <c r="A193" s="339"/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41"/>
      <c r="N193" s="342" t="s">
        <v>66</v>
      </c>
      <c r="O193" s="343"/>
      <c r="P193" s="343"/>
      <c r="Q193" s="343"/>
      <c r="R193" s="343"/>
      <c r="S193" s="343"/>
      <c r="T193" s="344"/>
      <c r="U193" s="37" t="s">
        <v>65</v>
      </c>
      <c r="V193" s="333">
        <f>IFERROR(SUM(V175:V191),"0")</f>
        <v>684.8</v>
      </c>
      <c r="W193" s="333">
        <f>IFERROR(SUM(W175:W191),"0")</f>
        <v>686.4</v>
      </c>
      <c r="X193" s="37"/>
      <c r="Y193" s="334"/>
      <c r="Z193" s="334"/>
    </row>
    <row r="194" spans="1:53" ht="14.25" hidden="1" customHeight="1" x14ac:dyDescent="0.25">
      <c r="A194" s="338" t="s">
        <v>217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7">
        <v>4680115882874</v>
      </c>
      <c r="E195" s="348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22" t="s">
        <v>328</v>
      </c>
      <c r="O195" s="350"/>
      <c r="P195" s="350"/>
      <c r="Q195" s="350"/>
      <c r="R195" s="348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7">
        <v>4680115884434</v>
      </c>
      <c r="E196" s="348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14" t="s">
        <v>331</v>
      </c>
      <c r="O196" s="350"/>
      <c r="P196" s="350"/>
      <c r="Q196" s="350"/>
      <c r="R196" s="348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7">
        <v>4680115880801</v>
      </c>
      <c r="E197" s="348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0"/>
      <c r="P197" s="350"/>
      <c r="Q197" s="350"/>
      <c r="R197" s="348"/>
      <c r="S197" s="34"/>
      <c r="T197" s="34"/>
      <c r="U197" s="35" t="s">
        <v>65</v>
      </c>
      <c r="V197" s="331">
        <v>40</v>
      </c>
      <c r="W197" s="332">
        <f>IFERROR(IF(V197="",0,CEILING((V197/$H197),1)*$H197),"")</f>
        <v>40.799999999999997</v>
      </c>
      <c r="X197" s="36">
        <f>IFERROR(IF(W197=0,"",ROUNDUP(W197/H197,0)*0.00753),"")</f>
        <v>0.12801000000000001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7">
        <v>4680115880818</v>
      </c>
      <c r="E198" s="348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0"/>
      <c r="P198" s="350"/>
      <c r="Q198" s="350"/>
      <c r="R198" s="348"/>
      <c r="S198" s="34"/>
      <c r="T198" s="34"/>
      <c r="U198" s="35" t="s">
        <v>65</v>
      </c>
      <c r="V198" s="331">
        <v>60</v>
      </c>
      <c r="W198" s="332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x14ac:dyDescent="0.2">
      <c r="A199" s="340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41"/>
      <c r="N199" s="342" t="s">
        <v>66</v>
      </c>
      <c r="O199" s="343"/>
      <c r="P199" s="343"/>
      <c r="Q199" s="343"/>
      <c r="R199" s="343"/>
      <c r="S199" s="343"/>
      <c r="T199" s="344"/>
      <c r="U199" s="37" t="s">
        <v>67</v>
      </c>
      <c r="V199" s="333">
        <f>IFERROR(V195/H195,"0")+IFERROR(V196/H196,"0")+IFERROR(V197/H197,"0")+IFERROR(V198/H198,"0")</f>
        <v>41.666666666666671</v>
      </c>
      <c r="W199" s="333">
        <f>IFERROR(W195/H195,"0")+IFERROR(W196/H196,"0")+IFERROR(W197/H197,"0")+IFERROR(W198/H198,"0")</f>
        <v>42</v>
      </c>
      <c r="X199" s="333">
        <f>IFERROR(IF(X195="",0,X195),"0")+IFERROR(IF(X196="",0,X196),"0")+IFERROR(IF(X197="",0,X197),"0")+IFERROR(IF(X198="",0,X198),"0")</f>
        <v>0.31625999999999999</v>
      </c>
      <c r="Y199" s="334"/>
      <c r="Z199" s="334"/>
    </row>
    <row r="200" spans="1:53" x14ac:dyDescent="0.2">
      <c r="A200" s="339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41"/>
      <c r="N200" s="342" t="s">
        <v>66</v>
      </c>
      <c r="O200" s="343"/>
      <c r="P200" s="343"/>
      <c r="Q200" s="343"/>
      <c r="R200" s="343"/>
      <c r="S200" s="343"/>
      <c r="T200" s="344"/>
      <c r="U200" s="37" t="s">
        <v>65</v>
      </c>
      <c r="V200" s="333">
        <f>IFERROR(SUM(V195:V198),"0")</f>
        <v>100</v>
      </c>
      <c r="W200" s="333">
        <f>IFERROR(SUM(W195:W198),"0")</f>
        <v>100.8</v>
      </c>
      <c r="X200" s="37"/>
      <c r="Y200" s="334"/>
      <c r="Z200" s="334"/>
    </row>
    <row r="201" spans="1:53" ht="16.5" hidden="1" customHeight="1" x14ac:dyDescent="0.25">
      <c r="A201" s="353" t="s">
        <v>336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26"/>
      <c r="Z201" s="326"/>
    </row>
    <row r="202" spans="1:53" ht="14.25" hidden="1" customHeight="1" x14ac:dyDescent="0.25">
      <c r="A202" s="338" t="s">
        <v>60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7">
        <v>4607091389845</v>
      </c>
      <c r="E203" s="348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6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50"/>
      <c r="P203" s="350"/>
      <c r="Q203" s="350"/>
      <c r="R203" s="348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0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1"/>
      <c r="N204" s="342" t="s">
        <v>66</v>
      </c>
      <c r="O204" s="343"/>
      <c r="P204" s="343"/>
      <c r="Q204" s="343"/>
      <c r="R204" s="343"/>
      <c r="S204" s="343"/>
      <c r="T204" s="344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39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41"/>
      <c r="N205" s="342" t="s">
        <v>66</v>
      </c>
      <c r="O205" s="343"/>
      <c r="P205" s="343"/>
      <c r="Q205" s="343"/>
      <c r="R205" s="343"/>
      <c r="S205" s="343"/>
      <c r="T205" s="344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53" t="s">
        <v>339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6"/>
      <c r="Z206" s="326"/>
    </row>
    <row r="207" spans="1:53" ht="14.25" hidden="1" customHeight="1" x14ac:dyDescent="0.25">
      <c r="A207" s="338" t="s">
        <v>103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7">
        <v>4680115884236</v>
      </c>
      <c r="E208" s="348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595" t="s">
        <v>342</v>
      </c>
      <c r="O208" s="350"/>
      <c r="P208" s="350"/>
      <c r="Q208" s="350"/>
      <c r="R208" s="348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7">
        <v>4680115884182</v>
      </c>
      <c r="E209" s="348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627" t="s">
        <v>346</v>
      </c>
      <c r="O209" s="350"/>
      <c r="P209" s="350"/>
      <c r="Q209" s="350"/>
      <c r="R209" s="348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7">
        <v>4680115884175</v>
      </c>
      <c r="E210" s="348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449" t="s">
        <v>349</v>
      </c>
      <c r="O210" s="350"/>
      <c r="P210" s="350"/>
      <c r="Q210" s="350"/>
      <c r="R210" s="348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7">
        <v>4680115884205</v>
      </c>
      <c r="E211" s="348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74" t="s">
        <v>352</v>
      </c>
      <c r="O211" s="350"/>
      <c r="P211" s="350"/>
      <c r="Q211" s="350"/>
      <c r="R211" s="348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0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41"/>
      <c r="N212" s="342" t="s">
        <v>66</v>
      </c>
      <c r="O212" s="343"/>
      <c r="P212" s="343"/>
      <c r="Q212" s="343"/>
      <c r="R212" s="343"/>
      <c r="S212" s="343"/>
      <c r="T212" s="344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41"/>
      <c r="N213" s="342" t="s">
        <v>66</v>
      </c>
      <c r="O213" s="343"/>
      <c r="P213" s="343"/>
      <c r="Q213" s="343"/>
      <c r="R213" s="343"/>
      <c r="S213" s="343"/>
      <c r="T213" s="344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53" t="s">
        <v>353</v>
      </c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  <c r="V214" s="339"/>
      <c r="W214" s="339"/>
      <c r="X214" s="339"/>
      <c r="Y214" s="326"/>
      <c r="Z214" s="326"/>
    </row>
    <row r="215" spans="1:53" ht="14.25" hidden="1" customHeight="1" x14ac:dyDescent="0.25">
      <c r="A215" s="338" t="s">
        <v>103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7">
        <v>4607091387445</v>
      </c>
      <c r="E216" s="348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50"/>
      <c r="P216" s="350"/>
      <c r="Q216" s="350"/>
      <c r="R216" s="348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7">
        <v>4607091386004</v>
      </c>
      <c r="E217" s="348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6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50"/>
      <c r="P217" s="350"/>
      <c r="Q217" s="350"/>
      <c r="R217" s="348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7">
        <v>4607091386004</v>
      </c>
      <c r="E218" s="348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50"/>
      <c r="P218" s="350"/>
      <c r="Q218" s="350"/>
      <c r="R218" s="348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7">
        <v>4607091386073</v>
      </c>
      <c r="E219" s="348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50"/>
      <c r="P219" s="350"/>
      <c r="Q219" s="350"/>
      <c r="R219" s="348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7">
        <v>4607091387322</v>
      </c>
      <c r="E220" s="348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50"/>
      <c r="P220" s="350"/>
      <c r="Q220" s="350"/>
      <c r="R220" s="348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7">
        <v>4607091387322</v>
      </c>
      <c r="E221" s="348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50"/>
      <c r="P221" s="350"/>
      <c r="Q221" s="350"/>
      <c r="R221" s="348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7">
        <v>4607091387377</v>
      </c>
      <c r="E222" s="348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7">
        <v>4607091387353</v>
      </c>
      <c r="E223" s="348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7">
        <v>4607091386011</v>
      </c>
      <c r="E224" s="348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7">
        <v>4607091387308</v>
      </c>
      <c r="E225" s="348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7">
        <v>4607091387339</v>
      </c>
      <c r="E226" s="348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7">
        <v>4680115882638</v>
      </c>
      <c r="E227" s="348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6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50"/>
      <c r="P227" s="350"/>
      <c r="Q227" s="350"/>
      <c r="R227" s="348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7">
        <v>4680115881938</v>
      </c>
      <c r="E228" s="348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50"/>
      <c r="P228" s="350"/>
      <c r="Q228" s="350"/>
      <c r="R228" s="348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7">
        <v>4607091387346</v>
      </c>
      <c r="E229" s="348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7">
        <v>4607091389807</v>
      </c>
      <c r="E230" s="348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0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1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1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38" t="s">
        <v>95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7">
        <v>4680115881914</v>
      </c>
      <c r="E234" s="348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50"/>
      <c r="P234" s="350"/>
      <c r="Q234" s="350"/>
      <c r="R234" s="348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0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41"/>
      <c r="N235" s="342" t="s">
        <v>66</v>
      </c>
      <c r="O235" s="343"/>
      <c r="P235" s="343"/>
      <c r="Q235" s="343"/>
      <c r="R235" s="343"/>
      <c r="S235" s="343"/>
      <c r="T235" s="344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41"/>
      <c r="N236" s="342" t="s">
        <v>66</v>
      </c>
      <c r="O236" s="343"/>
      <c r="P236" s="343"/>
      <c r="Q236" s="343"/>
      <c r="R236" s="343"/>
      <c r="S236" s="343"/>
      <c r="T236" s="344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38" t="s">
        <v>60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27"/>
      <c r="Z237" s="327"/>
    </row>
    <row r="238" spans="1:53" ht="27" customHeight="1" x14ac:dyDescent="0.25">
      <c r="A238" s="54" t="s">
        <v>384</v>
      </c>
      <c r="B238" s="54" t="s">
        <v>385</v>
      </c>
      <c r="C238" s="31">
        <v>4301030878</v>
      </c>
      <c r="D238" s="347">
        <v>4607091387193</v>
      </c>
      <c r="E238" s="348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50"/>
      <c r="P238" s="350"/>
      <c r="Q238" s="350"/>
      <c r="R238" s="348"/>
      <c r="S238" s="34"/>
      <c r="T238" s="34"/>
      <c r="U238" s="35" t="s">
        <v>65</v>
      </c>
      <c r="V238" s="331">
        <v>180</v>
      </c>
      <c r="W238" s="332">
        <f>IFERROR(IF(V238="",0,CEILING((V238/$H238),1)*$H238),"")</f>
        <v>180.6</v>
      </c>
      <c r="X238" s="36">
        <f>IFERROR(IF(W238=0,"",ROUNDUP(W238/H238,0)*0.00753),"")</f>
        <v>0.32379000000000002</v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7">
        <v>4607091387230</v>
      </c>
      <c r="E239" s="348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50"/>
      <c r="P239" s="350"/>
      <c r="Q239" s="350"/>
      <c r="R239" s="348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7">
        <v>4607091387285</v>
      </c>
      <c r="E240" s="348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50"/>
      <c r="P240" s="350"/>
      <c r="Q240" s="350"/>
      <c r="R240" s="348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7">
        <v>4680115880481</v>
      </c>
      <c r="E241" s="348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50"/>
      <c r="P241" s="350"/>
      <c r="Q241" s="350"/>
      <c r="R241" s="348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0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41"/>
      <c r="N242" s="342" t="s">
        <v>66</v>
      </c>
      <c r="O242" s="343"/>
      <c r="P242" s="343"/>
      <c r="Q242" s="343"/>
      <c r="R242" s="343"/>
      <c r="S242" s="343"/>
      <c r="T242" s="344"/>
      <c r="U242" s="37" t="s">
        <v>67</v>
      </c>
      <c r="V242" s="333">
        <f>IFERROR(V238/H238,"0")+IFERROR(V239/H239,"0")+IFERROR(V240/H240,"0")+IFERROR(V241/H241,"0")</f>
        <v>42.857142857142854</v>
      </c>
      <c r="W242" s="333">
        <f>IFERROR(W238/H238,"0")+IFERROR(W239/H239,"0")+IFERROR(W240/H240,"0")+IFERROR(W241/H241,"0")</f>
        <v>43</v>
      </c>
      <c r="X242" s="333">
        <f>IFERROR(IF(X238="",0,X238),"0")+IFERROR(IF(X239="",0,X239),"0")+IFERROR(IF(X240="",0,X240),"0")+IFERROR(IF(X241="",0,X241),"0")</f>
        <v>0.32379000000000002</v>
      </c>
      <c r="Y242" s="334"/>
      <c r="Z242" s="334"/>
    </row>
    <row r="243" spans="1:53" x14ac:dyDescent="0.2">
      <c r="A243" s="339"/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41"/>
      <c r="N243" s="342" t="s">
        <v>66</v>
      </c>
      <c r="O243" s="343"/>
      <c r="P243" s="343"/>
      <c r="Q243" s="343"/>
      <c r="R243" s="343"/>
      <c r="S243" s="343"/>
      <c r="T243" s="344"/>
      <c r="U243" s="37" t="s">
        <v>65</v>
      </c>
      <c r="V243" s="333">
        <f>IFERROR(SUM(V238:V241),"0")</f>
        <v>180</v>
      </c>
      <c r="W243" s="333">
        <f>IFERROR(SUM(W238:W241),"0")</f>
        <v>180.6</v>
      </c>
      <c r="X243" s="37"/>
      <c r="Y243" s="334"/>
      <c r="Z243" s="334"/>
    </row>
    <row r="244" spans="1:53" ht="14.25" hidden="1" customHeight="1" x14ac:dyDescent="0.25">
      <c r="A244" s="338" t="s">
        <v>68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7">
        <v>4607091387766</v>
      </c>
      <c r="E245" s="348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50"/>
      <c r="P245" s="350"/>
      <c r="Q245" s="350"/>
      <c r="R245" s="348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7">
        <v>4607091387957</v>
      </c>
      <c r="E246" s="348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7">
        <v>4607091387964</v>
      </c>
      <c r="E247" s="348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6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customHeight="1" x14ac:dyDescent="0.25">
      <c r="A248" s="54" t="s">
        <v>399</v>
      </c>
      <c r="B248" s="54" t="s">
        <v>400</v>
      </c>
      <c r="C248" s="31">
        <v>4301051461</v>
      </c>
      <c r="D248" s="347">
        <v>4680115883604</v>
      </c>
      <c r="E248" s="348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649" t="s">
        <v>401</v>
      </c>
      <c r="O248" s="350"/>
      <c r="P248" s="350"/>
      <c r="Q248" s="350"/>
      <c r="R248" s="348"/>
      <c r="S248" s="34"/>
      <c r="T248" s="34"/>
      <c r="U248" s="35" t="s">
        <v>65</v>
      </c>
      <c r="V248" s="331">
        <v>21</v>
      </c>
      <c r="W248" s="332">
        <f t="shared" si="13"/>
        <v>21</v>
      </c>
      <c r="X248" s="36">
        <f>IFERROR(IF(W248=0,"",ROUNDUP(W248/H248,0)*0.00753),"")</f>
        <v>7.5300000000000006E-2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47">
        <v>4680115883567</v>
      </c>
      <c r="E249" s="348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679" t="s">
        <v>404</v>
      </c>
      <c r="O249" s="350"/>
      <c r="P249" s="350"/>
      <c r="Q249" s="350"/>
      <c r="R249" s="348"/>
      <c r="S249" s="34"/>
      <c r="T249" s="34"/>
      <c r="U249" s="35" t="s">
        <v>65</v>
      </c>
      <c r="V249" s="331">
        <v>12.6</v>
      </c>
      <c r="W249" s="332">
        <f t="shared" si="13"/>
        <v>12.600000000000001</v>
      </c>
      <c r="X249" s="36">
        <f>IFERROR(IF(W249=0,"",ROUNDUP(W249/H249,0)*0.00753),"")</f>
        <v>4.5179999999999998E-2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7">
        <v>4607091381672</v>
      </c>
      <c r="E250" s="348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50"/>
      <c r="P250" s="350"/>
      <c r="Q250" s="350"/>
      <c r="R250" s="348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7">
        <v>4607091387537</v>
      </c>
      <c r="E251" s="348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50"/>
      <c r="P251" s="350"/>
      <c r="Q251" s="350"/>
      <c r="R251" s="348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7">
        <v>4607091387513</v>
      </c>
      <c r="E252" s="348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3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7">
        <v>4680115880511</v>
      </c>
      <c r="E253" s="348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7">
        <v>4680115880412</v>
      </c>
      <c r="E254" s="348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0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41"/>
      <c r="N255" s="342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16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16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0.12048</v>
      </c>
      <c r="Y255" s="334"/>
      <c r="Z255" s="334"/>
    </row>
    <row r="256" spans="1:53" x14ac:dyDescent="0.2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1"/>
      <c r="N256" s="342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33">
        <f>IFERROR(SUM(V245:V254),"0")</f>
        <v>33.6</v>
      </c>
      <c r="W256" s="333">
        <f>IFERROR(SUM(W245:W254),"0")</f>
        <v>33.6</v>
      </c>
      <c r="X256" s="37"/>
      <c r="Y256" s="334"/>
      <c r="Z256" s="334"/>
    </row>
    <row r="257" spans="1:53" ht="14.25" hidden="1" customHeight="1" x14ac:dyDescent="0.25">
      <c r="A257" s="338" t="s">
        <v>217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7">
        <v>4607091380880</v>
      </c>
      <c r="E258" s="348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7">
        <v>4607091384482</v>
      </c>
      <c r="E259" s="348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31">
        <v>50</v>
      </c>
      <c r="W259" s="332">
        <f>IFERROR(IF(V259="",0,CEILING((V259/$H259),1)*$H259),"")</f>
        <v>54.6</v>
      </c>
      <c r="X259" s="36">
        <f>IFERROR(IF(W259=0,"",ROUNDUP(W259/H259,0)*0.02175),"")</f>
        <v>0.15225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7">
        <v>4607091380897</v>
      </c>
      <c r="E260" s="348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3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50"/>
      <c r="P260" s="350"/>
      <c r="Q260" s="350"/>
      <c r="R260" s="348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0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41"/>
      <c r="N261" s="342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33">
        <f>IFERROR(V258/H258,"0")+IFERROR(V259/H259,"0")+IFERROR(V260/H260,"0")</f>
        <v>6.4102564102564106</v>
      </c>
      <c r="W261" s="333">
        <f>IFERROR(W258/H258,"0")+IFERROR(W259/H259,"0")+IFERROR(W260/H260,"0")</f>
        <v>7</v>
      </c>
      <c r="X261" s="333">
        <f>IFERROR(IF(X258="",0,X258),"0")+IFERROR(IF(X259="",0,X259),"0")+IFERROR(IF(X260="",0,X260),"0")</f>
        <v>0.15225</v>
      </c>
      <c r="Y261" s="334"/>
      <c r="Z261" s="334"/>
    </row>
    <row r="262" spans="1:53" x14ac:dyDescent="0.2">
      <c r="A262" s="339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1"/>
      <c r="N262" s="342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33">
        <f>IFERROR(SUM(V258:V260),"0")</f>
        <v>50</v>
      </c>
      <c r="W262" s="333">
        <f>IFERROR(SUM(W258:W260),"0")</f>
        <v>54.6</v>
      </c>
      <c r="X262" s="37"/>
      <c r="Y262" s="334"/>
      <c r="Z262" s="334"/>
    </row>
    <row r="263" spans="1:53" ht="14.25" hidden="1" customHeight="1" x14ac:dyDescent="0.25">
      <c r="A263" s="338" t="s">
        <v>81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7">
        <v>4607091388374</v>
      </c>
      <c r="E264" s="348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360" t="s">
        <v>423</v>
      </c>
      <c r="O264" s="350"/>
      <c r="P264" s="350"/>
      <c r="Q264" s="350"/>
      <c r="R264" s="348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7">
        <v>4607091388381</v>
      </c>
      <c r="E265" s="348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19" t="s">
        <v>426</v>
      </c>
      <c r="O265" s="350"/>
      <c r="P265" s="350"/>
      <c r="Q265" s="350"/>
      <c r="R265" s="348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7">
        <v>4607091388404</v>
      </c>
      <c r="E266" s="348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0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41"/>
      <c r="N267" s="342" t="s">
        <v>66</v>
      </c>
      <c r="O267" s="343"/>
      <c r="P267" s="343"/>
      <c r="Q267" s="343"/>
      <c r="R267" s="343"/>
      <c r="S267" s="343"/>
      <c r="T267" s="344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1"/>
      <c r="N268" s="342" t="s">
        <v>66</v>
      </c>
      <c r="O268" s="343"/>
      <c r="P268" s="343"/>
      <c r="Q268" s="343"/>
      <c r="R268" s="343"/>
      <c r="S268" s="343"/>
      <c r="T268" s="344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38" t="s">
        <v>429</v>
      </c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39"/>
      <c r="P269" s="339"/>
      <c r="Q269" s="339"/>
      <c r="R269" s="339"/>
      <c r="S269" s="339"/>
      <c r="T269" s="339"/>
      <c r="U269" s="339"/>
      <c r="V269" s="339"/>
      <c r="W269" s="339"/>
      <c r="X269" s="339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7">
        <v>4680115881808</v>
      </c>
      <c r="E270" s="348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3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50"/>
      <c r="P270" s="350"/>
      <c r="Q270" s="350"/>
      <c r="R270" s="348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7">
        <v>4680115881822</v>
      </c>
      <c r="E271" s="348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4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50"/>
      <c r="P271" s="350"/>
      <c r="Q271" s="350"/>
      <c r="R271" s="348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7">
        <v>4680115880016</v>
      </c>
      <c r="E272" s="348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0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41"/>
      <c r="N273" s="342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41"/>
      <c r="N274" s="342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53" t="s">
        <v>438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26"/>
      <c r="Z275" s="326"/>
    </row>
    <row r="276" spans="1:53" ht="14.25" hidden="1" customHeight="1" x14ac:dyDescent="0.25">
      <c r="A276" s="338" t="s">
        <v>103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7">
        <v>4607091387421</v>
      </c>
      <c r="E277" s="348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50"/>
      <c r="P277" s="350"/>
      <c r="Q277" s="350"/>
      <c r="R277" s="348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7">
        <v>4607091387421</v>
      </c>
      <c r="E278" s="348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6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7">
        <v>4607091387452</v>
      </c>
      <c r="E279" s="348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5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50"/>
      <c r="P279" s="350"/>
      <c r="Q279" s="350"/>
      <c r="R279" s="348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7">
        <v>4607091387452</v>
      </c>
      <c r="E280" s="348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6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50"/>
      <c r="P280" s="350"/>
      <c r="Q280" s="350"/>
      <c r="R280" s="348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7">
        <v>4607091387452</v>
      </c>
      <c r="E281" s="348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566" t="s">
        <v>446</v>
      </c>
      <c r="O281" s="350"/>
      <c r="P281" s="350"/>
      <c r="Q281" s="350"/>
      <c r="R281" s="348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7">
        <v>4607091385984</v>
      </c>
      <c r="E282" s="348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5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50"/>
      <c r="P282" s="350"/>
      <c r="Q282" s="350"/>
      <c r="R282" s="348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7">
        <v>4607091387438</v>
      </c>
      <c r="E283" s="348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7">
        <v>4607091387469</v>
      </c>
      <c r="E284" s="348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0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1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1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38" t="s">
        <v>60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7">
        <v>4607091387292</v>
      </c>
      <c r="E288" s="348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7">
        <v>4607091387315</v>
      </c>
      <c r="E289" s="348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4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0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1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1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53" t="s">
        <v>457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6"/>
      <c r="Z292" s="326"/>
    </row>
    <row r="293" spans="1:53" ht="14.25" hidden="1" customHeight="1" x14ac:dyDescent="0.25">
      <c r="A293" s="338" t="s">
        <v>60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7">
        <v>4607091383836</v>
      </c>
      <c r="E294" s="348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4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0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1"/>
      <c r="N295" s="342" t="s">
        <v>66</v>
      </c>
      <c r="O295" s="343"/>
      <c r="P295" s="343"/>
      <c r="Q295" s="343"/>
      <c r="R295" s="343"/>
      <c r="S295" s="343"/>
      <c r="T295" s="344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41"/>
      <c r="N296" s="342" t="s">
        <v>66</v>
      </c>
      <c r="O296" s="343"/>
      <c r="P296" s="343"/>
      <c r="Q296" s="343"/>
      <c r="R296" s="343"/>
      <c r="S296" s="343"/>
      <c r="T296" s="344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38" t="s">
        <v>68</v>
      </c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  <c r="V297" s="339"/>
      <c r="W297" s="339"/>
      <c r="X297" s="339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7">
        <v>4607091387919</v>
      </c>
      <c r="E298" s="348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50"/>
      <c r="P298" s="350"/>
      <c r="Q298" s="350"/>
      <c r="R298" s="348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0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1"/>
      <c r="N299" s="342" t="s">
        <v>66</v>
      </c>
      <c r="O299" s="343"/>
      <c r="P299" s="343"/>
      <c r="Q299" s="343"/>
      <c r="R299" s="343"/>
      <c r="S299" s="343"/>
      <c r="T299" s="344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39"/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41"/>
      <c r="N300" s="342" t="s">
        <v>66</v>
      </c>
      <c r="O300" s="343"/>
      <c r="P300" s="343"/>
      <c r="Q300" s="343"/>
      <c r="R300" s="343"/>
      <c r="S300" s="343"/>
      <c r="T300" s="344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38" t="s">
        <v>217</v>
      </c>
      <c r="B301" s="339"/>
      <c r="C301" s="339"/>
      <c r="D301" s="339"/>
      <c r="E301" s="339"/>
      <c r="F301" s="339"/>
      <c r="G301" s="339"/>
      <c r="H301" s="339"/>
      <c r="I301" s="339"/>
      <c r="J301" s="339"/>
      <c r="K301" s="339"/>
      <c r="L301" s="339"/>
      <c r="M301" s="339"/>
      <c r="N301" s="339"/>
      <c r="O301" s="339"/>
      <c r="P301" s="339"/>
      <c r="Q301" s="339"/>
      <c r="R301" s="339"/>
      <c r="S301" s="339"/>
      <c r="T301" s="339"/>
      <c r="U301" s="339"/>
      <c r="V301" s="339"/>
      <c r="W301" s="339"/>
      <c r="X301" s="339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7">
        <v>4607091388831</v>
      </c>
      <c r="E302" s="348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50"/>
      <c r="P302" s="350"/>
      <c r="Q302" s="350"/>
      <c r="R302" s="348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0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1"/>
      <c r="N303" s="342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41"/>
      <c r="N304" s="342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38" t="s">
        <v>81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7">
        <v>4607091383102</v>
      </c>
      <c r="E306" s="348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5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50"/>
      <c r="P306" s="350"/>
      <c r="Q306" s="350"/>
      <c r="R306" s="348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0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41"/>
      <c r="N307" s="342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41"/>
      <c r="N308" s="342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414" t="s">
        <v>466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48"/>
      <c r="Z309" s="48"/>
    </row>
    <row r="310" spans="1:53" ht="16.5" hidden="1" customHeight="1" x14ac:dyDescent="0.25">
      <c r="A310" s="353" t="s">
        <v>467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26"/>
      <c r="Z310" s="326"/>
    </row>
    <row r="311" spans="1:53" ht="14.25" hidden="1" customHeight="1" x14ac:dyDescent="0.25">
      <c r="A311" s="338" t="s">
        <v>103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7">
        <v>4607091383997</v>
      </c>
      <c r="E312" s="348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50"/>
      <c r="P312" s="350"/>
      <c r="Q312" s="350"/>
      <c r="R312" s="348"/>
      <c r="S312" s="34"/>
      <c r="T312" s="34"/>
      <c r="U312" s="35" t="s">
        <v>65</v>
      </c>
      <c r="V312" s="331">
        <v>4000</v>
      </c>
      <c r="W312" s="332">
        <f t="shared" ref="W312:W319" si="15">IFERROR(IF(V312="",0,CEILING((V312/$H312),1)*$H312),"")</f>
        <v>4005</v>
      </c>
      <c r="X312" s="36">
        <f>IFERROR(IF(W312=0,"",ROUNDUP(W312/H312,0)*0.02175),"")</f>
        <v>5.8072499999999998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7">
        <v>4607091383997</v>
      </c>
      <c r="E313" s="348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6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50"/>
      <c r="P313" s="350"/>
      <c r="Q313" s="350"/>
      <c r="R313" s="348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7">
        <v>4607091384130</v>
      </c>
      <c r="E314" s="348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50"/>
      <c r="P314" s="350"/>
      <c r="Q314" s="350"/>
      <c r="R314" s="348"/>
      <c r="S314" s="34"/>
      <c r="T314" s="34"/>
      <c r="U314" s="35" t="s">
        <v>65</v>
      </c>
      <c r="V314" s="331">
        <v>4000</v>
      </c>
      <c r="W314" s="332">
        <f t="shared" si="15"/>
        <v>4005</v>
      </c>
      <c r="X314" s="36">
        <f>IFERROR(IF(W314=0,"",ROUNDUP(W314/H314,0)*0.02175),"")</f>
        <v>5.8072499999999998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7">
        <v>4607091384130</v>
      </c>
      <c r="E315" s="348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50"/>
      <c r="P315" s="350"/>
      <c r="Q315" s="350"/>
      <c r="R315" s="348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7">
        <v>4607091384147</v>
      </c>
      <c r="E316" s="348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50"/>
      <c r="P316" s="350"/>
      <c r="Q316" s="350"/>
      <c r="R316" s="348"/>
      <c r="S316" s="34"/>
      <c r="T316" s="34"/>
      <c r="U316" s="35" t="s">
        <v>65</v>
      </c>
      <c r="V316" s="331">
        <v>1000</v>
      </c>
      <c r="W316" s="332">
        <f t="shared" si="15"/>
        <v>1005</v>
      </c>
      <c r="X316" s="36">
        <f>IFERROR(IF(W316=0,"",ROUNDUP(W316/H316,0)*0.02175),"")</f>
        <v>1.4572499999999999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7">
        <v>4607091384147</v>
      </c>
      <c r="E317" s="348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637" t="s">
        <v>477</v>
      </c>
      <c r="O317" s="350"/>
      <c r="P317" s="350"/>
      <c r="Q317" s="350"/>
      <c r="R317" s="348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47">
        <v>4607091384154</v>
      </c>
      <c r="E318" s="348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50"/>
      <c r="P318" s="350"/>
      <c r="Q318" s="350"/>
      <c r="R318" s="348"/>
      <c r="S318" s="34"/>
      <c r="T318" s="34"/>
      <c r="U318" s="35" t="s">
        <v>65</v>
      </c>
      <c r="V318" s="331">
        <v>40</v>
      </c>
      <c r="W318" s="332">
        <f t="shared" si="15"/>
        <v>40</v>
      </c>
      <c r="X318" s="36">
        <f>IFERROR(IF(W318=0,"",ROUNDUP(W318/H318,0)*0.00937),"")</f>
        <v>7.4959999999999999E-2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7">
        <v>4607091384161</v>
      </c>
      <c r="E319" s="348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50"/>
      <c r="P319" s="350"/>
      <c r="Q319" s="350"/>
      <c r="R319" s="348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0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41"/>
      <c r="N320" s="342" t="s">
        <v>66</v>
      </c>
      <c r="O320" s="343"/>
      <c r="P320" s="343"/>
      <c r="Q320" s="343"/>
      <c r="R320" s="343"/>
      <c r="S320" s="343"/>
      <c r="T320" s="344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608</v>
      </c>
      <c r="W320" s="333">
        <f>IFERROR(W312/H312,"0")+IFERROR(W313/H313,"0")+IFERROR(W314/H314,"0")+IFERROR(W315/H315,"0")+IFERROR(W316/H316,"0")+IFERROR(W317/H317,"0")+IFERROR(W318/H318,"0")+IFERROR(W319/H319,"0")</f>
        <v>609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13.146710000000001</v>
      </c>
      <c r="Y320" s="334"/>
      <c r="Z320" s="334"/>
    </row>
    <row r="321" spans="1:53" x14ac:dyDescent="0.2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1"/>
      <c r="N321" s="342" t="s">
        <v>66</v>
      </c>
      <c r="O321" s="343"/>
      <c r="P321" s="343"/>
      <c r="Q321" s="343"/>
      <c r="R321" s="343"/>
      <c r="S321" s="343"/>
      <c r="T321" s="344"/>
      <c r="U321" s="37" t="s">
        <v>65</v>
      </c>
      <c r="V321" s="333">
        <f>IFERROR(SUM(V312:V319),"0")</f>
        <v>9040</v>
      </c>
      <c r="W321" s="333">
        <f>IFERROR(SUM(W312:W319),"0")</f>
        <v>9055</v>
      </c>
      <c r="X321" s="37"/>
      <c r="Y321" s="334"/>
      <c r="Z321" s="334"/>
    </row>
    <row r="322" spans="1:53" ht="14.25" hidden="1" customHeight="1" x14ac:dyDescent="0.25">
      <c r="A322" s="338" t="s">
        <v>95</v>
      </c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  <c r="V322" s="339"/>
      <c r="W322" s="339"/>
      <c r="X322" s="339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7">
        <v>4607091383980</v>
      </c>
      <c r="E323" s="348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50"/>
      <c r="P323" s="350"/>
      <c r="Q323" s="350"/>
      <c r="R323" s="348"/>
      <c r="S323" s="34"/>
      <c r="T323" s="34"/>
      <c r="U323" s="35" t="s">
        <v>65</v>
      </c>
      <c r="V323" s="331">
        <v>3000</v>
      </c>
      <c r="W323" s="332">
        <f>IFERROR(IF(V323="",0,CEILING((V323/$H323),1)*$H323),"")</f>
        <v>3000</v>
      </c>
      <c r="X323" s="36">
        <f>IFERROR(IF(W323=0,"",ROUNDUP(W323/H323,0)*0.02175),"")</f>
        <v>4.3499999999999996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7">
        <v>4680115883314</v>
      </c>
      <c r="E324" s="348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656" t="s">
        <v>486</v>
      </c>
      <c r="O324" s="350"/>
      <c r="P324" s="350"/>
      <c r="Q324" s="350"/>
      <c r="R324" s="348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7">
        <v>4607091384178</v>
      </c>
      <c r="E325" s="348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0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1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3">
        <f>IFERROR(V323/H323,"0")+IFERROR(V324/H324,"0")+IFERROR(V325/H325,"0")</f>
        <v>200</v>
      </c>
      <c r="W326" s="333">
        <f>IFERROR(W323/H323,"0")+IFERROR(W324/H324,"0")+IFERROR(W325/H325,"0")</f>
        <v>200</v>
      </c>
      <c r="X326" s="333">
        <f>IFERROR(IF(X323="",0,X323),"0")+IFERROR(IF(X324="",0,X324),"0")+IFERROR(IF(X325="",0,X325),"0")</f>
        <v>4.3499999999999996</v>
      </c>
      <c r="Y326" s="334"/>
      <c r="Z326" s="334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1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3">
        <f>IFERROR(SUM(V323:V325),"0")</f>
        <v>3000</v>
      </c>
      <c r="W327" s="333">
        <f>IFERROR(SUM(W323:W325),"0")</f>
        <v>3000</v>
      </c>
      <c r="X327" s="37"/>
      <c r="Y327" s="334"/>
      <c r="Z327" s="334"/>
    </row>
    <row r="328" spans="1:53" ht="14.25" hidden="1" customHeight="1" x14ac:dyDescent="0.25">
      <c r="A328" s="338" t="s">
        <v>68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7">
        <v>4607091383928</v>
      </c>
      <c r="E329" s="348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24" t="s">
        <v>491</v>
      </c>
      <c r="O329" s="350"/>
      <c r="P329" s="350"/>
      <c r="Q329" s="350"/>
      <c r="R329" s="348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7">
        <v>4607091384260</v>
      </c>
      <c r="E330" s="348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31">
        <v>50</v>
      </c>
      <c r="W330" s="332">
        <f>IFERROR(IF(V330="",0,CEILING((V330/$H330),1)*$H330),"")</f>
        <v>54.6</v>
      </c>
      <c r="X330" s="36">
        <f>IFERROR(IF(W330=0,"",ROUNDUP(W330/H330,0)*0.02175),"")</f>
        <v>0.15225</v>
      </c>
      <c r="Y330" s="56"/>
      <c r="Z330" s="57"/>
      <c r="AD330" s="58"/>
      <c r="BA330" s="240" t="s">
        <v>1</v>
      </c>
    </row>
    <row r="331" spans="1:53" x14ac:dyDescent="0.2">
      <c r="A331" s="340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1"/>
      <c r="N331" s="342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33">
        <f>IFERROR(V329/H329,"0")+IFERROR(V330/H330,"0")</f>
        <v>6.4102564102564106</v>
      </c>
      <c r="W331" s="333">
        <f>IFERROR(W329/H329,"0")+IFERROR(W330/H330,"0")</f>
        <v>7</v>
      </c>
      <c r="X331" s="333">
        <f>IFERROR(IF(X329="",0,X329),"0")+IFERROR(IF(X330="",0,X330),"0")</f>
        <v>0.15225</v>
      </c>
      <c r="Y331" s="334"/>
      <c r="Z331" s="334"/>
    </row>
    <row r="332" spans="1:53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41"/>
      <c r="N332" s="342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33">
        <f>IFERROR(SUM(V329:V330),"0")</f>
        <v>50</v>
      </c>
      <c r="W332" s="333">
        <f>IFERROR(SUM(W329:W330),"0")</f>
        <v>54.6</v>
      </c>
      <c r="X332" s="37"/>
      <c r="Y332" s="334"/>
      <c r="Z332" s="334"/>
    </row>
    <row r="333" spans="1:53" ht="14.25" hidden="1" customHeight="1" x14ac:dyDescent="0.25">
      <c r="A333" s="338" t="s">
        <v>217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7">
        <v>4607091384673</v>
      </c>
      <c r="E334" s="348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50"/>
      <c r="P334" s="350"/>
      <c r="Q334" s="350"/>
      <c r="R334" s="348"/>
      <c r="S334" s="34"/>
      <c r="T334" s="34"/>
      <c r="U334" s="35" t="s">
        <v>65</v>
      </c>
      <c r="V334" s="331">
        <v>500</v>
      </c>
      <c r="W334" s="332">
        <f>IFERROR(IF(V334="",0,CEILING((V334/$H334),1)*$H334),"")</f>
        <v>507</v>
      </c>
      <c r="X334" s="36">
        <f>IFERROR(IF(W334=0,"",ROUNDUP(W334/H334,0)*0.02175),"")</f>
        <v>1.4137499999999998</v>
      </c>
      <c r="Y334" s="56"/>
      <c r="Z334" s="57"/>
      <c r="AD334" s="58"/>
      <c r="BA334" s="241" t="s">
        <v>1</v>
      </c>
    </row>
    <row r="335" spans="1:53" x14ac:dyDescent="0.2">
      <c r="A335" s="340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41"/>
      <c r="N335" s="342" t="s">
        <v>66</v>
      </c>
      <c r="O335" s="343"/>
      <c r="P335" s="343"/>
      <c r="Q335" s="343"/>
      <c r="R335" s="343"/>
      <c r="S335" s="343"/>
      <c r="T335" s="344"/>
      <c r="U335" s="37" t="s">
        <v>67</v>
      </c>
      <c r="V335" s="333">
        <f>IFERROR(V334/H334,"0")</f>
        <v>64.102564102564102</v>
      </c>
      <c r="W335" s="333">
        <f>IFERROR(W334/H334,"0")</f>
        <v>65</v>
      </c>
      <c r="X335" s="333">
        <f>IFERROR(IF(X334="",0,X334),"0")</f>
        <v>1.4137499999999998</v>
      </c>
      <c r="Y335" s="334"/>
      <c r="Z335" s="334"/>
    </row>
    <row r="336" spans="1:53" x14ac:dyDescent="0.2">
      <c r="A336" s="339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41"/>
      <c r="N336" s="342" t="s">
        <v>66</v>
      </c>
      <c r="O336" s="343"/>
      <c r="P336" s="343"/>
      <c r="Q336" s="343"/>
      <c r="R336" s="343"/>
      <c r="S336" s="343"/>
      <c r="T336" s="344"/>
      <c r="U336" s="37" t="s">
        <v>65</v>
      </c>
      <c r="V336" s="333">
        <f>IFERROR(SUM(V334:V334),"0")</f>
        <v>500</v>
      </c>
      <c r="W336" s="333">
        <f>IFERROR(SUM(W334:W334),"0")</f>
        <v>507</v>
      </c>
      <c r="X336" s="37"/>
      <c r="Y336" s="334"/>
      <c r="Z336" s="334"/>
    </row>
    <row r="337" spans="1:53" ht="16.5" hidden="1" customHeight="1" x14ac:dyDescent="0.25">
      <c r="A337" s="353" t="s">
        <v>496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326"/>
      <c r="Z337" s="326"/>
    </row>
    <row r="338" spans="1:53" ht="14.25" hidden="1" customHeight="1" x14ac:dyDescent="0.25">
      <c r="A338" s="338" t="s">
        <v>103</v>
      </c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7">
        <v>4607091384185</v>
      </c>
      <c r="E339" s="348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50"/>
      <c r="P339" s="350"/>
      <c r="Q339" s="350"/>
      <c r="R339" s="348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7">
        <v>4607091384192</v>
      </c>
      <c r="E340" s="348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6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50"/>
      <c r="P340" s="350"/>
      <c r="Q340" s="350"/>
      <c r="R340" s="348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7">
        <v>4680115881907</v>
      </c>
      <c r="E341" s="348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50"/>
      <c r="P341" s="350"/>
      <c r="Q341" s="350"/>
      <c r="R341" s="348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7">
        <v>4680115883925</v>
      </c>
      <c r="E342" s="348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432" t="s">
        <v>505</v>
      </c>
      <c r="O342" s="350"/>
      <c r="P342" s="350"/>
      <c r="Q342" s="350"/>
      <c r="R342" s="348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7">
        <v>4607091384680</v>
      </c>
      <c r="E343" s="348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5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50"/>
      <c r="P343" s="350"/>
      <c r="Q343" s="350"/>
      <c r="R343" s="348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0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1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1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38" t="s">
        <v>60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7">
        <v>4607091384802</v>
      </c>
      <c r="E347" s="348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50"/>
      <c r="P347" s="350"/>
      <c r="Q347" s="350"/>
      <c r="R347" s="348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7">
        <v>4607091384826</v>
      </c>
      <c r="E348" s="348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5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50"/>
      <c r="P348" s="350"/>
      <c r="Q348" s="350"/>
      <c r="R348" s="348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0"/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41"/>
      <c r="N349" s="342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39"/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41"/>
      <c r="N350" s="342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38" t="s">
        <v>68</v>
      </c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  <c r="V351" s="339"/>
      <c r="W351" s="339"/>
      <c r="X351" s="339"/>
      <c r="Y351" s="327"/>
      <c r="Z351" s="327"/>
    </row>
    <row r="352" spans="1:53" ht="27" hidden="1" customHeight="1" x14ac:dyDescent="0.25">
      <c r="A352" s="54" t="s">
        <v>512</v>
      </c>
      <c r="B352" s="54" t="s">
        <v>513</v>
      </c>
      <c r="C352" s="31">
        <v>4301051303</v>
      </c>
      <c r="D352" s="347">
        <v>4607091384246</v>
      </c>
      <c r="E352" s="348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4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50"/>
      <c r="P352" s="350"/>
      <c r="Q352" s="350"/>
      <c r="R352" s="348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7">
        <v>4680115881976</v>
      </c>
      <c r="E353" s="348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50"/>
      <c r="P353" s="350"/>
      <c r="Q353" s="350"/>
      <c r="R353" s="348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7">
        <v>4607091384253</v>
      </c>
      <c r="E354" s="348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50"/>
      <c r="P354" s="350"/>
      <c r="Q354" s="350"/>
      <c r="R354" s="348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7">
        <v>4680115881969</v>
      </c>
      <c r="E355" s="348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50"/>
      <c r="P355" s="350"/>
      <c r="Q355" s="350"/>
      <c r="R355" s="348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hidden="1" x14ac:dyDescent="0.2">
      <c r="A356" s="340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1"/>
      <c r="N356" s="342" t="s">
        <v>66</v>
      </c>
      <c r="O356" s="343"/>
      <c r="P356" s="343"/>
      <c r="Q356" s="343"/>
      <c r="R356" s="343"/>
      <c r="S356" s="343"/>
      <c r="T356" s="344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hidden="1" x14ac:dyDescent="0.2">
      <c r="A357" s="339"/>
      <c r="B357" s="339"/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41"/>
      <c r="N357" s="342" t="s">
        <v>66</v>
      </c>
      <c r="O357" s="343"/>
      <c r="P357" s="343"/>
      <c r="Q357" s="343"/>
      <c r="R357" s="343"/>
      <c r="S357" s="343"/>
      <c r="T357" s="344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hidden="1" customHeight="1" x14ac:dyDescent="0.25">
      <c r="A358" s="338" t="s">
        <v>217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7">
        <v>4607091389357</v>
      </c>
      <c r="E359" s="348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0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41"/>
      <c r="N360" s="342" t="s">
        <v>66</v>
      </c>
      <c r="O360" s="343"/>
      <c r="P360" s="343"/>
      <c r="Q360" s="343"/>
      <c r="R360" s="343"/>
      <c r="S360" s="343"/>
      <c r="T360" s="344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39"/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41"/>
      <c r="N361" s="342" t="s">
        <v>66</v>
      </c>
      <c r="O361" s="343"/>
      <c r="P361" s="343"/>
      <c r="Q361" s="343"/>
      <c r="R361" s="343"/>
      <c r="S361" s="343"/>
      <c r="T361" s="344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414" t="s">
        <v>522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8"/>
      <c r="Z362" s="48"/>
    </row>
    <row r="363" spans="1:53" ht="16.5" hidden="1" customHeight="1" x14ac:dyDescent="0.25">
      <c r="A363" s="353" t="s">
        <v>523</v>
      </c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39"/>
      <c r="N363" s="339"/>
      <c r="O363" s="339"/>
      <c r="P363" s="339"/>
      <c r="Q363" s="339"/>
      <c r="R363" s="339"/>
      <c r="S363" s="339"/>
      <c r="T363" s="339"/>
      <c r="U363" s="339"/>
      <c r="V363" s="339"/>
      <c r="W363" s="339"/>
      <c r="X363" s="339"/>
      <c r="Y363" s="326"/>
      <c r="Z363" s="326"/>
    </row>
    <row r="364" spans="1:53" ht="14.25" hidden="1" customHeight="1" x14ac:dyDescent="0.25">
      <c r="A364" s="338" t="s">
        <v>103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7">
        <v>4607091389708</v>
      </c>
      <c r="E365" s="348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4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50"/>
      <c r="P365" s="350"/>
      <c r="Q365" s="350"/>
      <c r="R365" s="348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7">
        <v>4607091389692</v>
      </c>
      <c r="E366" s="348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3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50"/>
      <c r="P366" s="350"/>
      <c r="Q366" s="350"/>
      <c r="R366" s="348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0"/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41"/>
      <c r="N367" s="342" t="s">
        <v>66</v>
      </c>
      <c r="O367" s="343"/>
      <c r="P367" s="343"/>
      <c r="Q367" s="343"/>
      <c r="R367" s="343"/>
      <c r="S367" s="343"/>
      <c r="T367" s="344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39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41"/>
      <c r="N368" s="342" t="s">
        <v>66</v>
      </c>
      <c r="O368" s="343"/>
      <c r="P368" s="343"/>
      <c r="Q368" s="343"/>
      <c r="R368" s="343"/>
      <c r="S368" s="343"/>
      <c r="T368" s="344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38" t="s">
        <v>60</v>
      </c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  <c r="V369" s="339"/>
      <c r="W369" s="339"/>
      <c r="X369" s="339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7">
        <v>4607091389753</v>
      </c>
      <c r="E370" s="348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6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50"/>
      <c r="P370" s="350"/>
      <c r="Q370" s="350"/>
      <c r="R370" s="348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7">
        <v>4607091389760</v>
      </c>
      <c r="E371" s="348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50"/>
      <c r="P371" s="350"/>
      <c r="Q371" s="350"/>
      <c r="R371" s="348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7">
        <v>4607091389746</v>
      </c>
      <c r="E372" s="348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50"/>
      <c r="P372" s="350"/>
      <c r="Q372" s="350"/>
      <c r="R372" s="348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7">
        <v>4680115882928</v>
      </c>
      <c r="E373" s="348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50"/>
      <c r="P373" s="350"/>
      <c r="Q373" s="350"/>
      <c r="R373" s="348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7">
        <v>4680115883147</v>
      </c>
      <c r="E374" s="348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50"/>
      <c r="P374" s="350"/>
      <c r="Q374" s="350"/>
      <c r="R374" s="348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7">
        <v>4607091384338</v>
      </c>
      <c r="E375" s="348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50"/>
      <c r="P375" s="350"/>
      <c r="Q375" s="350"/>
      <c r="R375" s="348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7">
        <v>4680115883154</v>
      </c>
      <c r="E376" s="348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4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50"/>
      <c r="P376" s="350"/>
      <c r="Q376" s="350"/>
      <c r="R376" s="348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customHeight="1" x14ac:dyDescent="0.25">
      <c r="A377" s="54" t="s">
        <v>542</v>
      </c>
      <c r="B377" s="54" t="s">
        <v>543</v>
      </c>
      <c r="C377" s="31">
        <v>4301031171</v>
      </c>
      <c r="D377" s="347">
        <v>4607091389524</v>
      </c>
      <c r="E377" s="348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31">
        <v>8.3999999999999986</v>
      </c>
      <c r="W377" s="332">
        <f t="shared" si="16"/>
        <v>8.4</v>
      </c>
      <c r="X377" s="36">
        <f t="shared" si="17"/>
        <v>2.0080000000000001E-2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7">
        <v>4680115883161</v>
      </c>
      <c r="E378" s="348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4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50"/>
      <c r="P378" s="350"/>
      <c r="Q378" s="350"/>
      <c r="R378" s="348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546</v>
      </c>
      <c r="B379" s="54" t="s">
        <v>547</v>
      </c>
      <c r="C379" s="31">
        <v>4301031170</v>
      </c>
      <c r="D379" s="347">
        <v>4607091384345</v>
      </c>
      <c r="E379" s="348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50"/>
      <c r="P379" s="350"/>
      <c r="Q379" s="350"/>
      <c r="R379" s="348"/>
      <c r="S379" s="34"/>
      <c r="T379" s="34"/>
      <c r="U379" s="35" t="s">
        <v>65</v>
      </c>
      <c r="V379" s="331">
        <v>8.3999999999999986</v>
      </c>
      <c r="W379" s="332">
        <f t="shared" si="16"/>
        <v>8.4</v>
      </c>
      <c r="X379" s="36">
        <f t="shared" si="17"/>
        <v>2.0080000000000001E-2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7">
        <v>4680115883178</v>
      </c>
      <c r="E380" s="348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50"/>
      <c r="P380" s="350"/>
      <c r="Q380" s="350"/>
      <c r="R380" s="348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7">
        <v>4607091389531</v>
      </c>
      <c r="E381" s="348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50"/>
      <c r="P381" s="350"/>
      <c r="Q381" s="350"/>
      <c r="R381" s="348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7">
        <v>4680115883185</v>
      </c>
      <c r="E382" s="348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38" t="s">
        <v>554</v>
      </c>
      <c r="O382" s="350"/>
      <c r="P382" s="350"/>
      <c r="Q382" s="350"/>
      <c r="R382" s="348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0"/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41"/>
      <c r="N383" s="342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7.9999999999999982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8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4.0160000000000001E-2</v>
      </c>
      <c r="Y383" s="334"/>
      <c r="Z383" s="334"/>
    </row>
    <row r="384" spans="1:53" x14ac:dyDescent="0.2">
      <c r="A384" s="339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41"/>
      <c r="N384" s="342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33">
        <f>IFERROR(SUM(V370:V382),"0")</f>
        <v>16.799999999999997</v>
      </c>
      <c r="W384" s="333">
        <f>IFERROR(SUM(W370:W382),"0")</f>
        <v>16.8</v>
      </c>
      <c r="X384" s="37"/>
      <c r="Y384" s="334"/>
      <c r="Z384" s="334"/>
    </row>
    <row r="385" spans="1:53" ht="14.25" hidden="1" customHeight="1" x14ac:dyDescent="0.25">
      <c r="A385" s="338" t="s">
        <v>68</v>
      </c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  <c r="V385" s="339"/>
      <c r="W385" s="339"/>
      <c r="X385" s="339"/>
      <c r="Y385" s="327"/>
      <c r="Z385" s="327"/>
    </row>
    <row r="386" spans="1:53" ht="27" customHeight="1" x14ac:dyDescent="0.25">
      <c r="A386" s="54" t="s">
        <v>555</v>
      </c>
      <c r="B386" s="54" t="s">
        <v>556</v>
      </c>
      <c r="C386" s="31">
        <v>4301051258</v>
      </c>
      <c r="D386" s="347">
        <v>4607091389685</v>
      </c>
      <c r="E386" s="348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50"/>
      <c r="P386" s="350"/>
      <c r="Q386" s="350"/>
      <c r="R386" s="348"/>
      <c r="S386" s="34"/>
      <c r="T386" s="34"/>
      <c r="U386" s="35" t="s">
        <v>65</v>
      </c>
      <c r="V386" s="331">
        <v>25</v>
      </c>
      <c r="W386" s="332">
        <f>IFERROR(IF(V386="",0,CEILING((V386/$H386),1)*$H386),"")</f>
        <v>31.2</v>
      </c>
      <c r="X386" s="36">
        <f>IFERROR(IF(W386=0,"",ROUNDUP(W386/H386,0)*0.02175),"")</f>
        <v>8.6999999999999994E-2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7">
        <v>4607091389654</v>
      </c>
      <c r="E387" s="348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7">
        <v>4607091384352</v>
      </c>
      <c r="E388" s="348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50"/>
      <c r="P388" s="350"/>
      <c r="Q388" s="350"/>
      <c r="R388" s="348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7">
        <v>4607091389661</v>
      </c>
      <c r="E389" s="348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6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x14ac:dyDescent="0.2">
      <c r="A390" s="340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1"/>
      <c r="N390" s="342" t="s">
        <v>66</v>
      </c>
      <c r="O390" s="343"/>
      <c r="P390" s="343"/>
      <c r="Q390" s="343"/>
      <c r="R390" s="343"/>
      <c r="S390" s="343"/>
      <c r="T390" s="344"/>
      <c r="U390" s="37" t="s">
        <v>67</v>
      </c>
      <c r="V390" s="333">
        <f>IFERROR(V386/H386,"0")+IFERROR(V387/H387,"0")+IFERROR(V388/H388,"0")+IFERROR(V389/H389,"0")</f>
        <v>3.2051282051282053</v>
      </c>
      <c r="W390" s="333">
        <f>IFERROR(W386/H386,"0")+IFERROR(W387/H387,"0")+IFERROR(W388/H388,"0")+IFERROR(W389/H389,"0")</f>
        <v>4</v>
      </c>
      <c r="X390" s="333">
        <f>IFERROR(IF(X386="",0,X386),"0")+IFERROR(IF(X387="",0,X387),"0")+IFERROR(IF(X388="",0,X388),"0")+IFERROR(IF(X389="",0,X389),"0")</f>
        <v>8.6999999999999994E-2</v>
      </c>
      <c r="Y390" s="334"/>
      <c r="Z390" s="334"/>
    </row>
    <row r="391" spans="1:53" x14ac:dyDescent="0.2">
      <c r="A391" s="339"/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41"/>
      <c r="N391" s="342" t="s">
        <v>66</v>
      </c>
      <c r="O391" s="343"/>
      <c r="P391" s="343"/>
      <c r="Q391" s="343"/>
      <c r="R391" s="343"/>
      <c r="S391" s="343"/>
      <c r="T391" s="344"/>
      <c r="U391" s="37" t="s">
        <v>65</v>
      </c>
      <c r="V391" s="333">
        <f>IFERROR(SUM(V386:V389),"0")</f>
        <v>25</v>
      </c>
      <c r="W391" s="333">
        <f>IFERROR(SUM(W386:W389),"0")</f>
        <v>31.2</v>
      </c>
      <c r="X391" s="37"/>
      <c r="Y391" s="334"/>
      <c r="Z391" s="334"/>
    </row>
    <row r="392" spans="1:53" ht="14.25" hidden="1" customHeight="1" x14ac:dyDescent="0.25">
      <c r="A392" s="338" t="s">
        <v>217</v>
      </c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9"/>
      <c r="P392" s="339"/>
      <c r="Q392" s="339"/>
      <c r="R392" s="339"/>
      <c r="S392" s="339"/>
      <c r="T392" s="339"/>
      <c r="U392" s="339"/>
      <c r="V392" s="339"/>
      <c r="W392" s="339"/>
      <c r="X392" s="339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7">
        <v>4680115881648</v>
      </c>
      <c r="E393" s="348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50"/>
      <c r="P393" s="350"/>
      <c r="Q393" s="350"/>
      <c r="R393" s="348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0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41"/>
      <c r="N394" s="342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41"/>
      <c r="N395" s="342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38" t="s">
        <v>81</v>
      </c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  <c r="V396" s="339"/>
      <c r="W396" s="339"/>
      <c r="X396" s="339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7">
        <v>4680115884359</v>
      </c>
      <c r="E397" s="348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12" t="s">
        <v>569</v>
      </c>
      <c r="O397" s="350"/>
      <c r="P397" s="350"/>
      <c r="Q397" s="350"/>
      <c r="R397" s="348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7">
        <v>4680115884335</v>
      </c>
      <c r="E398" s="348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575" t="s">
        <v>572</v>
      </c>
      <c r="O398" s="350"/>
      <c r="P398" s="350"/>
      <c r="Q398" s="350"/>
      <c r="R398" s="348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7">
        <v>4680115884342</v>
      </c>
      <c r="E399" s="348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391" t="s">
        <v>575</v>
      </c>
      <c r="O399" s="350"/>
      <c r="P399" s="350"/>
      <c r="Q399" s="350"/>
      <c r="R399" s="348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7">
        <v>4680115884113</v>
      </c>
      <c r="E400" s="348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436" t="s">
        <v>578</v>
      </c>
      <c r="O400" s="350"/>
      <c r="P400" s="350"/>
      <c r="Q400" s="350"/>
      <c r="R400" s="348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0"/>
      <c r="B401" s="339"/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41"/>
      <c r="N401" s="342" t="s">
        <v>66</v>
      </c>
      <c r="O401" s="343"/>
      <c r="P401" s="343"/>
      <c r="Q401" s="343"/>
      <c r="R401" s="343"/>
      <c r="S401" s="343"/>
      <c r="T401" s="344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39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1"/>
      <c r="N402" s="342" t="s">
        <v>66</v>
      </c>
      <c r="O402" s="343"/>
      <c r="P402" s="343"/>
      <c r="Q402" s="343"/>
      <c r="R402" s="343"/>
      <c r="S402" s="343"/>
      <c r="T402" s="344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53" t="s">
        <v>579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339"/>
      <c r="Y403" s="326"/>
      <c r="Z403" s="326"/>
    </row>
    <row r="404" spans="1:53" ht="14.25" hidden="1" customHeight="1" x14ac:dyDescent="0.25">
      <c r="A404" s="338" t="s">
        <v>95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7">
        <v>4607091389388</v>
      </c>
      <c r="E405" s="348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5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50"/>
      <c r="P405" s="350"/>
      <c r="Q405" s="350"/>
      <c r="R405" s="348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7">
        <v>4607091389364</v>
      </c>
      <c r="E406" s="348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6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50"/>
      <c r="P406" s="350"/>
      <c r="Q406" s="350"/>
      <c r="R406" s="348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0"/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41"/>
      <c r="N407" s="342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39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41"/>
      <c r="N408" s="342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38" t="s">
        <v>60</v>
      </c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  <c r="O409" s="339"/>
      <c r="P409" s="339"/>
      <c r="Q409" s="339"/>
      <c r="R409" s="339"/>
      <c r="S409" s="339"/>
      <c r="T409" s="339"/>
      <c r="U409" s="339"/>
      <c r="V409" s="339"/>
      <c r="W409" s="339"/>
      <c r="X409" s="339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7">
        <v>4607091389739</v>
      </c>
      <c r="E410" s="348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50"/>
      <c r="P410" s="350"/>
      <c r="Q410" s="350"/>
      <c r="R410" s="348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7">
        <v>4680115883048</v>
      </c>
      <c r="E411" s="348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4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7">
        <v>4607091389425</v>
      </c>
      <c r="E412" s="348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50"/>
      <c r="P412" s="350"/>
      <c r="Q412" s="350"/>
      <c r="R412" s="348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7">
        <v>4680115882911</v>
      </c>
      <c r="E413" s="348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421" t="s">
        <v>592</v>
      </c>
      <c r="O413" s="350"/>
      <c r="P413" s="350"/>
      <c r="Q413" s="350"/>
      <c r="R413" s="348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7">
        <v>4680115880771</v>
      </c>
      <c r="E414" s="348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50"/>
      <c r="P414" s="350"/>
      <c r="Q414" s="350"/>
      <c r="R414" s="348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7">
        <v>4607091389500</v>
      </c>
      <c r="E415" s="348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50"/>
      <c r="P415" s="350"/>
      <c r="Q415" s="350"/>
      <c r="R415" s="348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7">
        <v>4680115881983</v>
      </c>
      <c r="E416" s="348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50"/>
      <c r="P416" s="350"/>
      <c r="Q416" s="350"/>
      <c r="R416" s="348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0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1"/>
      <c r="N417" s="342" t="s">
        <v>66</v>
      </c>
      <c r="O417" s="343"/>
      <c r="P417" s="343"/>
      <c r="Q417" s="343"/>
      <c r="R417" s="343"/>
      <c r="S417" s="343"/>
      <c r="T417" s="344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39"/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41"/>
      <c r="N418" s="342" t="s">
        <v>66</v>
      </c>
      <c r="O418" s="343"/>
      <c r="P418" s="343"/>
      <c r="Q418" s="343"/>
      <c r="R418" s="343"/>
      <c r="S418" s="343"/>
      <c r="T418" s="344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38" t="s">
        <v>81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339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7">
        <v>4680115884571</v>
      </c>
      <c r="E420" s="348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624" t="s">
        <v>601</v>
      </c>
      <c r="O420" s="350"/>
      <c r="P420" s="350"/>
      <c r="Q420" s="350"/>
      <c r="R420" s="348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0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1"/>
      <c r="N421" s="342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39"/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41"/>
      <c r="N422" s="342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38" t="s">
        <v>90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7">
        <v>4680115884090</v>
      </c>
      <c r="E424" s="348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477" t="s">
        <v>604</v>
      </c>
      <c r="O424" s="350"/>
      <c r="P424" s="350"/>
      <c r="Q424" s="350"/>
      <c r="R424" s="348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0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1"/>
      <c r="N425" s="342" t="s">
        <v>66</v>
      </c>
      <c r="O425" s="343"/>
      <c r="P425" s="343"/>
      <c r="Q425" s="343"/>
      <c r="R425" s="343"/>
      <c r="S425" s="343"/>
      <c r="T425" s="344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39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41"/>
      <c r="N426" s="342" t="s">
        <v>66</v>
      </c>
      <c r="O426" s="343"/>
      <c r="P426" s="343"/>
      <c r="Q426" s="343"/>
      <c r="R426" s="343"/>
      <c r="S426" s="343"/>
      <c r="T426" s="344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38" t="s">
        <v>605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7">
        <v>4680115884564</v>
      </c>
      <c r="E428" s="348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453" t="s">
        <v>608</v>
      </c>
      <c r="O428" s="350"/>
      <c r="P428" s="350"/>
      <c r="Q428" s="350"/>
      <c r="R428" s="348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0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41"/>
      <c r="N429" s="342" t="s">
        <v>66</v>
      </c>
      <c r="O429" s="343"/>
      <c r="P429" s="343"/>
      <c r="Q429" s="343"/>
      <c r="R429" s="343"/>
      <c r="S429" s="343"/>
      <c r="T429" s="344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39"/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41"/>
      <c r="N430" s="342" t="s">
        <v>66</v>
      </c>
      <c r="O430" s="343"/>
      <c r="P430" s="343"/>
      <c r="Q430" s="343"/>
      <c r="R430" s="343"/>
      <c r="S430" s="343"/>
      <c r="T430" s="344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414" t="s">
        <v>609</v>
      </c>
      <c r="B431" s="415"/>
      <c r="C431" s="415"/>
      <c r="D431" s="415"/>
      <c r="E431" s="415"/>
      <c r="F431" s="415"/>
      <c r="G431" s="415"/>
      <c r="H431" s="415"/>
      <c r="I431" s="415"/>
      <c r="J431" s="415"/>
      <c r="K431" s="415"/>
      <c r="L431" s="415"/>
      <c r="M431" s="415"/>
      <c r="N431" s="415"/>
      <c r="O431" s="415"/>
      <c r="P431" s="415"/>
      <c r="Q431" s="415"/>
      <c r="R431" s="415"/>
      <c r="S431" s="415"/>
      <c r="T431" s="415"/>
      <c r="U431" s="415"/>
      <c r="V431" s="415"/>
      <c r="W431" s="415"/>
      <c r="X431" s="415"/>
      <c r="Y431" s="48"/>
      <c r="Z431" s="48"/>
    </row>
    <row r="432" spans="1:53" ht="16.5" hidden="1" customHeight="1" x14ac:dyDescent="0.25">
      <c r="A432" s="353" t="s">
        <v>609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326"/>
      <c r="Z432" s="326"/>
    </row>
    <row r="433" spans="1:53" ht="14.25" hidden="1" customHeight="1" x14ac:dyDescent="0.25">
      <c r="A433" s="338" t="s">
        <v>103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339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7">
        <v>4607091389067</v>
      </c>
      <c r="E434" s="348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50"/>
      <c r="P434" s="350"/>
      <c r="Q434" s="350"/>
      <c r="R434" s="348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7">
        <v>4607091383522</v>
      </c>
      <c r="E435" s="348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6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50"/>
      <c r="P435" s="350"/>
      <c r="Q435" s="350"/>
      <c r="R435" s="348"/>
      <c r="S435" s="34"/>
      <c r="T435" s="34"/>
      <c r="U435" s="35" t="s">
        <v>65</v>
      </c>
      <c r="V435" s="331">
        <v>180</v>
      </c>
      <c r="W435" s="332">
        <f t="shared" si="19"/>
        <v>184.8</v>
      </c>
      <c r="X435" s="36">
        <f>IFERROR(IF(W435=0,"",ROUNDUP(W435/H435,0)*0.01196),"")</f>
        <v>0.41860000000000003</v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7">
        <v>4607091384437</v>
      </c>
      <c r="E436" s="348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4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50"/>
      <c r="P436" s="350"/>
      <c r="Q436" s="350"/>
      <c r="R436" s="348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7">
        <v>4607091389104</v>
      </c>
      <c r="E437" s="348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50"/>
      <c r="P437" s="350"/>
      <c r="Q437" s="350"/>
      <c r="R437" s="348"/>
      <c r="S437" s="34"/>
      <c r="T437" s="34"/>
      <c r="U437" s="35" t="s">
        <v>65</v>
      </c>
      <c r="V437" s="331">
        <v>150</v>
      </c>
      <c r="W437" s="332">
        <f t="shared" si="19"/>
        <v>153.12</v>
      </c>
      <c r="X437" s="36">
        <f>IFERROR(IF(W437=0,"",ROUNDUP(W437/H437,0)*0.01196),"")</f>
        <v>0.34683999999999998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7">
        <v>4680115880603</v>
      </c>
      <c r="E438" s="348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50"/>
      <c r="P438" s="350"/>
      <c r="Q438" s="350"/>
      <c r="R438" s="348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7">
        <v>4607091389999</v>
      </c>
      <c r="E439" s="348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64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50"/>
      <c r="P439" s="350"/>
      <c r="Q439" s="350"/>
      <c r="R439" s="348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7">
        <v>4680115882782</v>
      </c>
      <c r="E440" s="348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50"/>
      <c r="P440" s="350"/>
      <c r="Q440" s="350"/>
      <c r="R440" s="348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7">
        <v>4607091389098</v>
      </c>
      <c r="E441" s="348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50"/>
      <c r="P441" s="350"/>
      <c r="Q441" s="350"/>
      <c r="R441" s="348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7">
        <v>4607091389982</v>
      </c>
      <c r="E442" s="348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50"/>
      <c r="P442" s="350"/>
      <c r="Q442" s="350"/>
      <c r="R442" s="348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0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1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62.499999999999993</v>
      </c>
      <c r="W443" s="333">
        <f>IFERROR(W434/H434,"0")+IFERROR(W435/H435,"0")+IFERROR(W436/H436,"0")+IFERROR(W437/H437,"0")+IFERROR(W438/H438,"0")+IFERROR(W439/H439,"0")+IFERROR(W440/H440,"0")+IFERROR(W441/H441,"0")+IFERROR(W442/H442,"0")</f>
        <v>64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0.76544000000000001</v>
      </c>
      <c r="Y443" s="334"/>
      <c r="Z443" s="334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1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3">
        <f>IFERROR(SUM(V434:V442),"0")</f>
        <v>330</v>
      </c>
      <c r="W444" s="333">
        <f>IFERROR(SUM(W434:W442),"0")</f>
        <v>337.92</v>
      </c>
      <c r="X444" s="37"/>
      <c r="Y444" s="334"/>
      <c r="Z444" s="334"/>
    </row>
    <row r="445" spans="1:53" ht="14.25" hidden="1" customHeight="1" x14ac:dyDescent="0.25">
      <c r="A445" s="338" t="s">
        <v>95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7">
        <v>4607091388930</v>
      </c>
      <c r="E446" s="348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31">
        <v>250</v>
      </c>
      <c r="W446" s="332">
        <f>IFERROR(IF(V446="",0,CEILING((V446/$H446),1)*$H446),"")</f>
        <v>253.44</v>
      </c>
      <c r="X446" s="36">
        <f>IFERROR(IF(W446=0,"",ROUNDUP(W446/H446,0)*0.01196),"")</f>
        <v>0.57408000000000003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7">
        <v>4680115880054</v>
      </c>
      <c r="E447" s="348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50"/>
      <c r="P447" s="350"/>
      <c r="Q447" s="350"/>
      <c r="R447" s="348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0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41"/>
      <c r="N448" s="342" t="s">
        <v>66</v>
      </c>
      <c r="O448" s="343"/>
      <c r="P448" s="343"/>
      <c r="Q448" s="343"/>
      <c r="R448" s="343"/>
      <c r="S448" s="343"/>
      <c r="T448" s="344"/>
      <c r="U448" s="37" t="s">
        <v>67</v>
      </c>
      <c r="V448" s="333">
        <f>IFERROR(V446/H446,"0")+IFERROR(V447/H447,"0")</f>
        <v>47.348484848484844</v>
      </c>
      <c r="W448" s="333">
        <f>IFERROR(W446/H446,"0")+IFERROR(W447/H447,"0")</f>
        <v>48</v>
      </c>
      <c r="X448" s="333">
        <f>IFERROR(IF(X446="",0,X446),"0")+IFERROR(IF(X447="",0,X447),"0")</f>
        <v>0.57408000000000003</v>
      </c>
      <c r="Y448" s="334"/>
      <c r="Z448" s="334"/>
    </row>
    <row r="449" spans="1:53" x14ac:dyDescent="0.2">
      <c r="A449" s="339"/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41"/>
      <c r="N449" s="342" t="s">
        <v>66</v>
      </c>
      <c r="O449" s="343"/>
      <c r="P449" s="343"/>
      <c r="Q449" s="343"/>
      <c r="R449" s="343"/>
      <c r="S449" s="343"/>
      <c r="T449" s="344"/>
      <c r="U449" s="37" t="s">
        <v>65</v>
      </c>
      <c r="V449" s="333">
        <f>IFERROR(SUM(V446:V447),"0")</f>
        <v>250</v>
      </c>
      <c r="W449" s="333">
        <f>IFERROR(SUM(W446:W447),"0")</f>
        <v>253.44</v>
      </c>
      <c r="X449" s="37"/>
      <c r="Y449" s="334"/>
      <c r="Z449" s="334"/>
    </row>
    <row r="450" spans="1:53" ht="14.25" hidden="1" customHeight="1" x14ac:dyDescent="0.25">
      <c r="A450" s="338" t="s">
        <v>60</v>
      </c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  <c r="V450" s="339"/>
      <c r="W450" s="339"/>
      <c r="X450" s="339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7">
        <v>4680115883116</v>
      </c>
      <c r="E451" s="348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50"/>
      <c r="P451" s="350"/>
      <c r="Q451" s="350"/>
      <c r="R451" s="348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7">
        <v>4680115883093</v>
      </c>
      <c r="E452" s="348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50"/>
      <c r="P452" s="350"/>
      <c r="Q452" s="350"/>
      <c r="R452" s="348"/>
      <c r="S452" s="34"/>
      <c r="T452" s="34"/>
      <c r="U452" s="35" t="s">
        <v>65</v>
      </c>
      <c r="V452" s="331">
        <v>150</v>
      </c>
      <c r="W452" s="332">
        <f t="shared" si="20"/>
        <v>153.12</v>
      </c>
      <c r="X452" s="36">
        <f>IFERROR(IF(W452=0,"",ROUNDUP(W452/H452,0)*0.01196),"")</f>
        <v>0.34683999999999998</v>
      </c>
      <c r="Y452" s="56"/>
      <c r="Z452" s="57"/>
      <c r="AD452" s="58"/>
      <c r="BA452" s="302" t="s">
        <v>1</v>
      </c>
    </row>
    <row r="453" spans="1:53" ht="27" hidden="1" customHeight="1" x14ac:dyDescent="0.25">
      <c r="A453" s="54" t="s">
        <v>636</v>
      </c>
      <c r="B453" s="54" t="s">
        <v>637</v>
      </c>
      <c r="C453" s="31">
        <v>4301031250</v>
      </c>
      <c r="D453" s="347">
        <v>4680115883109</v>
      </c>
      <c r="E453" s="348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4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31">
        <v>0</v>
      </c>
      <c r="W453" s="332">
        <f t="shared" si="20"/>
        <v>0</v>
      </c>
      <c r="X453" s="36" t="str">
        <f>IFERROR(IF(W453=0,"",ROUNDUP(W453/H453,0)*0.01196),"")</f>
        <v/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7">
        <v>4680115882072</v>
      </c>
      <c r="E454" s="348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669" t="s">
        <v>640</v>
      </c>
      <c r="O454" s="350"/>
      <c r="P454" s="350"/>
      <c r="Q454" s="350"/>
      <c r="R454" s="348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7">
        <v>4680115882102</v>
      </c>
      <c r="E455" s="348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365" t="s">
        <v>643</v>
      </c>
      <c r="O455" s="350"/>
      <c r="P455" s="350"/>
      <c r="Q455" s="350"/>
      <c r="R455" s="348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7">
        <v>4680115882096</v>
      </c>
      <c r="E456" s="348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10" t="s">
        <v>646</v>
      </c>
      <c r="O456" s="350"/>
      <c r="P456" s="350"/>
      <c r="Q456" s="350"/>
      <c r="R456" s="348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0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41"/>
      <c r="N457" s="342" t="s">
        <v>66</v>
      </c>
      <c r="O457" s="343"/>
      <c r="P457" s="343"/>
      <c r="Q457" s="343"/>
      <c r="R457" s="343"/>
      <c r="S457" s="343"/>
      <c r="T457" s="344"/>
      <c r="U457" s="37" t="s">
        <v>67</v>
      </c>
      <c r="V457" s="333">
        <f>IFERROR(V451/H451,"0")+IFERROR(V452/H452,"0")+IFERROR(V453/H453,"0")+IFERROR(V454/H454,"0")+IFERROR(V455/H455,"0")+IFERROR(V456/H456,"0")</f>
        <v>28.409090909090907</v>
      </c>
      <c r="W457" s="333">
        <f>IFERROR(W451/H451,"0")+IFERROR(W452/H452,"0")+IFERROR(W453/H453,"0")+IFERROR(W454/H454,"0")+IFERROR(W455/H455,"0")+IFERROR(W456/H456,"0")</f>
        <v>29</v>
      </c>
      <c r="X457" s="333">
        <f>IFERROR(IF(X451="",0,X451),"0")+IFERROR(IF(X452="",0,X452),"0")+IFERROR(IF(X453="",0,X453),"0")+IFERROR(IF(X454="",0,X454),"0")+IFERROR(IF(X455="",0,X455),"0")+IFERROR(IF(X456="",0,X456),"0")</f>
        <v>0.34683999999999998</v>
      </c>
      <c r="Y457" s="334"/>
      <c r="Z457" s="334"/>
    </row>
    <row r="458" spans="1:53" x14ac:dyDescent="0.2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1"/>
      <c r="N458" s="342" t="s">
        <v>66</v>
      </c>
      <c r="O458" s="343"/>
      <c r="P458" s="343"/>
      <c r="Q458" s="343"/>
      <c r="R458" s="343"/>
      <c r="S458" s="343"/>
      <c r="T458" s="344"/>
      <c r="U458" s="37" t="s">
        <v>65</v>
      </c>
      <c r="V458" s="333">
        <f>IFERROR(SUM(V451:V456),"0")</f>
        <v>150</v>
      </c>
      <c r="W458" s="333">
        <f>IFERROR(SUM(W451:W456),"0")</f>
        <v>153.12</v>
      </c>
      <c r="X458" s="37"/>
      <c r="Y458" s="334"/>
      <c r="Z458" s="334"/>
    </row>
    <row r="459" spans="1:53" ht="14.25" hidden="1" customHeight="1" x14ac:dyDescent="0.25">
      <c r="A459" s="338" t="s">
        <v>68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7">
        <v>4680115883536</v>
      </c>
      <c r="E460" s="348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349" t="s">
        <v>649</v>
      </c>
      <c r="O460" s="350"/>
      <c r="P460" s="350"/>
      <c r="Q460" s="350"/>
      <c r="R460" s="348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7">
        <v>4607091383409</v>
      </c>
      <c r="E461" s="348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50"/>
      <c r="P461" s="350"/>
      <c r="Q461" s="350"/>
      <c r="R461" s="348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7">
        <v>4607091383416</v>
      </c>
      <c r="E462" s="348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50"/>
      <c r="P462" s="350"/>
      <c r="Q462" s="350"/>
      <c r="R462" s="348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0"/>
      <c r="B463" s="339"/>
      <c r="C463" s="339"/>
      <c r="D463" s="339"/>
      <c r="E463" s="339"/>
      <c r="F463" s="339"/>
      <c r="G463" s="339"/>
      <c r="H463" s="339"/>
      <c r="I463" s="339"/>
      <c r="J463" s="339"/>
      <c r="K463" s="339"/>
      <c r="L463" s="339"/>
      <c r="M463" s="341"/>
      <c r="N463" s="342" t="s">
        <v>66</v>
      </c>
      <c r="O463" s="343"/>
      <c r="P463" s="343"/>
      <c r="Q463" s="343"/>
      <c r="R463" s="343"/>
      <c r="S463" s="343"/>
      <c r="T463" s="344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39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41"/>
      <c r="N464" s="342" t="s">
        <v>66</v>
      </c>
      <c r="O464" s="343"/>
      <c r="P464" s="343"/>
      <c r="Q464" s="343"/>
      <c r="R464" s="343"/>
      <c r="S464" s="343"/>
      <c r="T464" s="344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414" t="s">
        <v>654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48"/>
      <c r="Z465" s="48"/>
    </row>
    <row r="466" spans="1:53" ht="16.5" hidden="1" customHeight="1" x14ac:dyDescent="0.25">
      <c r="A466" s="353" t="s">
        <v>655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326"/>
      <c r="Z466" s="326"/>
    </row>
    <row r="467" spans="1:53" ht="14.25" hidden="1" customHeight="1" x14ac:dyDescent="0.25">
      <c r="A467" s="338" t="s">
        <v>103</v>
      </c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39"/>
      <c r="N467" s="339"/>
      <c r="O467" s="339"/>
      <c r="P467" s="339"/>
      <c r="Q467" s="339"/>
      <c r="R467" s="339"/>
      <c r="S467" s="339"/>
      <c r="T467" s="339"/>
      <c r="U467" s="339"/>
      <c r="V467" s="339"/>
      <c r="W467" s="339"/>
      <c r="X467" s="339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7">
        <v>4640242180038</v>
      </c>
      <c r="E468" s="348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494" t="s">
        <v>658</v>
      </c>
      <c r="O468" s="350"/>
      <c r="P468" s="350"/>
      <c r="Q468" s="350"/>
      <c r="R468" s="348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7">
        <v>4640242180441</v>
      </c>
      <c r="E469" s="348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568" t="s">
        <v>661</v>
      </c>
      <c r="O469" s="350"/>
      <c r="P469" s="350"/>
      <c r="Q469" s="350"/>
      <c r="R469" s="348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7">
        <v>4640242180564</v>
      </c>
      <c r="E470" s="348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659" t="s">
        <v>664</v>
      </c>
      <c r="O470" s="350"/>
      <c r="P470" s="350"/>
      <c r="Q470" s="350"/>
      <c r="R470" s="348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0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1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1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38" t="s">
        <v>95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7">
        <v>4640242180526</v>
      </c>
      <c r="E474" s="348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16" t="s">
        <v>667</v>
      </c>
      <c r="O474" s="350"/>
      <c r="P474" s="350"/>
      <c r="Q474" s="350"/>
      <c r="R474" s="348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7">
        <v>4640242180519</v>
      </c>
      <c r="E475" s="348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376" t="s">
        <v>670</v>
      </c>
      <c r="O475" s="350"/>
      <c r="P475" s="350"/>
      <c r="Q475" s="350"/>
      <c r="R475" s="348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0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41"/>
      <c r="N476" s="342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41"/>
      <c r="N477" s="342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38" t="s">
        <v>60</v>
      </c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39"/>
      <c r="N478" s="339"/>
      <c r="O478" s="339"/>
      <c r="P478" s="339"/>
      <c r="Q478" s="339"/>
      <c r="R478" s="339"/>
      <c r="S478" s="339"/>
      <c r="T478" s="339"/>
      <c r="U478" s="339"/>
      <c r="V478" s="339"/>
      <c r="W478" s="339"/>
      <c r="X478" s="339"/>
      <c r="Y478" s="327"/>
      <c r="Z478" s="327"/>
    </row>
    <row r="479" spans="1:53" ht="27" customHeight="1" x14ac:dyDescent="0.25">
      <c r="A479" s="54" t="s">
        <v>671</v>
      </c>
      <c r="B479" s="54" t="s">
        <v>672</v>
      </c>
      <c r="C479" s="31">
        <v>4301031280</v>
      </c>
      <c r="D479" s="347">
        <v>4640242180816</v>
      </c>
      <c r="E479" s="348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383" t="s">
        <v>673</v>
      </c>
      <c r="O479" s="350"/>
      <c r="P479" s="350"/>
      <c r="Q479" s="350"/>
      <c r="R479" s="348"/>
      <c r="S479" s="34"/>
      <c r="T479" s="34"/>
      <c r="U479" s="35" t="s">
        <v>65</v>
      </c>
      <c r="V479" s="331">
        <v>100</v>
      </c>
      <c r="W479" s="332">
        <f>IFERROR(IF(V479="",0,CEILING((V479/$H479),1)*$H479),"")</f>
        <v>100.80000000000001</v>
      </c>
      <c r="X479" s="36">
        <f>IFERROR(IF(W479=0,"",ROUNDUP(W479/H479,0)*0.00753),"")</f>
        <v>0.18071999999999999</v>
      </c>
      <c r="Y479" s="56"/>
      <c r="Z479" s="57"/>
      <c r="AD479" s="58"/>
      <c r="BA479" s="315" t="s">
        <v>1</v>
      </c>
    </row>
    <row r="480" spans="1:53" ht="27" customHeight="1" x14ac:dyDescent="0.25">
      <c r="A480" s="54" t="s">
        <v>674</v>
      </c>
      <c r="B480" s="54" t="s">
        <v>675</v>
      </c>
      <c r="C480" s="31">
        <v>4301031244</v>
      </c>
      <c r="D480" s="347">
        <v>4640242180595</v>
      </c>
      <c r="E480" s="348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678" t="s">
        <v>676</v>
      </c>
      <c r="O480" s="350"/>
      <c r="P480" s="350"/>
      <c r="Q480" s="350"/>
      <c r="R480" s="348"/>
      <c r="S480" s="34"/>
      <c r="T480" s="34"/>
      <c r="U480" s="35" t="s">
        <v>65</v>
      </c>
      <c r="V480" s="331">
        <v>150</v>
      </c>
      <c r="W480" s="332">
        <f>IFERROR(IF(V480="",0,CEILING((V480/$H480),1)*$H480),"")</f>
        <v>151.20000000000002</v>
      </c>
      <c r="X480" s="36">
        <f>IFERROR(IF(W480=0,"",ROUNDUP(W480/H480,0)*0.00753),"")</f>
        <v>0.27107999999999999</v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7">
        <v>4640242180908</v>
      </c>
      <c r="E481" s="348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498" t="s">
        <v>679</v>
      </c>
      <c r="O481" s="350"/>
      <c r="P481" s="350"/>
      <c r="Q481" s="350"/>
      <c r="R481" s="348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7">
        <v>4640242180489</v>
      </c>
      <c r="E482" s="348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429" t="s">
        <v>682</v>
      </c>
      <c r="O482" s="350"/>
      <c r="P482" s="350"/>
      <c r="Q482" s="350"/>
      <c r="R482" s="348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x14ac:dyDescent="0.2">
      <c r="A483" s="340"/>
      <c r="B483" s="339"/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41"/>
      <c r="N483" s="342" t="s">
        <v>66</v>
      </c>
      <c r="O483" s="343"/>
      <c r="P483" s="343"/>
      <c r="Q483" s="343"/>
      <c r="R483" s="343"/>
      <c r="S483" s="343"/>
      <c r="T483" s="344"/>
      <c r="U483" s="37" t="s">
        <v>67</v>
      </c>
      <c r="V483" s="333">
        <f>IFERROR(V479/H479,"0")+IFERROR(V480/H480,"0")+IFERROR(V481/H481,"0")+IFERROR(V482/H482,"0")</f>
        <v>59.523809523809526</v>
      </c>
      <c r="W483" s="333">
        <f>IFERROR(W479/H479,"0")+IFERROR(W480/H480,"0")+IFERROR(W481/H481,"0")+IFERROR(W482/H482,"0")</f>
        <v>60</v>
      </c>
      <c r="X483" s="333">
        <f>IFERROR(IF(X479="",0,X479),"0")+IFERROR(IF(X480="",0,X480),"0")+IFERROR(IF(X481="",0,X481),"0")+IFERROR(IF(X482="",0,X482),"0")</f>
        <v>0.45179999999999998</v>
      </c>
      <c r="Y483" s="334"/>
      <c r="Z483" s="334"/>
    </row>
    <row r="484" spans="1:53" x14ac:dyDescent="0.2">
      <c r="A484" s="339"/>
      <c r="B484" s="339"/>
      <c r="C484" s="339"/>
      <c r="D484" s="339"/>
      <c r="E484" s="339"/>
      <c r="F484" s="339"/>
      <c r="G484" s="339"/>
      <c r="H484" s="339"/>
      <c r="I484" s="339"/>
      <c r="J484" s="339"/>
      <c r="K484" s="339"/>
      <c r="L484" s="339"/>
      <c r="M484" s="341"/>
      <c r="N484" s="342" t="s">
        <v>66</v>
      </c>
      <c r="O484" s="343"/>
      <c r="P484" s="343"/>
      <c r="Q484" s="343"/>
      <c r="R484" s="343"/>
      <c r="S484" s="343"/>
      <c r="T484" s="344"/>
      <c r="U484" s="37" t="s">
        <v>65</v>
      </c>
      <c r="V484" s="333">
        <f>IFERROR(SUM(V479:V482),"0")</f>
        <v>250</v>
      </c>
      <c r="W484" s="333">
        <f>IFERROR(SUM(W479:W482),"0")</f>
        <v>252.00000000000003</v>
      </c>
      <c r="X484" s="37"/>
      <c r="Y484" s="334"/>
      <c r="Z484" s="334"/>
    </row>
    <row r="485" spans="1:53" ht="14.25" hidden="1" customHeight="1" x14ac:dyDescent="0.25">
      <c r="A485" s="338" t="s">
        <v>68</v>
      </c>
      <c r="B485" s="339"/>
      <c r="C485" s="339"/>
      <c r="D485" s="339"/>
      <c r="E485" s="339"/>
      <c r="F485" s="339"/>
      <c r="G485" s="339"/>
      <c r="H485" s="339"/>
      <c r="I485" s="339"/>
      <c r="J485" s="339"/>
      <c r="K485" s="339"/>
      <c r="L485" s="339"/>
      <c r="M485" s="339"/>
      <c r="N485" s="339"/>
      <c r="O485" s="339"/>
      <c r="P485" s="339"/>
      <c r="Q485" s="339"/>
      <c r="R485" s="339"/>
      <c r="S485" s="339"/>
      <c r="T485" s="339"/>
      <c r="U485" s="339"/>
      <c r="V485" s="339"/>
      <c r="W485" s="339"/>
      <c r="X485" s="339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7">
        <v>4680115880870</v>
      </c>
      <c r="E486" s="348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3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50"/>
      <c r="P486" s="350"/>
      <c r="Q486" s="350"/>
      <c r="R486" s="348"/>
      <c r="S486" s="34"/>
      <c r="T486" s="34"/>
      <c r="U486" s="35" t="s">
        <v>65</v>
      </c>
      <c r="V486" s="331">
        <v>1400</v>
      </c>
      <c r="W486" s="332">
        <f>IFERROR(IF(V486="",0,CEILING((V486/$H486),1)*$H486),"")</f>
        <v>1404</v>
      </c>
      <c r="X486" s="36">
        <f>IFERROR(IF(W486=0,"",ROUNDUP(W486/H486,0)*0.02175),"")</f>
        <v>3.9149999999999996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7">
        <v>4640242180540</v>
      </c>
      <c r="E487" s="348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563" t="s">
        <v>687</v>
      </c>
      <c r="O487" s="350"/>
      <c r="P487" s="350"/>
      <c r="Q487" s="350"/>
      <c r="R487" s="348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7">
        <v>4640242181233</v>
      </c>
      <c r="E488" s="348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588" t="s">
        <v>690</v>
      </c>
      <c r="O488" s="350"/>
      <c r="P488" s="350"/>
      <c r="Q488" s="350"/>
      <c r="R488" s="348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7">
        <v>4640242180557</v>
      </c>
      <c r="E489" s="348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362" t="s">
        <v>693</v>
      </c>
      <c r="O489" s="350"/>
      <c r="P489" s="350"/>
      <c r="Q489" s="350"/>
      <c r="R489" s="348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7">
        <v>4640242181226</v>
      </c>
      <c r="E490" s="348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31" t="s">
        <v>696</v>
      </c>
      <c r="O490" s="350"/>
      <c r="P490" s="350"/>
      <c r="Q490" s="350"/>
      <c r="R490" s="348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0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41"/>
      <c r="N491" s="342" t="s">
        <v>66</v>
      </c>
      <c r="O491" s="343"/>
      <c r="P491" s="343"/>
      <c r="Q491" s="343"/>
      <c r="R491" s="343"/>
      <c r="S491" s="343"/>
      <c r="T491" s="344"/>
      <c r="U491" s="37" t="s">
        <v>67</v>
      </c>
      <c r="V491" s="333">
        <f>IFERROR(V486/H486,"0")+IFERROR(V487/H487,"0")+IFERROR(V488/H488,"0")+IFERROR(V489/H489,"0")+IFERROR(V490/H490,"0")</f>
        <v>179.4871794871795</v>
      </c>
      <c r="W491" s="333">
        <f>IFERROR(W486/H486,"0")+IFERROR(W487/H487,"0")+IFERROR(W488/H488,"0")+IFERROR(W489/H489,"0")+IFERROR(W490/H490,"0")</f>
        <v>180</v>
      </c>
      <c r="X491" s="333">
        <f>IFERROR(IF(X486="",0,X486),"0")+IFERROR(IF(X487="",0,X487),"0")+IFERROR(IF(X488="",0,X488),"0")+IFERROR(IF(X489="",0,X489),"0")+IFERROR(IF(X490="",0,X490),"0")</f>
        <v>3.9149999999999996</v>
      </c>
      <c r="Y491" s="334"/>
      <c r="Z491" s="334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41"/>
      <c r="N492" s="342" t="s">
        <v>66</v>
      </c>
      <c r="O492" s="343"/>
      <c r="P492" s="343"/>
      <c r="Q492" s="343"/>
      <c r="R492" s="343"/>
      <c r="S492" s="343"/>
      <c r="T492" s="344"/>
      <c r="U492" s="37" t="s">
        <v>65</v>
      </c>
      <c r="V492" s="333">
        <f>IFERROR(SUM(V486:V490),"0")</f>
        <v>1400</v>
      </c>
      <c r="W492" s="333">
        <f>IFERROR(SUM(W486:W490),"0")</f>
        <v>1404</v>
      </c>
      <c r="X492" s="37"/>
      <c r="Y492" s="334"/>
      <c r="Z492" s="334"/>
    </row>
    <row r="493" spans="1:53" ht="15" customHeight="1" x14ac:dyDescent="0.2">
      <c r="A493" s="448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98"/>
      <c r="N493" s="335" t="s">
        <v>697</v>
      </c>
      <c r="O493" s="336"/>
      <c r="P493" s="336"/>
      <c r="Q493" s="336"/>
      <c r="R493" s="336"/>
      <c r="S493" s="336"/>
      <c r="T493" s="337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17016.199999999997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17091.28</v>
      </c>
      <c r="X493" s="37"/>
      <c r="Y493" s="334"/>
      <c r="Z493" s="334"/>
    </row>
    <row r="494" spans="1:53" x14ac:dyDescent="0.2">
      <c r="A494" s="339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98"/>
      <c r="N494" s="335" t="s">
        <v>698</v>
      </c>
      <c r="O494" s="336"/>
      <c r="P494" s="336"/>
      <c r="Q494" s="336"/>
      <c r="R494" s="336"/>
      <c r="S494" s="336"/>
      <c r="T494" s="337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17754.9227402406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17834.431999999997</v>
      </c>
      <c r="X494" s="37"/>
      <c r="Y494" s="334"/>
      <c r="Z494" s="334"/>
    </row>
    <row r="495" spans="1:53" x14ac:dyDescent="0.2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98"/>
      <c r="N495" s="335" t="s">
        <v>699</v>
      </c>
      <c r="O495" s="336"/>
      <c r="P495" s="336"/>
      <c r="Q495" s="336"/>
      <c r="R495" s="336"/>
      <c r="S495" s="336"/>
      <c r="T495" s="337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28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28</v>
      </c>
      <c r="X495" s="37"/>
      <c r="Y495" s="334"/>
      <c r="Z495" s="334"/>
    </row>
    <row r="496" spans="1:53" x14ac:dyDescent="0.2">
      <c r="A496" s="339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98"/>
      <c r="N496" s="335" t="s">
        <v>701</v>
      </c>
      <c r="O496" s="336"/>
      <c r="P496" s="336"/>
      <c r="Q496" s="336"/>
      <c r="R496" s="336"/>
      <c r="S496" s="336"/>
      <c r="T496" s="337"/>
      <c r="U496" s="37" t="s">
        <v>65</v>
      </c>
      <c r="V496" s="333">
        <f>GrossWeightTotal+PalletQtyTotal*25</f>
        <v>18454.9227402406</v>
      </c>
      <c r="W496" s="333">
        <f>GrossWeightTotalR+PalletQtyTotalR*25</f>
        <v>18534.431999999997</v>
      </c>
      <c r="X496" s="37"/>
      <c r="Y496" s="334"/>
      <c r="Z496" s="334"/>
    </row>
    <row r="497" spans="1:29" x14ac:dyDescent="0.2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98"/>
      <c r="N497" s="335" t="s">
        <v>702</v>
      </c>
      <c r="O497" s="336"/>
      <c r="P497" s="336"/>
      <c r="Q497" s="336"/>
      <c r="R497" s="336"/>
      <c r="S497" s="336"/>
      <c r="T497" s="337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1727.9725772311981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1739</v>
      </c>
      <c r="X497" s="37"/>
      <c r="Y497" s="334"/>
      <c r="Z497" s="334"/>
    </row>
    <row r="498" spans="1:29" ht="14.25" hidden="1" customHeight="1" x14ac:dyDescent="0.2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98"/>
      <c r="N498" s="335" t="s">
        <v>703</v>
      </c>
      <c r="O498" s="336"/>
      <c r="P498" s="336"/>
      <c r="Q498" s="336"/>
      <c r="R498" s="336"/>
      <c r="S498" s="336"/>
      <c r="T498" s="337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30.247259999999997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358"/>
      <c r="E500" s="358"/>
      <c r="F500" s="359"/>
      <c r="G500" s="357" t="s">
        <v>242</v>
      </c>
      <c r="H500" s="358"/>
      <c r="I500" s="358"/>
      <c r="J500" s="358"/>
      <c r="K500" s="358"/>
      <c r="L500" s="358"/>
      <c r="M500" s="358"/>
      <c r="N500" s="358"/>
      <c r="O500" s="359"/>
      <c r="P500" s="357" t="s">
        <v>466</v>
      </c>
      <c r="Q500" s="359"/>
      <c r="R500" s="357" t="s">
        <v>522</v>
      </c>
      <c r="S500" s="359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578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579"/>
      <c r="B502" s="370"/>
      <c r="C502" s="370"/>
      <c r="D502" s="370"/>
      <c r="E502" s="370"/>
      <c r="F502" s="370"/>
      <c r="G502" s="370"/>
      <c r="H502" s="370"/>
      <c r="I502" s="370"/>
      <c r="J502" s="370"/>
      <c r="K502" s="329"/>
      <c r="L502" s="370"/>
      <c r="M502" s="370"/>
      <c r="N502" s="370"/>
      <c r="O502" s="370"/>
      <c r="P502" s="370"/>
      <c r="Q502" s="370"/>
      <c r="R502" s="370"/>
      <c r="S502" s="370"/>
      <c r="T502" s="370"/>
      <c r="U502" s="370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201.60000000000002</v>
      </c>
      <c r="F503" s="46">
        <f>IFERROR(W129*1,"0")+IFERROR(W130*1,"0")+IFERROR(W131*1,"0")+IFERROR(W132*1,"0")</f>
        <v>201.60000000000002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1354.2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268.8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12616.6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48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744.48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1656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00,00"/>
        <filter val="1 727,97"/>
        <filter val="100,00"/>
        <filter val="12,60"/>
        <filter val="120,00"/>
        <filter val="13,33"/>
        <filter val="150,00"/>
        <filter val="16,00"/>
        <filter val="16,80"/>
        <filter val="17 016,20"/>
        <filter val="17 754,92"/>
        <filter val="170,00"/>
        <filter val="179,49"/>
        <filter val="18 454,92"/>
        <filter val="180,00"/>
        <filter val="196,80"/>
        <filter val="200,00"/>
        <filter val="21,00"/>
        <filter val="23,81"/>
        <filter val="25,00"/>
        <filter val="250,00"/>
        <filter val="28"/>
        <filter val="28,41"/>
        <filter val="3 000,00"/>
        <filter val="3,21"/>
        <filter val="33,60"/>
        <filter val="330,00"/>
        <filter val="36,00"/>
        <filter val="38,40"/>
        <filter val="4 000,00"/>
        <filter val="40,00"/>
        <filter val="41,67"/>
        <filter val="42,86"/>
        <filter val="47,35"/>
        <filter val="48,00"/>
        <filter val="50,00"/>
        <filter val="50,40"/>
        <filter val="500,00"/>
        <filter val="520,00"/>
        <filter val="59,52"/>
        <filter val="6,41"/>
        <filter val="60,00"/>
        <filter val="608,00"/>
        <filter val="62,50"/>
        <filter val="64,10"/>
        <filter val="684,80"/>
        <filter val="8,00"/>
        <filter val="8,40"/>
        <filter val="9 040,00"/>
        <filter val="96,30"/>
      </filters>
    </filterColumn>
  </autoFilter>
  <mergeCells count="896"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N248:R2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H17:H18"/>
    <mergeCell ref="A86:X86"/>
    <mergeCell ref="A331:M332"/>
    <mergeCell ref="D198:E198"/>
    <mergeCell ref="D373:E373"/>
    <mergeCell ref="D58:E58"/>
    <mergeCell ref="N348:R348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A448:M449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A305:X305"/>
    <mergeCell ref="D436:E436"/>
    <mergeCell ref="N341:R341"/>
    <mergeCell ref="N192:T192"/>
    <mergeCell ref="D151:E151"/>
    <mergeCell ref="N278:R278"/>
    <mergeCell ref="N370:R370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126:T126"/>
    <mergeCell ref="D470:E470"/>
    <mergeCell ref="N347:R347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5:T45"/>
    <mergeCell ref="D28:E28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315:R315"/>
    <mergeCell ref="D187:E187"/>
    <mergeCell ref="N302:R302"/>
    <mergeCell ref="D410:E410"/>
    <mergeCell ref="D359:E359"/>
    <mergeCell ref="N410:R410"/>
    <mergeCell ref="D393:E393"/>
    <mergeCell ref="N254:R25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D474:E474"/>
    <mergeCell ref="D66:E66"/>
    <mergeCell ref="N381:R381"/>
    <mergeCell ref="N181:R1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