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A05F46-13E8-40A6-B18F-D0850189B0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W476" i="1"/>
  <c r="V476" i="1"/>
  <c r="X475" i="1"/>
  <c r="W475" i="1"/>
  <c r="N475" i="1"/>
  <c r="W474" i="1"/>
  <c r="X474" i="1" s="1"/>
  <c r="N474" i="1"/>
  <c r="W473" i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N459" i="1"/>
  <c r="V457" i="1"/>
  <c r="V456" i="1"/>
  <c r="W455" i="1"/>
  <c r="X455" i="1" s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N447" i="1"/>
  <c r="V443" i="1"/>
  <c r="V442" i="1"/>
  <c r="W441" i="1"/>
  <c r="W443" i="1" s="1"/>
  <c r="V439" i="1"/>
  <c r="V438" i="1"/>
  <c r="W437" i="1"/>
  <c r="V435" i="1"/>
  <c r="V434" i="1"/>
  <c r="W433" i="1"/>
  <c r="W435" i="1" s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W423" i="1"/>
  <c r="X423" i="1" s="1"/>
  <c r="N423" i="1"/>
  <c r="V421" i="1"/>
  <c r="V420" i="1"/>
  <c r="W419" i="1"/>
  <c r="X419" i="1" s="1"/>
  <c r="N419" i="1"/>
  <c r="W418" i="1"/>
  <c r="N418" i="1"/>
  <c r="V415" i="1"/>
  <c r="V414" i="1"/>
  <c r="W413" i="1"/>
  <c r="X413" i="1" s="1"/>
  <c r="W412" i="1"/>
  <c r="X412" i="1" s="1"/>
  <c r="W411" i="1"/>
  <c r="X411" i="1" s="1"/>
  <c r="W410" i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7" i="1"/>
  <c r="V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V363" i="1"/>
  <c r="V362" i="1"/>
  <c r="W361" i="1"/>
  <c r="X361" i="1" s="1"/>
  <c r="N361" i="1"/>
  <c r="W360" i="1"/>
  <c r="W362" i="1" s="1"/>
  <c r="N360" i="1"/>
  <c r="V358" i="1"/>
  <c r="V357" i="1"/>
  <c r="W356" i="1"/>
  <c r="X356" i="1" s="1"/>
  <c r="N356" i="1"/>
  <c r="W355" i="1"/>
  <c r="X355" i="1" s="1"/>
  <c r="W354" i="1"/>
  <c r="X354" i="1" s="1"/>
  <c r="N354" i="1"/>
  <c r="W353" i="1"/>
  <c r="X353" i="1" s="1"/>
  <c r="N353" i="1"/>
  <c r="W352" i="1"/>
  <c r="X352" i="1" s="1"/>
  <c r="N352" i="1"/>
  <c r="V349" i="1"/>
  <c r="V348" i="1"/>
  <c r="W347" i="1"/>
  <c r="N347" i="1"/>
  <c r="V345" i="1"/>
  <c r="V344" i="1"/>
  <c r="W343" i="1"/>
  <c r="X343" i="1" s="1"/>
  <c r="N343" i="1"/>
  <c r="W342" i="1"/>
  <c r="W344" i="1" s="1"/>
  <c r="V340" i="1"/>
  <c r="V339" i="1"/>
  <c r="W338" i="1"/>
  <c r="X338" i="1" s="1"/>
  <c r="N338" i="1"/>
  <c r="W337" i="1"/>
  <c r="X337" i="1" s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W325" i="1"/>
  <c r="N325" i="1"/>
  <c r="V321" i="1"/>
  <c r="V320" i="1"/>
  <c r="W319" i="1"/>
  <c r="W321" i="1" s="1"/>
  <c r="N319" i="1"/>
  <c r="V315" i="1"/>
  <c r="V314" i="1"/>
  <c r="W313" i="1"/>
  <c r="W315" i="1" s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X295" i="1" s="1"/>
  <c r="X297" i="1" s="1"/>
  <c r="N295" i="1"/>
  <c r="V293" i="1"/>
  <c r="V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W286" i="1"/>
  <c r="X286" i="1" s="1"/>
  <c r="W285" i="1"/>
  <c r="X285" i="1" s="1"/>
  <c r="N285" i="1"/>
  <c r="W284" i="1"/>
  <c r="X284" i="1" s="1"/>
  <c r="X292" i="1" s="1"/>
  <c r="N284" i="1"/>
  <c r="V281" i="1"/>
  <c r="V280" i="1"/>
  <c r="W279" i="1"/>
  <c r="X279" i="1" s="1"/>
  <c r="N279" i="1"/>
  <c r="W278" i="1"/>
  <c r="X278" i="1" s="1"/>
  <c r="N278" i="1"/>
  <c r="X277" i="1"/>
  <c r="W277" i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J516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X163" i="1" s="1"/>
  <c r="X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G516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V131" i="1"/>
  <c r="V130" i="1"/>
  <c r="W129" i="1"/>
  <c r="X129" i="1" s="1"/>
  <c r="W128" i="1"/>
  <c r="X128" i="1" s="1"/>
  <c r="N128" i="1"/>
  <c r="W127" i="1"/>
  <c r="X127" i="1" s="1"/>
  <c r="W126" i="1"/>
  <c r="X126" i="1" s="1"/>
  <c r="N126" i="1"/>
  <c r="W125" i="1"/>
  <c r="X125" i="1" s="1"/>
  <c r="W124" i="1"/>
  <c r="X124" i="1" s="1"/>
  <c r="W123" i="1"/>
  <c r="N123" i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N112" i="1"/>
  <c r="W111" i="1"/>
  <c r="X111" i="1" s="1"/>
  <c r="W110" i="1"/>
  <c r="X110" i="1" s="1"/>
  <c r="W109" i="1"/>
  <c r="V107" i="1"/>
  <c r="V106" i="1"/>
  <c r="W105" i="1"/>
  <c r="X105" i="1" s="1"/>
  <c r="W104" i="1"/>
  <c r="X104" i="1" s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N90" i="1"/>
  <c r="V88" i="1"/>
  <c r="V87" i="1"/>
  <c r="X86" i="1"/>
  <c r="W86" i="1"/>
  <c r="N86" i="1"/>
  <c r="W85" i="1"/>
  <c r="X85" i="1" s="1"/>
  <c r="N85" i="1"/>
  <c r="W84" i="1"/>
  <c r="X84" i="1" s="1"/>
  <c r="N84" i="1"/>
  <c r="W83" i="1"/>
  <c r="X83" i="1" s="1"/>
  <c r="N83" i="1"/>
  <c r="W82" i="1"/>
  <c r="X82" i="1" s="1"/>
  <c r="W81" i="1"/>
  <c r="X81" i="1" s="1"/>
  <c r="W80" i="1"/>
  <c r="X80" i="1" s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V62" i="1"/>
  <c r="V61" i="1"/>
  <c r="W60" i="1"/>
  <c r="X60" i="1" s="1"/>
  <c r="W59" i="1"/>
  <c r="X59" i="1" s="1"/>
  <c r="N59" i="1"/>
  <c r="W58" i="1"/>
  <c r="X58" i="1" s="1"/>
  <c r="W57" i="1"/>
  <c r="X57" i="1" s="1"/>
  <c r="N57" i="1"/>
  <c r="V54" i="1"/>
  <c r="V53" i="1"/>
  <c r="W52" i="1"/>
  <c r="X52" i="1" s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N22" i="1"/>
  <c r="H10" i="1"/>
  <c r="A9" i="1"/>
  <c r="F10" i="1" s="1"/>
  <c r="D7" i="1"/>
  <c r="O6" i="1"/>
  <c r="N2" i="1"/>
  <c r="X433" i="1" l="1"/>
  <c r="X434" i="1" s="1"/>
  <c r="W434" i="1"/>
  <c r="X441" i="1"/>
  <c r="X442" i="1" s="1"/>
  <c r="W442" i="1"/>
  <c r="X357" i="1"/>
  <c r="B516" i="1"/>
  <c r="W34" i="1"/>
  <c r="X87" i="1"/>
  <c r="X138" i="1"/>
  <c r="W263" i="1"/>
  <c r="V509" i="1"/>
  <c r="W198" i="1"/>
  <c r="X180" i="1"/>
  <c r="X197" i="1" s="1"/>
  <c r="L516" i="1"/>
  <c r="W219" i="1"/>
  <c r="X213" i="1"/>
  <c r="X219" i="1" s="1"/>
  <c r="W349" i="1"/>
  <c r="W348" i="1"/>
  <c r="X347" i="1"/>
  <c r="X348" i="1" s="1"/>
  <c r="W461" i="1"/>
  <c r="X459" i="1"/>
  <c r="X461" i="1" s="1"/>
  <c r="W95" i="1"/>
  <c r="X90" i="1"/>
  <c r="X95" i="1" s="1"/>
  <c r="M516" i="1"/>
  <c r="X223" i="1"/>
  <c r="X238" i="1" s="1"/>
  <c r="W243" i="1"/>
  <c r="W242" i="1"/>
  <c r="X241" i="1"/>
  <c r="X242" i="1" s="1"/>
  <c r="W249" i="1"/>
  <c r="X245" i="1"/>
  <c r="X249" i="1" s="1"/>
  <c r="X369" i="1"/>
  <c r="W408" i="1"/>
  <c r="W407" i="1"/>
  <c r="X406" i="1"/>
  <c r="X407" i="1" s="1"/>
  <c r="W477" i="1"/>
  <c r="X473" i="1"/>
  <c r="V510" i="1"/>
  <c r="D516" i="1"/>
  <c r="W107" i="1"/>
  <c r="W120" i="1"/>
  <c r="W130" i="1"/>
  <c r="W160" i="1"/>
  <c r="W170" i="1"/>
  <c r="W204" i="1"/>
  <c r="W281" i="1"/>
  <c r="W280" i="1"/>
  <c r="W396" i="1"/>
  <c r="W430" i="1"/>
  <c r="W457" i="1"/>
  <c r="X61" i="1"/>
  <c r="H9" i="1"/>
  <c r="W24" i="1"/>
  <c r="W35" i="1"/>
  <c r="W39" i="1"/>
  <c r="W43" i="1"/>
  <c r="W47" i="1"/>
  <c r="W53" i="1"/>
  <c r="W62" i="1"/>
  <c r="W87" i="1"/>
  <c r="W96" i="1"/>
  <c r="W131" i="1"/>
  <c r="W139" i="1"/>
  <c r="W147" i="1"/>
  <c r="W166" i="1"/>
  <c r="W177" i="1"/>
  <c r="W197" i="1"/>
  <c r="W205" i="1"/>
  <c r="W210" i="1"/>
  <c r="W238" i="1"/>
  <c r="W262" i="1"/>
  <c r="W292" i="1"/>
  <c r="O516" i="1"/>
  <c r="W302" i="1"/>
  <c r="X301" i="1"/>
  <c r="X302" i="1" s="1"/>
  <c r="W303" i="1"/>
  <c r="W310" i="1"/>
  <c r="X309" i="1"/>
  <c r="X310" i="1" s="1"/>
  <c r="W311" i="1"/>
  <c r="A10" i="1"/>
  <c r="W106" i="1"/>
  <c r="W121" i="1"/>
  <c r="W159" i="1"/>
  <c r="W171" i="1"/>
  <c r="W250" i="1"/>
  <c r="X268" i="1"/>
  <c r="W298" i="1"/>
  <c r="W306" i="1"/>
  <c r="X305" i="1"/>
  <c r="X306" i="1" s="1"/>
  <c r="W307" i="1"/>
  <c r="W314" i="1"/>
  <c r="X313" i="1"/>
  <c r="X314" i="1" s="1"/>
  <c r="P516" i="1"/>
  <c r="W320" i="1"/>
  <c r="X319" i="1"/>
  <c r="X320" i="1" s="1"/>
  <c r="W333" i="1"/>
  <c r="X325" i="1"/>
  <c r="X333" i="1" s="1"/>
  <c r="H516" i="1"/>
  <c r="Q516" i="1"/>
  <c r="F9" i="1"/>
  <c r="J9" i="1"/>
  <c r="X22" i="1"/>
  <c r="X23" i="1" s="1"/>
  <c r="W23" i="1"/>
  <c r="V506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1" i="1"/>
  <c r="E516" i="1"/>
  <c r="W88" i="1"/>
  <c r="X98" i="1"/>
  <c r="X106" i="1" s="1"/>
  <c r="X109" i="1"/>
  <c r="X120" i="1" s="1"/>
  <c r="X123" i="1"/>
  <c r="X130" i="1" s="1"/>
  <c r="F516" i="1"/>
  <c r="W138" i="1"/>
  <c r="X143" i="1"/>
  <c r="X146" i="1" s="1"/>
  <c r="W146" i="1"/>
  <c r="X150" i="1"/>
  <c r="X159" i="1" s="1"/>
  <c r="I516" i="1"/>
  <c r="W165" i="1"/>
  <c r="X173" i="1"/>
  <c r="X177" i="1" s="1"/>
  <c r="X200" i="1"/>
  <c r="X204" i="1" s="1"/>
  <c r="X208" i="1"/>
  <c r="X209" i="1" s="1"/>
  <c r="W209" i="1"/>
  <c r="W220" i="1"/>
  <c r="W239" i="1"/>
  <c r="X252" i="1"/>
  <c r="X262" i="1" s="1"/>
  <c r="W269" i="1"/>
  <c r="W268" i="1"/>
  <c r="W275" i="1"/>
  <c r="X271" i="1"/>
  <c r="X274" i="1" s="1"/>
  <c r="W274" i="1"/>
  <c r="X280" i="1"/>
  <c r="W297" i="1"/>
  <c r="W334" i="1"/>
  <c r="W340" i="1"/>
  <c r="X336" i="1"/>
  <c r="X339" i="1" s="1"/>
  <c r="W339" i="1"/>
  <c r="W345" i="1"/>
  <c r="X342" i="1"/>
  <c r="X344" i="1" s="1"/>
  <c r="W358" i="1"/>
  <c r="W363" i="1"/>
  <c r="X360" i="1"/>
  <c r="X362" i="1" s="1"/>
  <c r="W369" i="1"/>
  <c r="W370" i="1"/>
  <c r="W373" i="1"/>
  <c r="X372" i="1"/>
  <c r="X373" i="1" s="1"/>
  <c r="W374" i="1"/>
  <c r="W381" i="1"/>
  <c r="X378" i="1"/>
  <c r="X380" i="1" s="1"/>
  <c r="S516" i="1"/>
  <c r="W380" i="1"/>
  <c r="X396" i="1"/>
  <c r="W415" i="1"/>
  <c r="T516" i="1"/>
  <c r="W421" i="1"/>
  <c r="X418" i="1"/>
  <c r="X420" i="1" s="1"/>
  <c r="W420" i="1"/>
  <c r="X430" i="1"/>
  <c r="V516" i="1"/>
  <c r="W484" i="1"/>
  <c r="X481" i="1"/>
  <c r="X484" i="1" s="1"/>
  <c r="W485" i="1"/>
  <c r="W496" i="1"/>
  <c r="X492" i="1"/>
  <c r="X496" i="1" s="1"/>
  <c r="W497" i="1"/>
  <c r="W507" i="1"/>
  <c r="W508" i="1"/>
  <c r="U516" i="1"/>
  <c r="N516" i="1"/>
  <c r="W293" i="1"/>
  <c r="R516" i="1"/>
  <c r="W357" i="1"/>
  <c r="W397" i="1"/>
  <c r="W404" i="1"/>
  <c r="X399" i="1"/>
  <c r="X403" i="1" s="1"/>
  <c r="W403" i="1"/>
  <c r="W414" i="1"/>
  <c r="X410" i="1"/>
  <c r="X414" i="1" s="1"/>
  <c r="W431" i="1"/>
  <c r="W438" i="1"/>
  <c r="X437" i="1"/>
  <c r="X438" i="1" s="1"/>
  <c r="W439" i="1"/>
  <c r="X456" i="1"/>
  <c r="W456" i="1"/>
  <c r="W462" i="1"/>
  <c r="W470" i="1"/>
  <c r="X464" i="1"/>
  <c r="X470" i="1" s="1"/>
  <c r="W471" i="1"/>
  <c r="X476" i="1"/>
  <c r="W504" i="1"/>
  <c r="X499" i="1"/>
  <c r="X504" i="1" s="1"/>
  <c r="W505" i="1"/>
  <c r="W509" i="1" l="1"/>
  <c r="X511" i="1"/>
  <c r="W510" i="1"/>
  <c r="W506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<sst xmlns="http://schemas.openxmlformats.org/spreadsheetml/2006/main" count="2209" uniqueCount="765">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</sst>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8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88" t="s">
        <v>0</v>
      </c>
      <c r="E1" s="353"/>
      <c r="F1" s="353"/>
      <c r="G1" s="12" t="s">
        <v>1</v>
      </c>
      <c r="H1" s="488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581" t="s">
        <v>8</v>
      </c>
      <c r="B5" s="387"/>
      <c r="C5" s="364"/>
      <c r="D5" s="639"/>
      <c r="E5" s="640"/>
      <c r="F5" s="430" t="s">
        <v>9</v>
      </c>
      <c r="G5" s="364"/>
      <c r="H5" s="639"/>
      <c r="I5" s="679"/>
      <c r="J5" s="679"/>
      <c r="K5" s="679"/>
      <c r="L5" s="640"/>
      <c r="N5" s="24" t="s">
        <v>10</v>
      </c>
      <c r="O5" s="403">
        <v>45325</v>
      </c>
      <c r="P5" s="404"/>
      <c r="R5" s="413" t="s">
        <v>11</v>
      </c>
      <c r="S5" s="414"/>
      <c r="T5" s="553" t="s">
        <v>12</v>
      </c>
      <c r="U5" s="404"/>
      <c r="Z5" s="51"/>
      <c r="AA5" s="51"/>
      <c r="AB5" s="51"/>
    </row>
    <row r="6" spans="1:29" s="337" customFormat="1" ht="24" customHeight="1" x14ac:dyDescent="0.2">
      <c r="A6" s="581" t="s">
        <v>13</v>
      </c>
      <c r="B6" s="387"/>
      <c r="C6" s="364"/>
      <c r="D6" s="448" t="s">
        <v>14</v>
      </c>
      <c r="E6" s="449"/>
      <c r="F6" s="449"/>
      <c r="G6" s="449"/>
      <c r="H6" s="449"/>
      <c r="I6" s="449"/>
      <c r="J6" s="449"/>
      <c r="K6" s="449"/>
      <c r="L6" s="404"/>
      <c r="N6" s="24" t="s">
        <v>15</v>
      </c>
      <c r="O6" s="622" t="str">
        <f>IF(O5=0," ",CHOOSE(WEEKDAY(O5,2),"Понедельник","Вторник","Среда","Четверг","Пятница","Суббота","Воскресенье"))</f>
        <v>Суббота</v>
      </c>
      <c r="P6" s="344"/>
      <c r="R6" s="660" t="s">
        <v>16</v>
      </c>
      <c r="S6" s="414"/>
      <c r="T6" s="530" t="s">
        <v>17</v>
      </c>
      <c r="U6" s="531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23" t="str">
        <f>IFERROR(VLOOKUP(DeliveryAddress,Table,3,0),1)</f>
        <v>4</v>
      </c>
      <c r="E7" s="524"/>
      <c r="F7" s="524"/>
      <c r="G7" s="524"/>
      <c r="H7" s="524"/>
      <c r="I7" s="524"/>
      <c r="J7" s="524"/>
      <c r="K7" s="524"/>
      <c r="L7" s="462"/>
      <c r="N7" s="24"/>
      <c r="O7" s="42"/>
      <c r="P7" s="42"/>
      <c r="R7" s="361"/>
      <c r="S7" s="414"/>
      <c r="T7" s="532"/>
      <c r="U7" s="533"/>
      <c r="Z7" s="51"/>
      <c r="AA7" s="51"/>
      <c r="AB7" s="51"/>
    </row>
    <row r="8" spans="1:29" s="337" customFormat="1" ht="25.5" customHeight="1" x14ac:dyDescent="0.2">
      <c r="A8" s="367" t="s">
        <v>18</v>
      </c>
      <c r="B8" s="348"/>
      <c r="C8" s="349"/>
      <c r="D8" s="626"/>
      <c r="E8" s="627"/>
      <c r="F8" s="627"/>
      <c r="G8" s="627"/>
      <c r="H8" s="627"/>
      <c r="I8" s="627"/>
      <c r="J8" s="627"/>
      <c r="K8" s="627"/>
      <c r="L8" s="628"/>
      <c r="N8" s="24" t="s">
        <v>19</v>
      </c>
      <c r="O8" s="439">
        <v>0.375</v>
      </c>
      <c r="P8" s="404"/>
      <c r="R8" s="361"/>
      <c r="S8" s="414"/>
      <c r="T8" s="532"/>
      <c r="U8" s="533"/>
      <c r="Z8" s="51"/>
      <c r="AA8" s="51"/>
      <c r="AB8" s="51"/>
    </row>
    <row r="9" spans="1:29" s="337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4"/>
      <c r="E9" s="412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N9" s="26" t="s">
        <v>20</v>
      </c>
      <c r="O9" s="403"/>
      <c r="P9" s="404"/>
      <c r="R9" s="361"/>
      <c r="S9" s="414"/>
      <c r="T9" s="534"/>
      <c r="U9" s="535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4"/>
      <c r="E10" s="412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493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39"/>
      <c r="P10" s="404"/>
      <c r="S10" s="24" t="s">
        <v>22</v>
      </c>
      <c r="T10" s="687" t="s">
        <v>23</v>
      </c>
      <c r="U10" s="531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9"/>
      <c r="P11" s="404"/>
      <c r="S11" s="24" t="s">
        <v>26</v>
      </c>
      <c r="T11" s="436" t="s">
        <v>27</v>
      </c>
      <c r="U11" s="437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391" t="s">
        <v>28</v>
      </c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64"/>
      <c r="N12" s="24" t="s">
        <v>29</v>
      </c>
      <c r="O12" s="461"/>
      <c r="P12" s="462"/>
      <c r="Q12" s="23"/>
      <c r="S12" s="24"/>
      <c r="T12" s="353"/>
      <c r="U12" s="361"/>
      <c r="Z12" s="51"/>
      <c r="AA12" s="51"/>
      <c r="AB12" s="51"/>
    </row>
    <row r="13" spans="1:29" s="337" customFormat="1" ht="23.25" customHeight="1" x14ac:dyDescent="0.2">
      <c r="A13" s="391" t="s">
        <v>30</v>
      </c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64"/>
      <c r="M13" s="26"/>
      <c r="N13" s="26" t="s">
        <v>31</v>
      </c>
      <c r="O13" s="436"/>
      <c r="P13" s="437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391" t="s">
        <v>32</v>
      </c>
      <c r="B14" s="387"/>
      <c r="C14" s="387"/>
      <c r="D14" s="387"/>
      <c r="E14" s="387"/>
      <c r="F14" s="387"/>
      <c r="G14" s="387"/>
      <c r="H14" s="387"/>
      <c r="I14" s="387"/>
      <c r="J14" s="387"/>
      <c r="K14" s="387"/>
      <c r="L14" s="364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395" t="s">
        <v>33</v>
      </c>
      <c r="B15" s="387"/>
      <c r="C15" s="387"/>
      <c r="D15" s="387"/>
      <c r="E15" s="387"/>
      <c r="F15" s="387"/>
      <c r="G15" s="387"/>
      <c r="H15" s="387"/>
      <c r="I15" s="387"/>
      <c r="J15" s="387"/>
      <c r="K15" s="387"/>
      <c r="L15" s="364"/>
      <c r="N15" s="604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5" t="s">
        <v>35</v>
      </c>
      <c r="B17" s="355" t="s">
        <v>36</v>
      </c>
      <c r="C17" s="587" t="s">
        <v>37</v>
      </c>
      <c r="D17" s="355" t="s">
        <v>38</v>
      </c>
      <c r="E17" s="356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619"/>
      <c r="P17" s="619"/>
      <c r="Q17" s="619"/>
      <c r="R17" s="356"/>
      <c r="S17" s="363" t="s">
        <v>48</v>
      </c>
      <c r="T17" s="364"/>
      <c r="U17" s="355" t="s">
        <v>49</v>
      </c>
      <c r="V17" s="355" t="s">
        <v>50</v>
      </c>
      <c r="W17" s="674" t="s">
        <v>51</v>
      </c>
      <c r="X17" s="355" t="s">
        <v>52</v>
      </c>
      <c r="Y17" s="365" t="s">
        <v>53</v>
      </c>
      <c r="Z17" s="365" t="s">
        <v>54</v>
      </c>
      <c r="AA17" s="365" t="s">
        <v>55</v>
      </c>
      <c r="AB17" s="669"/>
      <c r="AC17" s="670"/>
      <c r="AD17" s="589"/>
      <c r="BA17" s="662" t="s">
        <v>56</v>
      </c>
    </row>
    <row r="18" spans="1:53" ht="14.25" customHeight="1" x14ac:dyDescent="0.2">
      <c r="A18" s="376"/>
      <c r="B18" s="376"/>
      <c r="C18" s="376"/>
      <c r="D18" s="357"/>
      <c r="E18" s="358"/>
      <c r="F18" s="376"/>
      <c r="G18" s="376"/>
      <c r="H18" s="376"/>
      <c r="I18" s="376"/>
      <c r="J18" s="376"/>
      <c r="K18" s="376"/>
      <c r="L18" s="376"/>
      <c r="M18" s="376"/>
      <c r="N18" s="357"/>
      <c r="O18" s="620"/>
      <c r="P18" s="620"/>
      <c r="Q18" s="620"/>
      <c r="R18" s="358"/>
      <c r="S18" s="336" t="s">
        <v>57</v>
      </c>
      <c r="T18" s="336" t="s">
        <v>58</v>
      </c>
      <c r="U18" s="376"/>
      <c r="V18" s="376"/>
      <c r="W18" s="675"/>
      <c r="X18" s="376"/>
      <c r="Y18" s="366"/>
      <c r="Z18" s="366"/>
      <c r="AA18" s="671"/>
      <c r="AB18" s="672"/>
      <c r="AC18" s="673"/>
      <c r="AD18" s="590"/>
      <c r="BA18" s="361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360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35"/>
      <c r="Z20" s="335"/>
    </row>
    <row r="21" spans="1:53" ht="14.25" hidden="1" customHeight="1" x14ac:dyDescent="0.25">
      <c r="A21" s="389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34"/>
      <c r="Z21" s="33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0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71"/>
      <c r="N23" s="347" t="s">
        <v>66</v>
      </c>
      <c r="O23" s="348"/>
      <c r="P23" s="348"/>
      <c r="Q23" s="348"/>
      <c r="R23" s="348"/>
      <c r="S23" s="348"/>
      <c r="T23" s="34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71"/>
      <c r="N24" s="347" t="s">
        <v>66</v>
      </c>
      <c r="O24" s="348"/>
      <c r="P24" s="348"/>
      <c r="Q24" s="348"/>
      <c r="R24" s="348"/>
      <c r="S24" s="348"/>
      <c r="T24" s="34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89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34"/>
      <c r="Z25" s="33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5" t="s">
        <v>73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91" t="s">
        <v>80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0" t="s">
        <v>84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0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71"/>
      <c r="N34" s="347" t="s">
        <v>66</v>
      </c>
      <c r="O34" s="348"/>
      <c r="P34" s="348"/>
      <c r="Q34" s="348"/>
      <c r="R34" s="348"/>
      <c r="S34" s="348"/>
      <c r="T34" s="34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71"/>
      <c r="N35" s="347" t="s">
        <v>66</v>
      </c>
      <c r="O35" s="348"/>
      <c r="P35" s="348"/>
      <c r="Q35" s="348"/>
      <c r="R35" s="348"/>
      <c r="S35" s="348"/>
      <c r="T35" s="34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89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34"/>
      <c r="Z36" s="33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70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71"/>
      <c r="N38" s="347" t="s">
        <v>66</v>
      </c>
      <c r="O38" s="348"/>
      <c r="P38" s="348"/>
      <c r="Q38" s="348"/>
      <c r="R38" s="348"/>
      <c r="S38" s="348"/>
      <c r="T38" s="34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71"/>
      <c r="N39" s="347" t="s">
        <v>66</v>
      </c>
      <c r="O39" s="348"/>
      <c r="P39" s="348"/>
      <c r="Q39" s="348"/>
      <c r="R39" s="348"/>
      <c r="S39" s="348"/>
      <c r="T39" s="34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89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34"/>
      <c r="Z40" s="33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70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71"/>
      <c r="N42" s="347" t="s">
        <v>66</v>
      </c>
      <c r="O42" s="348"/>
      <c r="P42" s="348"/>
      <c r="Q42" s="348"/>
      <c r="R42" s="348"/>
      <c r="S42" s="348"/>
      <c r="T42" s="34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71"/>
      <c r="N43" s="347" t="s">
        <v>66</v>
      </c>
      <c r="O43" s="348"/>
      <c r="P43" s="348"/>
      <c r="Q43" s="348"/>
      <c r="R43" s="348"/>
      <c r="S43" s="348"/>
      <c r="T43" s="34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89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34"/>
      <c r="Z44" s="33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70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71"/>
      <c r="N46" s="347" t="s">
        <v>66</v>
      </c>
      <c r="O46" s="348"/>
      <c r="P46" s="348"/>
      <c r="Q46" s="348"/>
      <c r="R46" s="348"/>
      <c r="S46" s="348"/>
      <c r="T46" s="34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71"/>
      <c r="N47" s="347" t="s">
        <v>66</v>
      </c>
      <c r="O47" s="348"/>
      <c r="P47" s="348"/>
      <c r="Q47" s="348"/>
      <c r="R47" s="348"/>
      <c r="S47" s="348"/>
      <c r="T47" s="34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48"/>
      <c r="Z48" s="48"/>
    </row>
    <row r="49" spans="1:53" ht="16.5" hidden="1" customHeight="1" x14ac:dyDescent="0.25">
      <c r="A49" s="360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35"/>
      <c r="Z49" s="335"/>
    </row>
    <row r="50" spans="1:53" ht="14.25" hidden="1" customHeight="1" x14ac:dyDescent="0.25">
      <c r="A50" s="389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34"/>
      <c r="Z50" s="334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70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71"/>
      <c r="N53" s="347" t="s">
        <v>66</v>
      </c>
      <c r="O53" s="348"/>
      <c r="P53" s="348"/>
      <c r="Q53" s="348"/>
      <c r="R53" s="348"/>
      <c r="S53" s="348"/>
      <c r="T53" s="349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71"/>
      <c r="N54" s="347" t="s">
        <v>66</v>
      </c>
      <c r="O54" s="348"/>
      <c r="P54" s="348"/>
      <c r="Q54" s="348"/>
      <c r="R54" s="348"/>
      <c r="S54" s="348"/>
      <c r="T54" s="349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60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35"/>
      <c r="Z55" s="335"/>
    </row>
    <row r="56" spans="1:53" ht="14.25" hidden="1" customHeight="1" x14ac:dyDescent="0.25">
      <c r="A56" s="389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34"/>
      <c r="Z56" s="33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220</v>
      </c>
      <c r="W57" s="340">
        <f>IFERROR(IF(V57="",0,CEILING((V57/$H57),1)*$H57),"")</f>
        <v>226.8</v>
      </c>
      <c r="X57" s="36">
        <f>IFERROR(IF(W57=0,"",ROUNDUP(W57/H57,0)*0.02175),"")</f>
        <v>0.45674999999999999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83" t="s">
        <v>113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609" t="s">
        <v>118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70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71"/>
      <c r="N61" s="347" t="s">
        <v>66</v>
      </c>
      <c r="O61" s="348"/>
      <c r="P61" s="348"/>
      <c r="Q61" s="348"/>
      <c r="R61" s="348"/>
      <c r="S61" s="348"/>
      <c r="T61" s="349"/>
      <c r="U61" s="37" t="s">
        <v>67</v>
      </c>
      <c r="V61" s="341">
        <f>IFERROR(V57/H57,"0")+IFERROR(V58/H58,"0")+IFERROR(V59/H59,"0")+IFERROR(V60/H60,"0")</f>
        <v>20.37037037037037</v>
      </c>
      <c r="W61" s="341">
        <f>IFERROR(W57/H57,"0")+IFERROR(W58/H58,"0")+IFERROR(W59/H59,"0")+IFERROR(W60/H60,"0")</f>
        <v>21</v>
      </c>
      <c r="X61" s="341">
        <f>IFERROR(IF(X57="",0,X57),"0")+IFERROR(IF(X58="",0,X58),"0")+IFERROR(IF(X59="",0,X59),"0")+IFERROR(IF(X60="",0,X60),"0")</f>
        <v>0.45674999999999999</v>
      </c>
      <c r="Y61" s="342"/>
      <c r="Z61" s="342"/>
    </row>
    <row r="62" spans="1:53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71"/>
      <c r="N62" s="347" t="s">
        <v>66</v>
      </c>
      <c r="O62" s="348"/>
      <c r="P62" s="348"/>
      <c r="Q62" s="348"/>
      <c r="R62" s="348"/>
      <c r="S62" s="348"/>
      <c r="T62" s="349"/>
      <c r="U62" s="37" t="s">
        <v>65</v>
      </c>
      <c r="V62" s="341">
        <f>IFERROR(SUM(V57:V60),"0")</f>
        <v>220</v>
      </c>
      <c r="W62" s="341">
        <f>IFERROR(SUM(W57:W60),"0")</f>
        <v>226.8</v>
      </c>
      <c r="X62" s="37"/>
      <c r="Y62" s="342"/>
      <c r="Z62" s="342"/>
    </row>
    <row r="63" spans="1:53" ht="16.5" hidden="1" customHeight="1" x14ac:dyDescent="0.25">
      <c r="A63" s="360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35"/>
      <c r="Z63" s="335"/>
    </row>
    <row r="64" spans="1:53" ht="14.25" hidden="1" customHeight="1" x14ac:dyDescent="0.25">
      <c r="A64" s="389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34"/>
      <c r="Z64" s="334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16" t="s">
        <v>121</v>
      </c>
      <c r="O65" s="346"/>
      <c r="P65" s="346"/>
      <c r="Q65" s="346"/>
      <c r="R65" s="344"/>
      <c r="S65" s="34"/>
      <c r="T65" s="34"/>
      <c r="U65" s="35" t="s">
        <v>65</v>
      </c>
      <c r="V65" s="339">
        <v>50</v>
      </c>
      <c r="W65" s="340">
        <f t="shared" ref="W65:W86" si="2">IFERROR(IF(V65="",0,CEILING((V65/$H65),1)*$H65),"")</f>
        <v>56</v>
      </c>
      <c r="X65" s="36">
        <f t="shared" ref="X65:X71" si="3">IFERROR(IF(W65=0,"",ROUNDUP(W65/H65,0)*0.02175),"")</f>
        <v>0.10874999999999999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517" t="s">
        <v>125</v>
      </c>
      <c r="O66" s="346"/>
      <c r="P66" s="346"/>
      <c r="Q66" s="346"/>
      <c r="R66" s="344"/>
      <c r="S66" s="34"/>
      <c r="T66" s="34"/>
      <c r="U66" s="35" t="s">
        <v>65</v>
      </c>
      <c r="V66" s="339">
        <v>150</v>
      </c>
      <c r="W66" s="340">
        <f t="shared" si="2"/>
        <v>156.79999999999998</v>
      </c>
      <c r="X66" s="36">
        <f t="shared" si="3"/>
        <v>0.30449999999999999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704" t="s">
        <v>129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50</v>
      </c>
      <c r="W69" s="340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82" t="s">
        <v>136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6" t="s">
        <v>149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6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3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1" t="s">
        <v>156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685" t="s">
        <v>158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434" t="s">
        <v>161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3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3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6"/>
      <c r="P85" s="346"/>
      <c r="Q85" s="346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6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6"/>
      <c r="P86" s="346"/>
      <c r="Q86" s="346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70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71"/>
      <c r="N87" s="347" t="s">
        <v>66</v>
      </c>
      <c r="O87" s="348"/>
      <c r="P87" s="348"/>
      <c r="Q87" s="348"/>
      <c r="R87" s="348"/>
      <c r="S87" s="348"/>
      <c r="T87" s="349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22.486772486772487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24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0.52200000000000002</v>
      </c>
      <c r="Y87" s="342"/>
      <c r="Z87" s="342"/>
    </row>
    <row r="88" spans="1:53" x14ac:dyDescent="0.2">
      <c r="A88" s="361"/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71"/>
      <c r="N88" s="347" t="s">
        <v>66</v>
      </c>
      <c r="O88" s="348"/>
      <c r="P88" s="348"/>
      <c r="Q88" s="348"/>
      <c r="R88" s="348"/>
      <c r="S88" s="348"/>
      <c r="T88" s="349"/>
      <c r="U88" s="37" t="s">
        <v>65</v>
      </c>
      <c r="V88" s="341">
        <f>IFERROR(SUM(V65:V86),"0")</f>
        <v>250</v>
      </c>
      <c r="W88" s="341">
        <f>IFERROR(SUM(W65:W86),"0")</f>
        <v>266.79999999999995</v>
      </c>
      <c r="X88" s="37"/>
      <c r="Y88" s="342"/>
      <c r="Z88" s="342"/>
    </row>
    <row r="89" spans="1:53" ht="14.25" hidden="1" customHeight="1" x14ac:dyDescent="0.25">
      <c r="A89" s="389" t="s">
        <v>100</v>
      </c>
      <c r="B89" s="361"/>
      <c r="C89" s="361"/>
      <c r="D89" s="361"/>
      <c r="E89" s="361"/>
      <c r="F89" s="361"/>
      <c r="G89" s="361"/>
      <c r="H89" s="361"/>
      <c r="I89" s="361"/>
      <c r="J89" s="361"/>
      <c r="K89" s="361"/>
      <c r="L89" s="361"/>
      <c r="M89" s="361"/>
      <c r="N89" s="361"/>
      <c r="O89" s="361"/>
      <c r="P89" s="361"/>
      <c r="Q89" s="361"/>
      <c r="R89" s="361"/>
      <c r="S89" s="361"/>
      <c r="T89" s="361"/>
      <c r="U89" s="361"/>
      <c r="V89" s="361"/>
      <c r="W89" s="361"/>
      <c r="X89" s="361"/>
      <c r="Y89" s="334"/>
      <c r="Z89" s="334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3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377" t="s">
        <v>174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8" t="s">
        <v>177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697" t="s">
        <v>181</v>
      </c>
      <c r="O93" s="346"/>
      <c r="P93" s="346"/>
      <c r="Q93" s="346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66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6"/>
      <c r="P94" s="346"/>
      <c r="Q94" s="346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70"/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71"/>
      <c r="N95" s="347" t="s">
        <v>66</v>
      </c>
      <c r="O95" s="348"/>
      <c r="P95" s="348"/>
      <c r="Q95" s="348"/>
      <c r="R95" s="348"/>
      <c r="S95" s="348"/>
      <c r="T95" s="349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hidden="1" x14ac:dyDescent="0.2">
      <c r="A96" s="361"/>
      <c r="B96" s="361"/>
      <c r="C96" s="361"/>
      <c r="D96" s="361"/>
      <c r="E96" s="361"/>
      <c r="F96" s="361"/>
      <c r="G96" s="361"/>
      <c r="H96" s="361"/>
      <c r="I96" s="361"/>
      <c r="J96" s="361"/>
      <c r="K96" s="361"/>
      <c r="L96" s="361"/>
      <c r="M96" s="371"/>
      <c r="N96" s="347" t="s">
        <v>66</v>
      </c>
      <c r="O96" s="348"/>
      <c r="P96" s="348"/>
      <c r="Q96" s="348"/>
      <c r="R96" s="348"/>
      <c r="S96" s="348"/>
      <c r="T96" s="349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hidden="1" customHeight="1" x14ac:dyDescent="0.25">
      <c r="A97" s="389" t="s">
        <v>60</v>
      </c>
      <c r="B97" s="361"/>
      <c r="C97" s="361"/>
      <c r="D97" s="361"/>
      <c r="E97" s="361"/>
      <c r="F97" s="361"/>
      <c r="G97" s="361"/>
      <c r="H97" s="361"/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34"/>
      <c r="Z97" s="334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4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6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65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6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81" t="s">
        <v>198</v>
      </c>
      <c r="O104" s="346"/>
      <c r="P104" s="346"/>
      <c r="Q104" s="346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459" t="s">
        <v>198</v>
      </c>
      <c r="O105" s="346"/>
      <c r="P105" s="346"/>
      <c r="Q105" s="346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hidden="1" x14ac:dyDescent="0.2">
      <c r="A106" s="370"/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71"/>
      <c r="N106" s="347" t="s">
        <v>66</v>
      </c>
      <c r="O106" s="348"/>
      <c r="P106" s="348"/>
      <c r="Q106" s="348"/>
      <c r="R106" s="348"/>
      <c r="S106" s="348"/>
      <c r="T106" s="349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hidden="1" x14ac:dyDescent="0.2">
      <c r="A107" s="361"/>
      <c r="B107" s="361"/>
      <c r="C107" s="361"/>
      <c r="D107" s="361"/>
      <c r="E107" s="361"/>
      <c r="F107" s="361"/>
      <c r="G107" s="361"/>
      <c r="H107" s="361"/>
      <c r="I107" s="361"/>
      <c r="J107" s="361"/>
      <c r="K107" s="361"/>
      <c r="L107" s="361"/>
      <c r="M107" s="371"/>
      <c r="N107" s="347" t="s">
        <v>66</v>
      </c>
      <c r="O107" s="348"/>
      <c r="P107" s="348"/>
      <c r="Q107" s="348"/>
      <c r="R107" s="348"/>
      <c r="S107" s="348"/>
      <c r="T107" s="349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hidden="1" customHeight="1" x14ac:dyDescent="0.25">
      <c r="A108" s="389" t="s">
        <v>68</v>
      </c>
      <c r="B108" s="361"/>
      <c r="C108" s="361"/>
      <c r="D108" s="361"/>
      <c r="E108" s="361"/>
      <c r="F108" s="361"/>
      <c r="G108" s="361"/>
      <c r="H108" s="361"/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16" t="s">
        <v>202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50</v>
      </c>
      <c r="W109" s="340">
        <f t="shared" ref="W109:W119" si="6">IFERROR(IF(V109="",0,CEILING((V109/$H109),1)*$H109),"")</f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447" t="s">
        <v>204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484" t="s">
        <v>207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20</v>
      </c>
      <c r="W111" s="340">
        <f t="shared" si="6"/>
        <v>25.200000000000003</v>
      </c>
      <c r="X111" s="36">
        <f>IFERROR(IF(W111=0,"",ROUNDUP(W111/H111,0)*0.02175),"")</f>
        <v>6.5250000000000002E-2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6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663" t="s">
        <v>212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487" t="s">
        <v>214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25" t="s">
        <v>217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90</v>
      </c>
      <c r="W115" s="340">
        <f t="shared" si="6"/>
        <v>91.800000000000011</v>
      </c>
      <c r="X115" s="36">
        <f>IFERROR(IF(W115=0,"",ROUNDUP(W115/H115,0)*0.00753),"")</f>
        <v>0.25602000000000003</v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631" t="s">
        <v>220</v>
      </c>
      <c r="O116" s="346"/>
      <c r="P116" s="346"/>
      <c r="Q116" s="346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467" t="s">
        <v>223</v>
      </c>
      <c r="O117" s="346"/>
      <c r="P117" s="346"/>
      <c r="Q117" s="346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6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6"/>
      <c r="P118" s="346"/>
      <c r="Q118" s="346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486" t="s">
        <v>228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70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71"/>
      <c r="N120" s="347" t="s">
        <v>66</v>
      </c>
      <c r="O120" s="348"/>
      <c r="P120" s="348"/>
      <c r="Q120" s="348"/>
      <c r="R120" s="348"/>
      <c r="S120" s="348"/>
      <c r="T120" s="349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41.666666666666664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43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0.45177</v>
      </c>
      <c r="Y120" s="342"/>
      <c r="Z120" s="342"/>
    </row>
    <row r="121" spans="1:53" x14ac:dyDescent="0.2">
      <c r="A121" s="361"/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71"/>
      <c r="N121" s="347" t="s">
        <v>66</v>
      </c>
      <c r="O121" s="348"/>
      <c r="P121" s="348"/>
      <c r="Q121" s="348"/>
      <c r="R121" s="348"/>
      <c r="S121" s="348"/>
      <c r="T121" s="349"/>
      <c r="U121" s="37" t="s">
        <v>65</v>
      </c>
      <c r="V121" s="341">
        <f>IFERROR(SUM(V109:V119),"0")</f>
        <v>160</v>
      </c>
      <c r="W121" s="341">
        <f>IFERROR(SUM(W109:W119),"0")</f>
        <v>167.40000000000003</v>
      </c>
      <c r="X121" s="37"/>
      <c r="Y121" s="342"/>
      <c r="Z121" s="342"/>
    </row>
    <row r="122" spans="1:53" ht="14.25" hidden="1" customHeight="1" x14ac:dyDescent="0.25">
      <c r="A122" s="389" t="s">
        <v>229</v>
      </c>
      <c r="B122" s="361"/>
      <c r="C122" s="361"/>
      <c r="D122" s="361"/>
      <c r="E122" s="361"/>
      <c r="F122" s="361"/>
      <c r="G122" s="361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V122" s="361"/>
      <c r="W122" s="361"/>
      <c r="X122" s="361"/>
      <c r="Y122" s="334"/>
      <c r="Z122" s="334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0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600" t="s">
        <v>234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678" t="s">
        <v>234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59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46"/>
      <c r="P126" s="346"/>
      <c r="Q126" s="346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703" t="s">
        <v>239</v>
      </c>
      <c r="O127" s="346"/>
      <c r="P127" s="346"/>
      <c r="Q127" s="346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5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6"/>
      <c r="P128" s="346"/>
      <c r="Q128" s="346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621" t="s">
        <v>244</v>
      </c>
      <c r="O129" s="346"/>
      <c r="P129" s="346"/>
      <c r="Q129" s="346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70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71"/>
      <c r="N130" s="347" t="s">
        <v>66</v>
      </c>
      <c r="O130" s="348"/>
      <c r="P130" s="348"/>
      <c r="Q130" s="348"/>
      <c r="R130" s="348"/>
      <c r="S130" s="348"/>
      <c r="T130" s="349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hidden="1" x14ac:dyDescent="0.2">
      <c r="A131" s="361"/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71"/>
      <c r="N131" s="347" t="s">
        <v>66</v>
      </c>
      <c r="O131" s="348"/>
      <c r="P131" s="348"/>
      <c r="Q131" s="348"/>
      <c r="R131" s="348"/>
      <c r="S131" s="348"/>
      <c r="T131" s="349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hidden="1" customHeight="1" x14ac:dyDescent="0.25">
      <c r="A132" s="360" t="s">
        <v>245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35"/>
      <c r="Z132" s="335"/>
    </row>
    <row r="133" spans="1:53" ht="14.25" hidden="1" customHeight="1" x14ac:dyDescent="0.25">
      <c r="A133" s="389" t="s">
        <v>68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623" t="s">
        <v>248</v>
      </c>
      <c r="O134" s="346"/>
      <c r="P134" s="346"/>
      <c r="Q134" s="346"/>
      <c r="R134" s="344"/>
      <c r="S134" s="34"/>
      <c r="T134" s="34"/>
      <c r="U134" s="35" t="s">
        <v>65</v>
      </c>
      <c r="V134" s="339">
        <v>650</v>
      </c>
      <c r="W134" s="340">
        <f>IFERROR(IF(V134="",0,CEILING((V134/$H134),1)*$H134),"")</f>
        <v>655.20000000000005</v>
      </c>
      <c r="X134" s="36">
        <f>IFERROR(IF(W134=0,"",ROUNDUP(W134/H134,0)*0.02175),"")</f>
        <v>1.6964999999999999</v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4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46"/>
      <c r="P135" s="346"/>
      <c r="Q135" s="346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4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6"/>
      <c r="P136" s="346"/>
      <c r="Q136" s="346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6"/>
      <c r="P137" s="346"/>
      <c r="Q137" s="346"/>
      <c r="R137" s="344"/>
      <c r="S137" s="34"/>
      <c r="T137" s="34"/>
      <c r="U137" s="35" t="s">
        <v>65</v>
      </c>
      <c r="V137" s="339">
        <v>180</v>
      </c>
      <c r="W137" s="340">
        <f>IFERROR(IF(V137="",0,CEILING((V137/$H137),1)*$H137),"")</f>
        <v>180.9</v>
      </c>
      <c r="X137" s="36">
        <f>IFERROR(IF(W137=0,"",ROUNDUP(W137/H137,0)*0.00753),"")</f>
        <v>0.50451000000000001</v>
      </c>
      <c r="Y137" s="56"/>
      <c r="Z137" s="57"/>
      <c r="AD137" s="58"/>
      <c r="BA137" s="133" t="s">
        <v>1</v>
      </c>
    </row>
    <row r="138" spans="1:53" x14ac:dyDescent="0.2">
      <c r="A138" s="370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71"/>
      <c r="N138" s="347" t="s">
        <v>66</v>
      </c>
      <c r="O138" s="348"/>
      <c r="P138" s="348"/>
      <c r="Q138" s="348"/>
      <c r="R138" s="348"/>
      <c r="S138" s="348"/>
      <c r="T138" s="349"/>
      <c r="U138" s="37" t="s">
        <v>67</v>
      </c>
      <c r="V138" s="341">
        <f>IFERROR(V134/H134,"0")+IFERROR(V135/H135,"0")+IFERROR(V136/H136,"0")+IFERROR(V137/H137,"0")</f>
        <v>144.04761904761904</v>
      </c>
      <c r="W138" s="341">
        <f>IFERROR(W134/H134,"0")+IFERROR(W135/H135,"0")+IFERROR(W136/H136,"0")+IFERROR(W137/H137,"0")</f>
        <v>145</v>
      </c>
      <c r="X138" s="341">
        <f>IFERROR(IF(X134="",0,X134),"0")+IFERROR(IF(X135="",0,X135),"0")+IFERROR(IF(X136="",0,X136),"0")+IFERROR(IF(X137="",0,X137),"0")</f>
        <v>2.2010100000000001</v>
      </c>
      <c r="Y138" s="342"/>
      <c r="Z138" s="342"/>
    </row>
    <row r="139" spans="1:53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71"/>
      <c r="N139" s="347" t="s">
        <v>66</v>
      </c>
      <c r="O139" s="348"/>
      <c r="P139" s="348"/>
      <c r="Q139" s="348"/>
      <c r="R139" s="348"/>
      <c r="S139" s="348"/>
      <c r="T139" s="349"/>
      <c r="U139" s="37" t="s">
        <v>65</v>
      </c>
      <c r="V139" s="341">
        <f>IFERROR(SUM(V134:V137),"0")</f>
        <v>830</v>
      </c>
      <c r="W139" s="341">
        <f>IFERROR(SUM(W134:W137),"0")</f>
        <v>836.1</v>
      </c>
      <c r="X139" s="37"/>
      <c r="Y139" s="342"/>
      <c r="Z139" s="342"/>
    </row>
    <row r="140" spans="1:53" ht="27.75" hidden="1" customHeight="1" x14ac:dyDescent="0.2">
      <c r="A140" s="392" t="s">
        <v>254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48"/>
      <c r="Z140" s="48"/>
    </row>
    <row r="141" spans="1:53" ht="16.5" hidden="1" customHeight="1" x14ac:dyDescent="0.25">
      <c r="A141" s="360" t="s">
        <v>255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35"/>
      <c r="Z141" s="335"/>
    </row>
    <row r="142" spans="1:53" ht="14.25" hidden="1" customHeight="1" x14ac:dyDescent="0.25">
      <c r="A142" s="389" t="s">
        <v>108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34"/>
      <c r="Z142" s="334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4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6"/>
      <c r="P143" s="346"/>
      <c r="Q143" s="346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6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6"/>
      <c r="P144" s="346"/>
      <c r="Q144" s="346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6"/>
      <c r="P145" s="346"/>
      <c r="Q145" s="346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0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71"/>
      <c r="N146" s="347" t="s">
        <v>66</v>
      </c>
      <c r="O146" s="348"/>
      <c r="P146" s="348"/>
      <c r="Q146" s="348"/>
      <c r="R146" s="348"/>
      <c r="S146" s="348"/>
      <c r="T146" s="349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hidden="1" x14ac:dyDescent="0.2">
      <c r="A147" s="361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71"/>
      <c r="N147" s="347" t="s">
        <v>66</v>
      </c>
      <c r="O147" s="348"/>
      <c r="P147" s="348"/>
      <c r="Q147" s="348"/>
      <c r="R147" s="348"/>
      <c r="S147" s="348"/>
      <c r="T147" s="349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hidden="1" customHeight="1" x14ac:dyDescent="0.25">
      <c r="A148" s="360" t="s">
        <v>262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35"/>
      <c r="Z148" s="335"/>
    </row>
    <row r="149" spans="1:53" ht="14.25" hidden="1" customHeight="1" x14ac:dyDescent="0.25">
      <c r="A149" s="389" t="s">
        <v>60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34"/>
      <c r="Z149" s="334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3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4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6"/>
      <c r="P155" s="346"/>
      <c r="Q155" s="346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3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6"/>
      <c r="P156" s="346"/>
      <c r="Q156" s="346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6"/>
      <c r="P157" s="346"/>
      <c r="Q157" s="346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67" t="s">
        <v>281</v>
      </c>
      <c r="O158" s="346"/>
      <c r="P158" s="346"/>
      <c r="Q158" s="346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70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71"/>
      <c r="N159" s="347" t="s">
        <v>66</v>
      </c>
      <c r="O159" s="348"/>
      <c r="P159" s="348"/>
      <c r="Q159" s="348"/>
      <c r="R159" s="348"/>
      <c r="S159" s="348"/>
      <c r="T159" s="349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hidden="1" x14ac:dyDescent="0.2">
      <c r="A160" s="361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71"/>
      <c r="N160" s="347" t="s">
        <v>66</v>
      </c>
      <c r="O160" s="348"/>
      <c r="P160" s="348"/>
      <c r="Q160" s="348"/>
      <c r="R160" s="348"/>
      <c r="S160" s="348"/>
      <c r="T160" s="349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hidden="1" customHeight="1" x14ac:dyDescent="0.25">
      <c r="A161" s="360" t="s">
        <v>282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35"/>
      <c r="Z161" s="335"/>
    </row>
    <row r="162" spans="1:53" ht="14.25" hidden="1" customHeight="1" x14ac:dyDescent="0.25">
      <c r="A162" s="389" t="s">
        <v>108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34"/>
      <c r="Z162" s="334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6"/>
      <c r="P163" s="346"/>
      <c r="Q163" s="346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0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71"/>
      <c r="N165" s="347" t="s">
        <v>66</v>
      </c>
      <c r="O165" s="348"/>
      <c r="P165" s="348"/>
      <c r="Q165" s="348"/>
      <c r="R165" s="348"/>
      <c r="S165" s="348"/>
      <c r="T165" s="349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hidden="1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71"/>
      <c r="N166" s="347" t="s">
        <v>66</v>
      </c>
      <c r="O166" s="348"/>
      <c r="P166" s="348"/>
      <c r="Q166" s="348"/>
      <c r="R166" s="348"/>
      <c r="S166" s="348"/>
      <c r="T166" s="349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hidden="1" customHeight="1" x14ac:dyDescent="0.25">
      <c r="A167" s="389" t="s">
        <v>100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34"/>
      <c r="Z167" s="334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28" t="s">
        <v>289</v>
      </c>
      <c r="O168" s="346"/>
      <c r="P168" s="346"/>
      <c r="Q168" s="346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0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71"/>
      <c r="N170" s="347" t="s">
        <v>66</v>
      </c>
      <c r="O170" s="348"/>
      <c r="P170" s="348"/>
      <c r="Q170" s="348"/>
      <c r="R170" s="348"/>
      <c r="S170" s="348"/>
      <c r="T170" s="349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hidden="1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71"/>
      <c r="N171" s="347" t="s">
        <v>66</v>
      </c>
      <c r="O171" s="348"/>
      <c r="P171" s="348"/>
      <c r="Q171" s="348"/>
      <c r="R171" s="348"/>
      <c r="S171" s="348"/>
      <c r="T171" s="349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hidden="1" customHeight="1" x14ac:dyDescent="0.25">
      <c r="A172" s="389" t="s">
        <v>60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34"/>
      <c r="Z172" s="334"/>
    </row>
    <row r="173" spans="1:53" ht="27" hidden="1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6"/>
      <c r="P173" s="346"/>
      <c r="Q173" s="346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6"/>
      <c r="P174" s="346"/>
      <c r="Q174" s="346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6"/>
      <c r="P175" s="346"/>
      <c r="Q175" s="346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70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71"/>
      <c r="N177" s="347" t="s">
        <v>66</v>
      </c>
      <c r="O177" s="348"/>
      <c r="P177" s="348"/>
      <c r="Q177" s="348"/>
      <c r="R177" s="348"/>
      <c r="S177" s="348"/>
      <c r="T177" s="349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hidden="1" x14ac:dyDescent="0.2">
      <c r="A178" s="361"/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71"/>
      <c r="N178" s="347" t="s">
        <v>66</v>
      </c>
      <c r="O178" s="348"/>
      <c r="P178" s="348"/>
      <c r="Q178" s="348"/>
      <c r="R178" s="348"/>
      <c r="S178" s="348"/>
      <c r="T178" s="349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hidden="1" customHeight="1" x14ac:dyDescent="0.25">
      <c r="A179" s="389" t="s">
        <v>68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34"/>
      <c r="Z179" s="334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3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692" t="s">
        <v>304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50</v>
      </c>
      <c r="W181" s="340">
        <f t="shared" si="9"/>
        <v>52.199999999999996</v>
      </c>
      <c r="X181" s="36">
        <f>IFERROR(IF(W181=0,"",ROUNDUP(W181/H181,0)*0.02175),"")</f>
        <v>0.1305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3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465" t="s">
        <v>309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690" t="s">
        <v>316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21.6</v>
      </c>
      <c r="W186" s="340">
        <f t="shared" si="9"/>
        <v>21.599999999999998</v>
      </c>
      <c r="X186" s="36">
        <f>IFERROR(IF(W186=0,"",ROUNDUP(W186/H186,0)*0.00753),"")</f>
        <v>6.7769999999999997E-2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01" t="s">
        <v>319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21.6</v>
      </c>
      <c r="W188" s="340">
        <f t="shared" si="9"/>
        <v>21.599999999999998</v>
      </c>
      <c r="X188" s="36">
        <f>IFERROR(IF(W188=0,"",ROUNDUP(W188/H188,0)*0.00753),"")</f>
        <v>6.7769999999999997E-2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6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61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180</v>
      </c>
      <c r="W192" s="340">
        <f t="shared" si="9"/>
        <v>180</v>
      </c>
      <c r="X192" s="36">
        <f t="shared" si="10"/>
        <v>0.56474999999999997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6"/>
      <c r="P193" s="346"/>
      <c r="Q193" s="346"/>
      <c r="R193" s="344"/>
      <c r="S193" s="34"/>
      <c r="T193" s="34"/>
      <c r="U193" s="35" t="s">
        <v>65</v>
      </c>
      <c r="V193" s="339">
        <v>180</v>
      </c>
      <c r="W193" s="340">
        <f t="shared" si="9"/>
        <v>180</v>
      </c>
      <c r="X193" s="36">
        <f t="shared" si="10"/>
        <v>0.56474999999999997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60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6"/>
      <c r="P194" s="346"/>
      <c r="Q194" s="346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5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6"/>
      <c r="P195" s="346"/>
      <c r="Q195" s="346"/>
      <c r="R195" s="344"/>
      <c r="S195" s="34"/>
      <c r="T195" s="34"/>
      <c r="U195" s="35" t="s">
        <v>65</v>
      </c>
      <c r="V195" s="339">
        <v>21.6</v>
      </c>
      <c r="W195" s="340">
        <f t="shared" si="9"/>
        <v>21.599999999999998</v>
      </c>
      <c r="X195" s="36">
        <f t="shared" si="10"/>
        <v>6.7769999999999997E-2</v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71"/>
      <c r="N197" s="347" t="s">
        <v>66</v>
      </c>
      <c r="O197" s="348"/>
      <c r="P197" s="348"/>
      <c r="Q197" s="348"/>
      <c r="R197" s="348"/>
      <c r="S197" s="348"/>
      <c r="T197" s="349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182.74712643678163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183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1.4633099999999999</v>
      </c>
      <c r="Y197" s="342"/>
      <c r="Z197" s="342"/>
    </row>
    <row r="198" spans="1:53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71"/>
      <c r="N198" s="347" t="s">
        <v>66</v>
      </c>
      <c r="O198" s="348"/>
      <c r="P198" s="348"/>
      <c r="Q198" s="348"/>
      <c r="R198" s="348"/>
      <c r="S198" s="348"/>
      <c r="T198" s="349"/>
      <c r="U198" s="37" t="s">
        <v>65</v>
      </c>
      <c r="V198" s="341">
        <f>IFERROR(SUM(V180:V196),"0")</f>
        <v>474.8</v>
      </c>
      <c r="W198" s="341">
        <f>IFERROR(SUM(W180:W196),"0")</f>
        <v>477</v>
      </c>
      <c r="X198" s="37"/>
      <c r="Y198" s="342"/>
      <c r="Z198" s="342"/>
    </row>
    <row r="199" spans="1:53" ht="14.25" hidden="1" customHeight="1" x14ac:dyDescent="0.25">
      <c r="A199" s="389" t="s">
        <v>229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34"/>
      <c r="Z199" s="334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4" t="s">
        <v>340</v>
      </c>
      <c r="O200" s="346"/>
      <c r="P200" s="346"/>
      <c r="Q200" s="346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1" t="s">
        <v>343</v>
      </c>
      <c r="O201" s="346"/>
      <c r="P201" s="346"/>
      <c r="Q201" s="346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6"/>
      <c r="P202" s="346"/>
      <c r="Q202" s="346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6"/>
      <c r="P203" s="346"/>
      <c r="Q203" s="346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70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71"/>
      <c r="N204" s="347" t="s">
        <v>66</v>
      </c>
      <c r="O204" s="348"/>
      <c r="P204" s="348"/>
      <c r="Q204" s="348"/>
      <c r="R204" s="348"/>
      <c r="S204" s="348"/>
      <c r="T204" s="349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hidden="1" x14ac:dyDescent="0.2">
      <c r="A205" s="361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71"/>
      <c r="N205" s="347" t="s">
        <v>66</v>
      </c>
      <c r="O205" s="348"/>
      <c r="P205" s="348"/>
      <c r="Q205" s="348"/>
      <c r="R205" s="348"/>
      <c r="S205" s="348"/>
      <c r="T205" s="349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hidden="1" customHeight="1" x14ac:dyDescent="0.25">
      <c r="A206" s="360" t="s">
        <v>348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35"/>
      <c r="Z206" s="335"/>
    </row>
    <row r="207" spans="1:53" ht="14.25" hidden="1" customHeight="1" x14ac:dyDescent="0.25">
      <c r="A207" s="389" t="s">
        <v>60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34"/>
      <c r="Z207" s="334"/>
    </row>
    <row r="208" spans="1:53" ht="27" hidden="1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46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6"/>
      <c r="P208" s="346"/>
      <c r="Q208" s="346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hidden="1" x14ac:dyDescent="0.2">
      <c r="A209" s="370"/>
      <c r="B209" s="361"/>
      <c r="C209" s="361"/>
      <c r="D209" s="361"/>
      <c r="E209" s="361"/>
      <c r="F209" s="361"/>
      <c r="G209" s="361"/>
      <c r="H209" s="361"/>
      <c r="I209" s="361"/>
      <c r="J209" s="361"/>
      <c r="K209" s="361"/>
      <c r="L209" s="361"/>
      <c r="M209" s="371"/>
      <c r="N209" s="347" t="s">
        <v>66</v>
      </c>
      <c r="O209" s="348"/>
      <c r="P209" s="348"/>
      <c r="Q209" s="348"/>
      <c r="R209" s="348"/>
      <c r="S209" s="348"/>
      <c r="T209" s="349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hidden="1" x14ac:dyDescent="0.2">
      <c r="A210" s="361"/>
      <c r="B210" s="361"/>
      <c r="C210" s="361"/>
      <c r="D210" s="361"/>
      <c r="E210" s="361"/>
      <c r="F210" s="361"/>
      <c r="G210" s="361"/>
      <c r="H210" s="361"/>
      <c r="I210" s="361"/>
      <c r="J210" s="361"/>
      <c r="K210" s="361"/>
      <c r="L210" s="361"/>
      <c r="M210" s="371"/>
      <c r="N210" s="347" t="s">
        <v>66</v>
      </c>
      <c r="O210" s="348"/>
      <c r="P210" s="348"/>
      <c r="Q210" s="348"/>
      <c r="R210" s="348"/>
      <c r="S210" s="348"/>
      <c r="T210" s="349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hidden="1" customHeight="1" x14ac:dyDescent="0.25">
      <c r="A211" s="360" t="s">
        <v>351</v>
      </c>
      <c r="B211" s="361"/>
      <c r="C211" s="361"/>
      <c r="D211" s="361"/>
      <c r="E211" s="361"/>
      <c r="F211" s="361"/>
      <c r="G211" s="361"/>
      <c r="H211" s="361"/>
      <c r="I211" s="361"/>
      <c r="J211" s="361"/>
      <c r="K211" s="361"/>
      <c r="L211" s="361"/>
      <c r="M211" s="361"/>
      <c r="N211" s="361"/>
      <c r="O211" s="361"/>
      <c r="P211" s="361"/>
      <c r="Q211" s="361"/>
      <c r="R211" s="361"/>
      <c r="S211" s="361"/>
      <c r="T211" s="361"/>
      <c r="U211" s="361"/>
      <c r="V211" s="361"/>
      <c r="W211" s="361"/>
      <c r="X211" s="361"/>
      <c r="Y211" s="335"/>
      <c r="Z211" s="335"/>
    </row>
    <row r="212" spans="1:53" ht="14.25" hidden="1" customHeight="1" x14ac:dyDescent="0.25">
      <c r="A212" s="389" t="s">
        <v>108</v>
      </c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1"/>
      <c r="N212" s="361"/>
      <c r="O212" s="361"/>
      <c r="P212" s="361"/>
      <c r="Q212" s="361"/>
      <c r="R212" s="361"/>
      <c r="S212" s="361"/>
      <c r="T212" s="361"/>
      <c r="U212" s="361"/>
      <c r="V212" s="361"/>
      <c r="W212" s="361"/>
      <c r="X212" s="361"/>
      <c r="Y212" s="334"/>
      <c r="Z212" s="334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652" t="s">
        <v>354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469" t="s">
        <v>358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26" t="s">
        <v>361</v>
      </c>
      <c r="O215" s="346"/>
      <c r="P215" s="346"/>
      <c r="Q215" s="346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08" t="s">
        <v>364</v>
      </c>
      <c r="O216" s="346"/>
      <c r="P216" s="346"/>
      <c r="Q216" s="346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398" t="s">
        <v>367</v>
      </c>
      <c r="O217" s="346"/>
      <c r="P217" s="346"/>
      <c r="Q217" s="346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595" t="s">
        <v>370</v>
      </c>
      <c r="O218" s="346"/>
      <c r="P218" s="346"/>
      <c r="Q218" s="346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70"/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71"/>
      <c r="N219" s="347" t="s">
        <v>66</v>
      </c>
      <c r="O219" s="348"/>
      <c r="P219" s="348"/>
      <c r="Q219" s="348"/>
      <c r="R219" s="348"/>
      <c r="S219" s="348"/>
      <c r="T219" s="349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hidden="1" x14ac:dyDescent="0.2">
      <c r="A220" s="361"/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71"/>
      <c r="N220" s="347" t="s">
        <v>66</v>
      </c>
      <c r="O220" s="348"/>
      <c r="P220" s="348"/>
      <c r="Q220" s="348"/>
      <c r="R220" s="348"/>
      <c r="S220" s="348"/>
      <c r="T220" s="349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hidden="1" customHeight="1" x14ac:dyDescent="0.25">
      <c r="A221" s="360" t="s">
        <v>371</v>
      </c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35"/>
      <c r="Z221" s="335"/>
    </row>
    <row r="222" spans="1:53" ht="14.25" hidden="1" customHeight="1" x14ac:dyDescent="0.25">
      <c r="A222" s="389" t="s">
        <v>108</v>
      </c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34"/>
      <c r="Z222" s="334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6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44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6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4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6"/>
      <c r="P234" s="346"/>
      <c r="Q234" s="346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6"/>
      <c r="P235" s="346"/>
      <c r="Q235" s="346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6"/>
      <c r="P236" s="346"/>
      <c r="Q236" s="346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hidden="1" x14ac:dyDescent="0.2">
      <c r="A238" s="370"/>
      <c r="B238" s="361"/>
      <c r="C238" s="361"/>
      <c r="D238" s="361"/>
      <c r="E238" s="361"/>
      <c r="F238" s="361"/>
      <c r="G238" s="361"/>
      <c r="H238" s="361"/>
      <c r="I238" s="361"/>
      <c r="J238" s="361"/>
      <c r="K238" s="361"/>
      <c r="L238" s="361"/>
      <c r="M238" s="371"/>
      <c r="N238" s="347" t="s">
        <v>66</v>
      </c>
      <c r="O238" s="348"/>
      <c r="P238" s="348"/>
      <c r="Q238" s="348"/>
      <c r="R238" s="348"/>
      <c r="S238" s="348"/>
      <c r="T238" s="349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2"/>
      <c r="Z238" s="342"/>
    </row>
    <row r="239" spans="1:53" hidden="1" x14ac:dyDescent="0.2">
      <c r="A239" s="361"/>
      <c r="B239" s="361"/>
      <c r="C239" s="361"/>
      <c r="D239" s="361"/>
      <c r="E239" s="361"/>
      <c r="F239" s="361"/>
      <c r="G239" s="361"/>
      <c r="H239" s="361"/>
      <c r="I239" s="361"/>
      <c r="J239" s="361"/>
      <c r="K239" s="361"/>
      <c r="L239" s="361"/>
      <c r="M239" s="371"/>
      <c r="N239" s="347" t="s">
        <v>66</v>
      </c>
      <c r="O239" s="348"/>
      <c r="P239" s="348"/>
      <c r="Q239" s="348"/>
      <c r="R239" s="348"/>
      <c r="S239" s="348"/>
      <c r="T239" s="349"/>
      <c r="U239" s="37" t="s">
        <v>65</v>
      </c>
      <c r="V239" s="341">
        <f>IFERROR(SUM(V223:V237),"0")</f>
        <v>0</v>
      </c>
      <c r="W239" s="341">
        <f>IFERROR(SUM(W223:W237),"0")</f>
        <v>0</v>
      </c>
      <c r="X239" s="37"/>
      <c r="Y239" s="342"/>
      <c r="Z239" s="342"/>
    </row>
    <row r="240" spans="1:53" ht="14.25" hidden="1" customHeight="1" x14ac:dyDescent="0.25">
      <c r="A240" s="389" t="s">
        <v>100</v>
      </c>
      <c r="B240" s="361"/>
      <c r="C240" s="361"/>
      <c r="D240" s="361"/>
      <c r="E240" s="361"/>
      <c r="F240" s="361"/>
      <c r="G240" s="361"/>
      <c r="H240" s="361"/>
      <c r="I240" s="361"/>
      <c r="J240" s="361"/>
      <c r="K240" s="361"/>
      <c r="L240" s="361"/>
      <c r="M240" s="361"/>
      <c r="N240" s="361"/>
      <c r="O240" s="361"/>
      <c r="P240" s="361"/>
      <c r="Q240" s="361"/>
      <c r="R240" s="361"/>
      <c r="S240" s="361"/>
      <c r="T240" s="361"/>
      <c r="U240" s="361"/>
      <c r="V240" s="361"/>
      <c r="W240" s="361"/>
      <c r="X240" s="361"/>
      <c r="Y240" s="334"/>
      <c r="Z240" s="334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70"/>
      <c r="B242" s="361"/>
      <c r="C242" s="361"/>
      <c r="D242" s="361"/>
      <c r="E242" s="361"/>
      <c r="F242" s="361"/>
      <c r="G242" s="361"/>
      <c r="H242" s="361"/>
      <c r="I242" s="361"/>
      <c r="J242" s="361"/>
      <c r="K242" s="361"/>
      <c r="L242" s="361"/>
      <c r="M242" s="371"/>
      <c r="N242" s="347" t="s">
        <v>66</v>
      </c>
      <c r="O242" s="348"/>
      <c r="P242" s="348"/>
      <c r="Q242" s="348"/>
      <c r="R242" s="348"/>
      <c r="S242" s="348"/>
      <c r="T242" s="349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hidden="1" x14ac:dyDescent="0.2">
      <c r="A243" s="361"/>
      <c r="B243" s="361"/>
      <c r="C243" s="361"/>
      <c r="D243" s="361"/>
      <c r="E243" s="361"/>
      <c r="F243" s="361"/>
      <c r="G243" s="361"/>
      <c r="H243" s="361"/>
      <c r="I243" s="361"/>
      <c r="J243" s="361"/>
      <c r="K243" s="361"/>
      <c r="L243" s="361"/>
      <c r="M243" s="371"/>
      <c r="N243" s="347" t="s">
        <v>66</v>
      </c>
      <c r="O243" s="348"/>
      <c r="P243" s="348"/>
      <c r="Q243" s="348"/>
      <c r="R243" s="348"/>
      <c r="S243" s="348"/>
      <c r="T243" s="349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hidden="1" customHeight="1" x14ac:dyDescent="0.25">
      <c r="A244" s="389" t="s">
        <v>60</v>
      </c>
      <c r="B244" s="361"/>
      <c r="C244" s="361"/>
      <c r="D244" s="361"/>
      <c r="E244" s="361"/>
      <c r="F244" s="361"/>
      <c r="G244" s="361"/>
      <c r="H244" s="361"/>
      <c r="I244" s="361"/>
      <c r="J244" s="361"/>
      <c r="K244" s="361"/>
      <c r="L244" s="361"/>
      <c r="M244" s="361"/>
      <c r="N244" s="361"/>
      <c r="O244" s="361"/>
      <c r="P244" s="361"/>
      <c r="Q244" s="361"/>
      <c r="R244" s="361"/>
      <c r="S244" s="361"/>
      <c r="T244" s="361"/>
      <c r="U244" s="361"/>
      <c r="V244" s="361"/>
      <c r="W244" s="361"/>
      <c r="X244" s="361"/>
      <c r="Y244" s="334"/>
      <c r="Z244" s="334"/>
    </row>
    <row r="245" spans="1:53" ht="27" hidden="1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6"/>
      <c r="P245" s="346"/>
      <c r="Q245" s="346"/>
      <c r="R245" s="344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6"/>
      <c r="P246" s="346"/>
      <c r="Q246" s="346"/>
      <c r="R246" s="344"/>
      <c r="S246" s="34"/>
      <c r="T246" s="34"/>
      <c r="U246" s="35" t="s">
        <v>65</v>
      </c>
      <c r="V246" s="339">
        <v>50</v>
      </c>
      <c r="W246" s="340">
        <f>IFERROR(IF(V246="",0,CEILING((V246/$H246),1)*$H246),"")</f>
        <v>50.400000000000006</v>
      </c>
      <c r="X246" s="36">
        <f>IFERROR(IF(W246=0,"",ROUNDUP(W246/H246,0)*0.00753),"")</f>
        <v>9.0359999999999996E-2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3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6"/>
      <c r="P247" s="346"/>
      <c r="Q247" s="346"/>
      <c r="R247" s="344"/>
      <c r="S247" s="34"/>
      <c r="T247" s="34"/>
      <c r="U247" s="35" t="s">
        <v>65</v>
      </c>
      <c r="V247" s="339">
        <v>18.899999999999999</v>
      </c>
      <c r="W247" s="340">
        <f>IFERROR(IF(V247="",0,CEILING((V247/$H247),1)*$H247),"")</f>
        <v>18.900000000000002</v>
      </c>
      <c r="X247" s="36">
        <f>IFERROR(IF(W247=0,"",ROUNDUP(W247/H247,0)*0.00502),"")</f>
        <v>4.5179999999999998E-2</v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4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70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71"/>
      <c r="N249" s="347" t="s">
        <v>66</v>
      </c>
      <c r="O249" s="348"/>
      <c r="P249" s="348"/>
      <c r="Q249" s="348"/>
      <c r="R249" s="348"/>
      <c r="S249" s="348"/>
      <c r="T249" s="349"/>
      <c r="U249" s="37" t="s">
        <v>67</v>
      </c>
      <c r="V249" s="341">
        <f>IFERROR(V245/H245,"0")+IFERROR(V246/H246,"0")+IFERROR(V247/H247,"0")+IFERROR(V248/H248,"0")</f>
        <v>20.904761904761905</v>
      </c>
      <c r="W249" s="341">
        <f>IFERROR(W245/H245,"0")+IFERROR(W246/H246,"0")+IFERROR(W247/H247,"0")+IFERROR(W248/H248,"0")</f>
        <v>21</v>
      </c>
      <c r="X249" s="341">
        <f>IFERROR(IF(X245="",0,X245),"0")+IFERROR(IF(X246="",0,X246),"0")+IFERROR(IF(X247="",0,X247),"0")+IFERROR(IF(X248="",0,X248),"0")</f>
        <v>0.13553999999999999</v>
      </c>
      <c r="Y249" s="342"/>
      <c r="Z249" s="342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71"/>
      <c r="N250" s="347" t="s">
        <v>66</v>
      </c>
      <c r="O250" s="348"/>
      <c r="P250" s="348"/>
      <c r="Q250" s="348"/>
      <c r="R250" s="348"/>
      <c r="S250" s="348"/>
      <c r="T250" s="349"/>
      <c r="U250" s="37" t="s">
        <v>65</v>
      </c>
      <c r="V250" s="341">
        <f>IFERROR(SUM(V245:V248),"0")</f>
        <v>68.900000000000006</v>
      </c>
      <c r="W250" s="341">
        <f>IFERROR(SUM(W245:W248),"0")</f>
        <v>69.300000000000011</v>
      </c>
      <c r="X250" s="37"/>
      <c r="Y250" s="342"/>
      <c r="Z250" s="342"/>
    </row>
    <row r="251" spans="1:53" ht="14.25" hidden="1" customHeight="1" x14ac:dyDescent="0.25">
      <c r="A251" s="389" t="s">
        <v>68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6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100</v>
      </c>
      <c r="W252" s="340">
        <f t="shared" ref="W252:W261" si="14">IFERROR(IF(V252="",0,CEILING((V252/$H252),1)*$H252),"")</f>
        <v>101.39999999999999</v>
      </c>
      <c r="X252" s="36">
        <f>IFERROR(IF(W252=0,"",ROUNDUP(W252/H252,0)*0.02175),"")</f>
        <v>0.28275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4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72" t="s">
        <v>418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190</v>
      </c>
      <c r="W255" s="340">
        <f t="shared" si="14"/>
        <v>191.1</v>
      </c>
      <c r="X255" s="36">
        <f>IFERROR(IF(W255=0,"",ROUNDUP(W255/H255,0)*0.00753),"")</f>
        <v>0.68523000000000001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480" t="s">
        <v>421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84</v>
      </c>
      <c r="W256" s="340">
        <f t="shared" si="14"/>
        <v>84</v>
      </c>
      <c r="X256" s="36">
        <f>IFERROR(IF(W256=0,"",ROUNDUP(W256/H256,0)*0.00753),"")</f>
        <v>0.30120000000000002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6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6"/>
      <c r="P258" s="346"/>
      <c r="Q258" s="346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3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6"/>
      <c r="P259" s="346"/>
      <c r="Q259" s="346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2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6"/>
      <c r="P260" s="346"/>
      <c r="Q260" s="346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70"/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71"/>
      <c r="N262" s="347" t="s">
        <v>66</v>
      </c>
      <c r="O262" s="348"/>
      <c r="P262" s="348"/>
      <c r="Q262" s="348"/>
      <c r="R262" s="348"/>
      <c r="S262" s="348"/>
      <c r="T262" s="349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143.2967032967033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144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1.26918</v>
      </c>
      <c r="Y262" s="342"/>
      <c r="Z262" s="342"/>
    </row>
    <row r="263" spans="1:53" x14ac:dyDescent="0.2">
      <c r="A263" s="361"/>
      <c r="B263" s="361"/>
      <c r="C263" s="361"/>
      <c r="D263" s="361"/>
      <c r="E263" s="361"/>
      <c r="F263" s="361"/>
      <c r="G263" s="361"/>
      <c r="H263" s="361"/>
      <c r="I263" s="361"/>
      <c r="J263" s="361"/>
      <c r="K263" s="361"/>
      <c r="L263" s="361"/>
      <c r="M263" s="371"/>
      <c r="N263" s="347" t="s">
        <v>66</v>
      </c>
      <c r="O263" s="348"/>
      <c r="P263" s="348"/>
      <c r="Q263" s="348"/>
      <c r="R263" s="348"/>
      <c r="S263" s="348"/>
      <c r="T263" s="349"/>
      <c r="U263" s="37" t="s">
        <v>65</v>
      </c>
      <c r="V263" s="341">
        <f>IFERROR(SUM(V252:V261),"0")</f>
        <v>374</v>
      </c>
      <c r="W263" s="341">
        <f>IFERROR(SUM(W252:W261),"0")</f>
        <v>376.5</v>
      </c>
      <c r="X263" s="37"/>
      <c r="Y263" s="342"/>
      <c r="Z263" s="342"/>
    </row>
    <row r="264" spans="1:53" ht="14.25" hidden="1" customHeight="1" x14ac:dyDescent="0.25">
      <c r="A264" s="389" t="s">
        <v>229</v>
      </c>
      <c r="B264" s="361"/>
      <c r="C264" s="361"/>
      <c r="D264" s="361"/>
      <c r="E264" s="361"/>
      <c r="F264" s="361"/>
      <c r="G264" s="361"/>
      <c r="H264" s="361"/>
      <c r="I264" s="361"/>
      <c r="J264" s="361"/>
      <c r="K264" s="361"/>
      <c r="L264" s="361"/>
      <c r="M264" s="361"/>
      <c r="N264" s="361"/>
      <c r="O264" s="361"/>
      <c r="P264" s="361"/>
      <c r="Q264" s="361"/>
      <c r="R264" s="361"/>
      <c r="S264" s="361"/>
      <c r="T264" s="361"/>
      <c r="U264" s="361"/>
      <c r="V264" s="361"/>
      <c r="W264" s="361"/>
      <c r="X264" s="361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6"/>
      <c r="P265" s="346"/>
      <c r="Q265" s="346"/>
      <c r="R265" s="344"/>
      <c r="S265" s="34"/>
      <c r="T265" s="34"/>
      <c r="U265" s="35" t="s">
        <v>65</v>
      </c>
      <c r="V265" s="339">
        <v>50</v>
      </c>
      <c r="W265" s="340">
        <f>IFERROR(IF(V265="",0,CEILING((V265/$H265),1)*$H265),"")</f>
        <v>50.400000000000006</v>
      </c>
      <c r="X265" s="36">
        <f>IFERROR(IF(W265=0,"",ROUNDUP(W265/H265,0)*0.02175),"")</f>
        <v>0.1305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4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6"/>
      <c r="P266" s="346"/>
      <c r="Q266" s="346"/>
      <c r="R266" s="344"/>
      <c r="S266" s="34"/>
      <c r="T266" s="34"/>
      <c r="U266" s="35" t="s">
        <v>65</v>
      </c>
      <c r="V266" s="339">
        <v>600</v>
      </c>
      <c r="W266" s="340">
        <f>IFERROR(IF(V266="",0,CEILING((V266/$H266),1)*$H266),"")</f>
        <v>600.6</v>
      </c>
      <c r="X266" s="36">
        <f>IFERROR(IF(W266=0,"",ROUNDUP(W266/H266,0)*0.02175),"")</f>
        <v>1.67475</v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6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70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71"/>
      <c r="N268" s="347" t="s">
        <v>66</v>
      </c>
      <c r="O268" s="348"/>
      <c r="P268" s="348"/>
      <c r="Q268" s="348"/>
      <c r="R268" s="348"/>
      <c r="S268" s="348"/>
      <c r="T268" s="349"/>
      <c r="U268" s="37" t="s">
        <v>67</v>
      </c>
      <c r="V268" s="341">
        <f>IFERROR(V265/H265,"0")+IFERROR(V266/H266,"0")+IFERROR(V267/H267,"0")</f>
        <v>82.875457875457869</v>
      </c>
      <c r="W268" s="341">
        <f>IFERROR(W265/H265,"0")+IFERROR(W266/H266,"0")+IFERROR(W267/H267,"0")</f>
        <v>83</v>
      </c>
      <c r="X268" s="341">
        <f>IFERROR(IF(X265="",0,X265),"0")+IFERROR(IF(X266="",0,X266),"0")+IFERROR(IF(X267="",0,X267),"0")</f>
        <v>1.80525</v>
      </c>
      <c r="Y268" s="342"/>
      <c r="Z268" s="342"/>
    </row>
    <row r="269" spans="1:53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71"/>
      <c r="N269" s="347" t="s">
        <v>66</v>
      </c>
      <c r="O269" s="348"/>
      <c r="P269" s="348"/>
      <c r="Q269" s="348"/>
      <c r="R269" s="348"/>
      <c r="S269" s="348"/>
      <c r="T269" s="349"/>
      <c r="U269" s="37" t="s">
        <v>65</v>
      </c>
      <c r="V269" s="341">
        <f>IFERROR(SUM(V265:V267),"0")</f>
        <v>650</v>
      </c>
      <c r="W269" s="341">
        <f>IFERROR(SUM(W265:W267),"0")</f>
        <v>651</v>
      </c>
      <c r="X269" s="37"/>
      <c r="Y269" s="342"/>
      <c r="Z269" s="342"/>
    </row>
    <row r="270" spans="1:53" ht="14.25" hidden="1" customHeight="1" x14ac:dyDescent="0.25">
      <c r="A270" s="389" t="s">
        <v>86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34"/>
      <c r="Z270" s="334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666" t="s">
        <v>440</v>
      </c>
      <c r="O271" s="346"/>
      <c r="P271" s="346"/>
      <c r="Q271" s="346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373" t="s">
        <v>443</v>
      </c>
      <c r="O272" s="346"/>
      <c r="P272" s="346"/>
      <c r="Q272" s="346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6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25.5</v>
      </c>
      <c r="W273" s="340">
        <f>IFERROR(IF(V273="",0,CEILING((V273/$H273),1)*$H273),"")</f>
        <v>25.5</v>
      </c>
      <c r="X273" s="36">
        <f>IFERROR(IF(W273=0,"",ROUNDUP(W273/H273,0)*0.00753),"")</f>
        <v>7.5300000000000006E-2</v>
      </c>
      <c r="Y273" s="56"/>
      <c r="Z273" s="57"/>
      <c r="AD273" s="58"/>
      <c r="BA273" s="217" t="s">
        <v>1</v>
      </c>
    </row>
    <row r="274" spans="1:53" x14ac:dyDescent="0.2">
      <c r="A274" s="370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71"/>
      <c r="N274" s="347" t="s">
        <v>66</v>
      </c>
      <c r="O274" s="348"/>
      <c r="P274" s="348"/>
      <c r="Q274" s="348"/>
      <c r="R274" s="348"/>
      <c r="S274" s="348"/>
      <c r="T274" s="349"/>
      <c r="U274" s="37" t="s">
        <v>67</v>
      </c>
      <c r="V274" s="341">
        <f>IFERROR(V271/H271,"0")+IFERROR(V272/H272,"0")+IFERROR(V273/H273,"0")</f>
        <v>10</v>
      </c>
      <c r="W274" s="341">
        <f>IFERROR(W271/H271,"0")+IFERROR(W272/H272,"0")+IFERROR(W273/H273,"0")</f>
        <v>10</v>
      </c>
      <c r="X274" s="341">
        <f>IFERROR(IF(X271="",0,X271),"0")+IFERROR(IF(X272="",0,X272),"0")+IFERROR(IF(X273="",0,X273),"0")</f>
        <v>7.5300000000000006E-2</v>
      </c>
      <c r="Y274" s="342"/>
      <c r="Z274" s="342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71"/>
      <c r="N275" s="347" t="s">
        <v>66</v>
      </c>
      <c r="O275" s="348"/>
      <c r="P275" s="348"/>
      <c r="Q275" s="348"/>
      <c r="R275" s="348"/>
      <c r="S275" s="348"/>
      <c r="T275" s="349"/>
      <c r="U275" s="37" t="s">
        <v>65</v>
      </c>
      <c r="V275" s="341">
        <f>IFERROR(SUM(V271:V273),"0")</f>
        <v>25.5</v>
      </c>
      <c r="W275" s="341">
        <f>IFERROR(SUM(W271:W273),"0")</f>
        <v>25.5</v>
      </c>
      <c r="X275" s="37"/>
      <c r="Y275" s="342"/>
      <c r="Z275" s="342"/>
    </row>
    <row r="276" spans="1:53" ht="14.25" hidden="1" customHeight="1" x14ac:dyDescent="0.25">
      <c r="A276" s="389" t="s">
        <v>446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34"/>
      <c r="Z276" s="334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4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6"/>
      <c r="P277" s="346"/>
      <c r="Q277" s="346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4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6"/>
      <c r="P278" s="346"/>
      <c r="Q278" s="346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6"/>
      <c r="P279" s="346"/>
      <c r="Q279" s="346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70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71"/>
      <c r="N280" s="347" t="s">
        <v>66</v>
      </c>
      <c r="O280" s="348"/>
      <c r="P280" s="348"/>
      <c r="Q280" s="348"/>
      <c r="R280" s="348"/>
      <c r="S280" s="348"/>
      <c r="T280" s="349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71"/>
      <c r="N281" s="347" t="s">
        <v>66</v>
      </c>
      <c r="O281" s="348"/>
      <c r="P281" s="348"/>
      <c r="Q281" s="348"/>
      <c r="R281" s="348"/>
      <c r="S281" s="348"/>
      <c r="T281" s="349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hidden="1" customHeight="1" x14ac:dyDescent="0.25">
      <c r="A282" s="360" t="s">
        <v>455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35"/>
      <c r="Z282" s="335"/>
    </row>
    <row r="283" spans="1:53" ht="14.25" hidden="1" customHeight="1" x14ac:dyDescent="0.25">
      <c r="A283" s="389" t="s">
        <v>108</v>
      </c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1"/>
      <c r="N283" s="361"/>
      <c r="O283" s="361"/>
      <c r="P283" s="361"/>
      <c r="Q283" s="361"/>
      <c r="R283" s="361"/>
      <c r="S283" s="361"/>
      <c r="T283" s="361"/>
      <c r="U283" s="361"/>
      <c r="V283" s="361"/>
      <c r="W283" s="361"/>
      <c r="X283" s="361"/>
      <c r="Y283" s="334"/>
      <c r="Z283" s="334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50</v>
      </c>
      <c r="W284" s="340">
        <f t="shared" ref="W284:W291" si="15">IFERROR(IF(V284="",0,CEILING((V284/$H284),1)*$H284),"")</f>
        <v>54</v>
      </c>
      <c r="X284" s="36">
        <f>IFERROR(IF(W284=0,"",ROUNDUP(W284/H284,0)*0.02175),"")</f>
        <v>0.10874999999999999</v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625" t="s">
        <v>461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50</v>
      </c>
      <c r="W286" s="340">
        <f t="shared" si="15"/>
        <v>58</v>
      </c>
      <c r="X286" s="36">
        <f>IFERROR(IF(W286=0,"",ROUNDUP(W286/H286,0)*0.02175),"")</f>
        <v>0.10874999999999999</v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49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6"/>
      <c r="P288" s="346"/>
      <c r="Q288" s="346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6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6"/>
      <c r="P289" s="346"/>
      <c r="Q289" s="346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46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6"/>
      <c r="P290" s="346"/>
      <c r="Q290" s="346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4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70"/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71"/>
      <c r="N292" s="347" t="s">
        <v>66</v>
      </c>
      <c r="O292" s="348"/>
      <c r="P292" s="348"/>
      <c r="Q292" s="348"/>
      <c r="R292" s="348"/>
      <c r="S292" s="348"/>
      <c r="T292" s="349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8.9399744572158362</v>
      </c>
      <c r="W292" s="341">
        <f>IFERROR(W284/H284,"0")+IFERROR(W285/H285,"0")+IFERROR(W286/H286,"0")+IFERROR(W287/H287,"0")+IFERROR(W288/H288,"0")+IFERROR(W289/H289,"0")+IFERROR(W290/H290,"0")+IFERROR(W291/H291,"0")</f>
        <v>10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0.21749999999999997</v>
      </c>
      <c r="Y292" s="342"/>
      <c r="Z292" s="342"/>
    </row>
    <row r="293" spans="1:53" x14ac:dyDescent="0.2">
      <c r="A293" s="361"/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71"/>
      <c r="N293" s="347" t="s">
        <v>66</v>
      </c>
      <c r="O293" s="348"/>
      <c r="P293" s="348"/>
      <c r="Q293" s="348"/>
      <c r="R293" s="348"/>
      <c r="S293" s="348"/>
      <c r="T293" s="349"/>
      <c r="U293" s="37" t="s">
        <v>65</v>
      </c>
      <c r="V293" s="341">
        <f>IFERROR(SUM(V284:V291),"0")</f>
        <v>100</v>
      </c>
      <c r="W293" s="341">
        <f>IFERROR(SUM(W284:W291),"0")</f>
        <v>112</v>
      </c>
      <c r="X293" s="37"/>
      <c r="Y293" s="342"/>
      <c r="Z293" s="342"/>
    </row>
    <row r="294" spans="1:53" ht="14.25" hidden="1" customHeight="1" x14ac:dyDescent="0.25">
      <c r="A294" s="389" t="s">
        <v>60</v>
      </c>
      <c r="B294" s="361"/>
      <c r="C294" s="361"/>
      <c r="D294" s="361"/>
      <c r="E294" s="361"/>
      <c r="F294" s="361"/>
      <c r="G294" s="361"/>
      <c r="H294" s="361"/>
      <c r="I294" s="361"/>
      <c r="J294" s="361"/>
      <c r="K294" s="361"/>
      <c r="L294" s="361"/>
      <c r="M294" s="361"/>
      <c r="N294" s="361"/>
      <c r="O294" s="361"/>
      <c r="P294" s="361"/>
      <c r="Q294" s="361"/>
      <c r="R294" s="361"/>
      <c r="S294" s="361"/>
      <c r="T294" s="361"/>
      <c r="U294" s="361"/>
      <c r="V294" s="361"/>
      <c r="W294" s="361"/>
      <c r="X294" s="361"/>
      <c r="Y294" s="334"/>
      <c r="Z294" s="334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7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6"/>
      <c r="P295" s="346"/>
      <c r="Q295" s="346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6"/>
      <c r="P296" s="346"/>
      <c r="Q296" s="346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70"/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71"/>
      <c r="N297" s="347" t="s">
        <v>66</v>
      </c>
      <c r="O297" s="348"/>
      <c r="P297" s="348"/>
      <c r="Q297" s="348"/>
      <c r="R297" s="348"/>
      <c r="S297" s="348"/>
      <c r="T297" s="349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hidden="1" x14ac:dyDescent="0.2">
      <c r="A298" s="361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71"/>
      <c r="N298" s="347" t="s">
        <v>66</v>
      </c>
      <c r="O298" s="348"/>
      <c r="P298" s="348"/>
      <c r="Q298" s="348"/>
      <c r="R298" s="348"/>
      <c r="S298" s="348"/>
      <c r="T298" s="349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hidden="1" customHeight="1" x14ac:dyDescent="0.25">
      <c r="A299" s="360" t="s">
        <v>474</v>
      </c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35"/>
      <c r="Z299" s="335"/>
    </row>
    <row r="300" spans="1:53" ht="14.25" hidden="1" customHeight="1" x14ac:dyDescent="0.25">
      <c r="A300" s="389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34"/>
      <c r="Z300" s="334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4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70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71"/>
      <c r="N302" s="347" t="s">
        <v>66</v>
      </c>
      <c r="O302" s="348"/>
      <c r="P302" s="348"/>
      <c r="Q302" s="348"/>
      <c r="R302" s="348"/>
      <c r="S302" s="348"/>
      <c r="T302" s="34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71"/>
      <c r="N303" s="347" t="s">
        <v>66</v>
      </c>
      <c r="O303" s="348"/>
      <c r="P303" s="348"/>
      <c r="Q303" s="348"/>
      <c r="R303" s="348"/>
      <c r="S303" s="348"/>
      <c r="T303" s="34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89" t="s">
        <v>68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34"/>
      <c r="Z304" s="334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6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70"/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71"/>
      <c r="N306" s="347" t="s">
        <v>66</v>
      </c>
      <c r="O306" s="348"/>
      <c r="P306" s="348"/>
      <c r="Q306" s="348"/>
      <c r="R306" s="348"/>
      <c r="S306" s="348"/>
      <c r="T306" s="349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61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71"/>
      <c r="N307" s="347" t="s">
        <v>66</v>
      </c>
      <c r="O307" s="348"/>
      <c r="P307" s="348"/>
      <c r="Q307" s="348"/>
      <c r="R307" s="348"/>
      <c r="S307" s="348"/>
      <c r="T307" s="349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89" t="s">
        <v>229</v>
      </c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1"/>
      <c r="N308" s="361"/>
      <c r="O308" s="361"/>
      <c r="P308" s="361"/>
      <c r="Q308" s="361"/>
      <c r="R308" s="361"/>
      <c r="S308" s="361"/>
      <c r="T308" s="361"/>
      <c r="U308" s="361"/>
      <c r="V308" s="361"/>
      <c r="W308" s="361"/>
      <c r="X308" s="361"/>
      <c r="Y308" s="334"/>
      <c r="Z308" s="334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4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70"/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71"/>
      <c r="N310" s="347" t="s">
        <v>66</v>
      </c>
      <c r="O310" s="348"/>
      <c r="P310" s="348"/>
      <c r="Q310" s="348"/>
      <c r="R310" s="348"/>
      <c r="S310" s="348"/>
      <c r="T310" s="34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61"/>
      <c r="B311" s="361"/>
      <c r="C311" s="361"/>
      <c r="D311" s="361"/>
      <c r="E311" s="361"/>
      <c r="F311" s="361"/>
      <c r="G311" s="361"/>
      <c r="H311" s="361"/>
      <c r="I311" s="361"/>
      <c r="J311" s="361"/>
      <c r="K311" s="361"/>
      <c r="L311" s="361"/>
      <c r="M311" s="371"/>
      <c r="N311" s="347" t="s">
        <v>66</v>
      </c>
      <c r="O311" s="348"/>
      <c r="P311" s="348"/>
      <c r="Q311" s="348"/>
      <c r="R311" s="348"/>
      <c r="S311" s="348"/>
      <c r="T311" s="34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hidden="1" customHeight="1" x14ac:dyDescent="0.25">
      <c r="A312" s="389" t="s">
        <v>86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334"/>
      <c r="Z312" s="334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35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6"/>
      <c r="P313" s="346"/>
      <c r="Q313" s="346"/>
      <c r="R313" s="344"/>
      <c r="S313" s="34"/>
      <c r="T313" s="34"/>
      <c r="U313" s="35" t="s">
        <v>65</v>
      </c>
      <c r="V313" s="339">
        <v>9.1800000000000015</v>
      </c>
      <c r="W313" s="340">
        <f>IFERROR(IF(V313="",0,CEILING((V313/$H313),1)*$H313),"")</f>
        <v>10.199999999999999</v>
      </c>
      <c r="X313" s="36">
        <f>IFERROR(IF(W313=0,"",ROUNDUP(W313/H313,0)*0.00753),"")</f>
        <v>3.0120000000000001E-2</v>
      </c>
      <c r="Y313" s="56"/>
      <c r="Z313" s="57"/>
      <c r="AD313" s="58"/>
      <c r="BA313" s="234" t="s">
        <v>1</v>
      </c>
    </row>
    <row r="314" spans="1:53" x14ac:dyDescent="0.2">
      <c r="A314" s="370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71"/>
      <c r="N314" s="347" t="s">
        <v>66</v>
      </c>
      <c r="O314" s="348"/>
      <c r="P314" s="348"/>
      <c r="Q314" s="348"/>
      <c r="R314" s="348"/>
      <c r="S314" s="348"/>
      <c r="T314" s="349"/>
      <c r="U314" s="37" t="s">
        <v>67</v>
      </c>
      <c r="V314" s="341">
        <f>IFERROR(V313/H313,"0")</f>
        <v>3.600000000000001</v>
      </c>
      <c r="W314" s="341">
        <f>IFERROR(W313/H313,"0")</f>
        <v>4</v>
      </c>
      <c r="X314" s="341">
        <f>IFERROR(IF(X313="",0,X313),"0")</f>
        <v>3.0120000000000001E-2</v>
      </c>
      <c r="Y314" s="342"/>
      <c r="Z314" s="342"/>
    </row>
    <row r="315" spans="1:53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71"/>
      <c r="N315" s="347" t="s">
        <v>66</v>
      </c>
      <c r="O315" s="348"/>
      <c r="P315" s="348"/>
      <c r="Q315" s="348"/>
      <c r="R315" s="348"/>
      <c r="S315" s="348"/>
      <c r="T315" s="349"/>
      <c r="U315" s="37" t="s">
        <v>65</v>
      </c>
      <c r="V315" s="341">
        <f>IFERROR(SUM(V313:V313),"0")</f>
        <v>9.1800000000000015</v>
      </c>
      <c r="W315" s="341">
        <f>IFERROR(SUM(W313:W313),"0")</f>
        <v>10.199999999999999</v>
      </c>
      <c r="X315" s="37"/>
      <c r="Y315" s="342"/>
      <c r="Z315" s="342"/>
    </row>
    <row r="316" spans="1:53" ht="27.75" hidden="1" customHeight="1" x14ac:dyDescent="0.2">
      <c r="A316" s="392" t="s">
        <v>483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48"/>
      <c r="Z316" s="48"/>
    </row>
    <row r="317" spans="1:53" ht="16.5" hidden="1" customHeight="1" x14ac:dyDescent="0.25">
      <c r="A317" s="360" t="s">
        <v>484</v>
      </c>
      <c r="B317" s="361"/>
      <c r="C317" s="361"/>
      <c r="D317" s="361"/>
      <c r="E317" s="361"/>
      <c r="F317" s="361"/>
      <c r="G317" s="361"/>
      <c r="H317" s="361"/>
      <c r="I317" s="361"/>
      <c r="J317" s="361"/>
      <c r="K317" s="361"/>
      <c r="L317" s="361"/>
      <c r="M317" s="361"/>
      <c r="N317" s="361"/>
      <c r="O317" s="361"/>
      <c r="P317" s="361"/>
      <c r="Q317" s="361"/>
      <c r="R317" s="361"/>
      <c r="S317" s="361"/>
      <c r="T317" s="361"/>
      <c r="U317" s="361"/>
      <c r="V317" s="361"/>
      <c r="W317" s="361"/>
      <c r="X317" s="361"/>
      <c r="Y317" s="335"/>
      <c r="Z317" s="335"/>
    </row>
    <row r="318" spans="1:53" ht="14.25" hidden="1" customHeight="1" x14ac:dyDescent="0.25">
      <c r="A318" s="389" t="s">
        <v>68</v>
      </c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1"/>
      <c r="N318" s="361"/>
      <c r="O318" s="361"/>
      <c r="P318" s="361"/>
      <c r="Q318" s="361"/>
      <c r="R318" s="361"/>
      <c r="S318" s="361"/>
      <c r="T318" s="361"/>
      <c r="U318" s="361"/>
      <c r="V318" s="361"/>
      <c r="W318" s="361"/>
      <c r="X318" s="361"/>
      <c r="Y318" s="334"/>
      <c r="Z318" s="334"/>
    </row>
    <row r="319" spans="1:53" ht="27" hidden="1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4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idden="1" x14ac:dyDescent="0.2">
      <c r="A320" s="370"/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71"/>
      <c r="N320" s="347" t="s">
        <v>66</v>
      </c>
      <c r="O320" s="348"/>
      <c r="P320" s="348"/>
      <c r="Q320" s="348"/>
      <c r="R320" s="348"/>
      <c r="S320" s="348"/>
      <c r="T320" s="349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hidden="1" x14ac:dyDescent="0.2">
      <c r="A321" s="361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71"/>
      <c r="N321" s="347" t="s">
        <v>66</v>
      </c>
      <c r="O321" s="348"/>
      <c r="P321" s="348"/>
      <c r="Q321" s="348"/>
      <c r="R321" s="348"/>
      <c r="S321" s="348"/>
      <c r="T321" s="349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hidden="1" customHeight="1" x14ac:dyDescent="0.2">
      <c r="A322" s="392" t="s">
        <v>487</v>
      </c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393"/>
      <c r="P322" s="393"/>
      <c r="Q322" s="393"/>
      <c r="R322" s="393"/>
      <c r="S322" s="393"/>
      <c r="T322" s="393"/>
      <c r="U322" s="393"/>
      <c r="V322" s="393"/>
      <c r="W322" s="393"/>
      <c r="X322" s="393"/>
      <c r="Y322" s="48"/>
      <c r="Z322" s="48"/>
    </row>
    <row r="323" spans="1:53" ht="16.5" hidden="1" customHeight="1" x14ac:dyDescent="0.25">
      <c r="A323" s="360" t="s">
        <v>488</v>
      </c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1"/>
      <c r="N323" s="361"/>
      <c r="O323" s="361"/>
      <c r="P323" s="361"/>
      <c r="Q323" s="361"/>
      <c r="R323" s="361"/>
      <c r="S323" s="361"/>
      <c r="T323" s="361"/>
      <c r="U323" s="361"/>
      <c r="V323" s="361"/>
      <c r="W323" s="361"/>
      <c r="X323" s="361"/>
      <c r="Y323" s="335"/>
      <c r="Z323" s="335"/>
    </row>
    <row r="324" spans="1:53" ht="14.25" hidden="1" customHeight="1" x14ac:dyDescent="0.25">
      <c r="A324" s="389" t="s">
        <v>108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6"/>
      <c r="P325" s="346"/>
      <c r="Q325" s="346"/>
      <c r="R325" s="344"/>
      <c r="S325" s="34"/>
      <c r="T325" s="34"/>
      <c r="U325" s="35" t="s">
        <v>65</v>
      </c>
      <c r="V325" s="339">
        <v>1500</v>
      </c>
      <c r="W325" s="340">
        <f t="shared" ref="W325:W332" si="16">IFERROR(IF(V325="",0,CEILING((V325/$H325),1)*$H325),"")</f>
        <v>1500</v>
      </c>
      <c r="X325" s="36">
        <f>IFERROR(IF(W325=0,"",ROUNDUP(W325/H325,0)*0.02175),"")</f>
        <v>2.1749999999999998</v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7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1500</v>
      </c>
      <c r="W328" s="340">
        <f t="shared" si="16"/>
        <v>1500</v>
      </c>
      <c r="X328" s="36">
        <f>IFERROR(IF(W328=0,"",ROUNDUP(W328/H328,0)*0.02175),"")</f>
        <v>2.1749999999999998</v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68" t="s">
        <v>497</v>
      </c>
      <c r="O329" s="346"/>
      <c r="P329" s="346"/>
      <c r="Q329" s="346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46"/>
      <c r="P330" s="346"/>
      <c r="Q330" s="346"/>
      <c r="R330" s="344"/>
      <c r="S330" s="34"/>
      <c r="T330" s="34"/>
      <c r="U330" s="35" t="s">
        <v>65</v>
      </c>
      <c r="V330" s="339">
        <v>200</v>
      </c>
      <c r="W330" s="340">
        <f t="shared" si="16"/>
        <v>210</v>
      </c>
      <c r="X330" s="36">
        <f>IFERROR(IF(W330=0,"",ROUNDUP(W330/H330,0)*0.02175),"")</f>
        <v>0.30449999999999999</v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4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46"/>
      <c r="P331" s="346"/>
      <c r="Q331" s="346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hidden="1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4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70"/>
      <c r="B333" s="361"/>
      <c r="C333" s="361"/>
      <c r="D333" s="361"/>
      <c r="E333" s="361"/>
      <c r="F333" s="361"/>
      <c r="G333" s="361"/>
      <c r="H333" s="361"/>
      <c r="I333" s="361"/>
      <c r="J333" s="361"/>
      <c r="K333" s="361"/>
      <c r="L333" s="361"/>
      <c r="M333" s="371"/>
      <c r="N333" s="347" t="s">
        <v>66</v>
      </c>
      <c r="O333" s="348"/>
      <c r="P333" s="348"/>
      <c r="Q333" s="348"/>
      <c r="R333" s="348"/>
      <c r="S333" s="348"/>
      <c r="T333" s="349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213.33333333333334</v>
      </c>
      <c r="W333" s="341">
        <f>IFERROR(W325/H325,"0")+IFERROR(W326/H326,"0")+IFERROR(W327/H327,"0")+IFERROR(W328/H328,"0")+IFERROR(W329/H329,"0")+IFERROR(W330/H330,"0")+IFERROR(W331/H331,"0")+IFERROR(W332/H332,"0")</f>
        <v>214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4.6544999999999996</v>
      </c>
      <c r="Y333" s="342"/>
      <c r="Z333" s="342"/>
    </row>
    <row r="334" spans="1:53" x14ac:dyDescent="0.2">
      <c r="A334" s="361"/>
      <c r="B334" s="361"/>
      <c r="C334" s="361"/>
      <c r="D334" s="361"/>
      <c r="E334" s="361"/>
      <c r="F334" s="361"/>
      <c r="G334" s="361"/>
      <c r="H334" s="361"/>
      <c r="I334" s="361"/>
      <c r="J334" s="361"/>
      <c r="K334" s="361"/>
      <c r="L334" s="361"/>
      <c r="M334" s="371"/>
      <c r="N334" s="347" t="s">
        <v>66</v>
      </c>
      <c r="O334" s="348"/>
      <c r="P334" s="348"/>
      <c r="Q334" s="348"/>
      <c r="R334" s="348"/>
      <c r="S334" s="348"/>
      <c r="T334" s="349"/>
      <c r="U334" s="37" t="s">
        <v>65</v>
      </c>
      <c r="V334" s="341">
        <f>IFERROR(SUM(V325:V332),"0")</f>
        <v>3200</v>
      </c>
      <c r="W334" s="341">
        <f>IFERROR(SUM(W325:W332),"0")</f>
        <v>3210</v>
      </c>
      <c r="X334" s="37"/>
      <c r="Y334" s="342"/>
      <c r="Z334" s="342"/>
    </row>
    <row r="335" spans="1:53" ht="14.25" hidden="1" customHeight="1" x14ac:dyDescent="0.25">
      <c r="A335" s="389" t="s">
        <v>100</v>
      </c>
      <c r="B335" s="361"/>
      <c r="C335" s="361"/>
      <c r="D335" s="361"/>
      <c r="E335" s="361"/>
      <c r="F335" s="361"/>
      <c r="G335" s="361"/>
      <c r="H335" s="361"/>
      <c r="I335" s="361"/>
      <c r="J335" s="361"/>
      <c r="K335" s="361"/>
      <c r="L335" s="361"/>
      <c r="M335" s="361"/>
      <c r="N335" s="361"/>
      <c r="O335" s="361"/>
      <c r="P335" s="361"/>
      <c r="Q335" s="361"/>
      <c r="R335" s="361"/>
      <c r="S335" s="361"/>
      <c r="T335" s="361"/>
      <c r="U335" s="361"/>
      <c r="V335" s="361"/>
      <c r="W335" s="361"/>
      <c r="X335" s="361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6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46"/>
      <c r="P336" s="346"/>
      <c r="Q336" s="346"/>
      <c r="R336" s="344"/>
      <c r="S336" s="34"/>
      <c r="T336" s="34"/>
      <c r="U336" s="35" t="s">
        <v>65</v>
      </c>
      <c r="V336" s="339">
        <v>1480</v>
      </c>
      <c r="W336" s="340">
        <f>IFERROR(IF(V336="",0,CEILING((V336/$H336),1)*$H336),"")</f>
        <v>1485</v>
      </c>
      <c r="X336" s="36">
        <f>IFERROR(IF(W336=0,"",ROUNDUP(W336/H336,0)*0.02175),"")</f>
        <v>2.1532499999999999</v>
      </c>
      <c r="Y336" s="56"/>
      <c r="Z336" s="57"/>
      <c r="AD336" s="58"/>
      <c r="BA336" s="244" t="s">
        <v>1</v>
      </c>
    </row>
    <row r="337" spans="1:53" ht="16.5" hidden="1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629" t="s">
        <v>507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3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46"/>
      <c r="P338" s="346"/>
      <c r="Q338" s="346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70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71"/>
      <c r="N339" s="347" t="s">
        <v>66</v>
      </c>
      <c r="O339" s="348"/>
      <c r="P339" s="348"/>
      <c r="Q339" s="348"/>
      <c r="R339" s="348"/>
      <c r="S339" s="348"/>
      <c r="T339" s="349"/>
      <c r="U339" s="37" t="s">
        <v>67</v>
      </c>
      <c r="V339" s="341">
        <f>IFERROR(V336/H336,"0")+IFERROR(V337/H337,"0")+IFERROR(V338/H338,"0")</f>
        <v>98.666666666666671</v>
      </c>
      <c r="W339" s="341">
        <f>IFERROR(W336/H336,"0")+IFERROR(W337/H337,"0")+IFERROR(W338/H338,"0")</f>
        <v>99</v>
      </c>
      <c r="X339" s="341">
        <f>IFERROR(IF(X336="",0,X336),"0")+IFERROR(IF(X337="",0,X337),"0")+IFERROR(IF(X338="",0,X338),"0")</f>
        <v>2.1532499999999999</v>
      </c>
      <c r="Y339" s="342"/>
      <c r="Z339" s="342"/>
    </row>
    <row r="340" spans="1:53" x14ac:dyDescent="0.2">
      <c r="A340" s="361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71"/>
      <c r="N340" s="347" t="s">
        <v>66</v>
      </c>
      <c r="O340" s="348"/>
      <c r="P340" s="348"/>
      <c r="Q340" s="348"/>
      <c r="R340" s="348"/>
      <c r="S340" s="348"/>
      <c r="T340" s="349"/>
      <c r="U340" s="37" t="s">
        <v>65</v>
      </c>
      <c r="V340" s="341">
        <f>IFERROR(SUM(V336:V338),"0")</f>
        <v>1480</v>
      </c>
      <c r="W340" s="341">
        <f>IFERROR(SUM(W336:W338),"0")</f>
        <v>1485</v>
      </c>
      <c r="X340" s="37"/>
      <c r="Y340" s="342"/>
      <c r="Z340" s="342"/>
    </row>
    <row r="341" spans="1:53" ht="14.25" hidden="1" customHeight="1" x14ac:dyDescent="0.25">
      <c r="A341" s="389" t="s">
        <v>68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34"/>
      <c r="Z341" s="334"/>
    </row>
    <row r="342" spans="1:53" ht="27" hidden="1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645" t="s">
        <v>512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idden="1" x14ac:dyDescent="0.2">
      <c r="A344" s="370"/>
      <c r="B344" s="361"/>
      <c r="C344" s="361"/>
      <c r="D344" s="361"/>
      <c r="E344" s="361"/>
      <c r="F344" s="361"/>
      <c r="G344" s="361"/>
      <c r="H344" s="361"/>
      <c r="I344" s="361"/>
      <c r="J344" s="361"/>
      <c r="K344" s="361"/>
      <c r="L344" s="361"/>
      <c r="M344" s="371"/>
      <c r="N344" s="347" t="s">
        <v>66</v>
      </c>
      <c r="O344" s="348"/>
      <c r="P344" s="348"/>
      <c r="Q344" s="348"/>
      <c r="R344" s="348"/>
      <c r="S344" s="348"/>
      <c r="T344" s="349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hidden="1" x14ac:dyDescent="0.2">
      <c r="A345" s="361"/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71"/>
      <c r="N345" s="347" t="s">
        <v>66</v>
      </c>
      <c r="O345" s="348"/>
      <c r="P345" s="348"/>
      <c r="Q345" s="348"/>
      <c r="R345" s="348"/>
      <c r="S345" s="348"/>
      <c r="T345" s="349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hidden="1" customHeight="1" x14ac:dyDescent="0.25">
      <c r="A346" s="389" t="s">
        <v>229</v>
      </c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1"/>
      <c r="N346" s="361"/>
      <c r="O346" s="361"/>
      <c r="P346" s="361"/>
      <c r="Q346" s="361"/>
      <c r="R346" s="361"/>
      <c r="S346" s="361"/>
      <c r="T346" s="361"/>
      <c r="U346" s="361"/>
      <c r="V346" s="361"/>
      <c r="W346" s="361"/>
      <c r="X346" s="361"/>
      <c r="Y346" s="334"/>
      <c r="Z346" s="334"/>
    </row>
    <row r="347" spans="1:53" ht="16.5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6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46"/>
      <c r="P347" s="346"/>
      <c r="Q347" s="346"/>
      <c r="R347" s="344"/>
      <c r="S347" s="34"/>
      <c r="T347" s="34"/>
      <c r="U347" s="35" t="s">
        <v>65</v>
      </c>
      <c r="V347" s="339">
        <v>50</v>
      </c>
      <c r="W347" s="340">
        <f>IFERROR(IF(V347="",0,CEILING((V347/$H347),1)*$H347),"")</f>
        <v>54.6</v>
      </c>
      <c r="X347" s="36">
        <f>IFERROR(IF(W347=0,"",ROUNDUP(W347/H347,0)*0.02175),"")</f>
        <v>0.15225</v>
      </c>
      <c r="Y347" s="56"/>
      <c r="Z347" s="57"/>
      <c r="AD347" s="58"/>
      <c r="BA347" s="249" t="s">
        <v>1</v>
      </c>
    </row>
    <row r="348" spans="1:53" x14ac:dyDescent="0.2">
      <c r="A348" s="370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71"/>
      <c r="N348" s="347" t="s">
        <v>66</v>
      </c>
      <c r="O348" s="348"/>
      <c r="P348" s="348"/>
      <c r="Q348" s="348"/>
      <c r="R348" s="348"/>
      <c r="S348" s="348"/>
      <c r="T348" s="349"/>
      <c r="U348" s="37" t="s">
        <v>67</v>
      </c>
      <c r="V348" s="341">
        <f>IFERROR(V347/H347,"0")</f>
        <v>6.4102564102564106</v>
      </c>
      <c r="W348" s="341">
        <f>IFERROR(W347/H347,"0")</f>
        <v>7</v>
      </c>
      <c r="X348" s="341">
        <f>IFERROR(IF(X347="",0,X347),"0")</f>
        <v>0.15225</v>
      </c>
      <c r="Y348" s="342"/>
      <c r="Z348" s="342"/>
    </row>
    <row r="349" spans="1:53" x14ac:dyDescent="0.2">
      <c r="A349" s="361"/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71"/>
      <c r="N349" s="347" t="s">
        <v>66</v>
      </c>
      <c r="O349" s="348"/>
      <c r="P349" s="348"/>
      <c r="Q349" s="348"/>
      <c r="R349" s="348"/>
      <c r="S349" s="348"/>
      <c r="T349" s="349"/>
      <c r="U349" s="37" t="s">
        <v>65</v>
      </c>
      <c r="V349" s="341">
        <f>IFERROR(SUM(V347:V347),"0")</f>
        <v>50</v>
      </c>
      <c r="W349" s="341">
        <f>IFERROR(SUM(W347:W347),"0")</f>
        <v>54.6</v>
      </c>
      <c r="X349" s="37"/>
      <c r="Y349" s="342"/>
      <c r="Z349" s="342"/>
    </row>
    <row r="350" spans="1:53" ht="16.5" hidden="1" customHeight="1" x14ac:dyDescent="0.25">
      <c r="A350" s="360" t="s">
        <v>517</v>
      </c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1"/>
      <c r="N350" s="361"/>
      <c r="O350" s="361"/>
      <c r="P350" s="361"/>
      <c r="Q350" s="361"/>
      <c r="R350" s="361"/>
      <c r="S350" s="361"/>
      <c r="T350" s="361"/>
      <c r="U350" s="361"/>
      <c r="V350" s="361"/>
      <c r="W350" s="361"/>
      <c r="X350" s="361"/>
      <c r="Y350" s="335"/>
      <c r="Z350" s="335"/>
    </row>
    <row r="351" spans="1:53" ht="14.25" hidden="1" customHeight="1" x14ac:dyDescent="0.25">
      <c r="A351" s="389" t="s">
        <v>108</v>
      </c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1"/>
      <c r="N351" s="361"/>
      <c r="O351" s="361"/>
      <c r="P351" s="361"/>
      <c r="Q351" s="361"/>
      <c r="R351" s="361"/>
      <c r="S351" s="361"/>
      <c r="T351" s="361"/>
      <c r="U351" s="361"/>
      <c r="V351" s="361"/>
      <c r="W351" s="361"/>
      <c r="X351" s="361"/>
      <c r="Y351" s="334"/>
      <c r="Z351" s="334"/>
    </row>
    <row r="352" spans="1:53" ht="27" hidden="1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46"/>
      <c r="P352" s="346"/>
      <c r="Q352" s="346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4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46"/>
      <c r="P353" s="346"/>
      <c r="Q353" s="346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46"/>
      <c r="P354" s="346"/>
      <c r="Q354" s="346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636" t="s">
        <v>526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hidden="1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4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hidden="1" x14ac:dyDescent="0.2">
      <c r="A357" s="370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71"/>
      <c r="N357" s="347" t="s">
        <v>66</v>
      </c>
      <c r="O357" s="348"/>
      <c r="P357" s="348"/>
      <c r="Q357" s="348"/>
      <c r="R357" s="348"/>
      <c r="S357" s="348"/>
      <c r="T357" s="349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hidden="1" x14ac:dyDescent="0.2">
      <c r="A358" s="361"/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71"/>
      <c r="N358" s="347" t="s">
        <v>66</v>
      </c>
      <c r="O358" s="348"/>
      <c r="P358" s="348"/>
      <c r="Q358" s="348"/>
      <c r="R358" s="348"/>
      <c r="S358" s="348"/>
      <c r="T358" s="349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hidden="1" customHeight="1" x14ac:dyDescent="0.25">
      <c r="A359" s="389" t="s">
        <v>60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34"/>
      <c r="Z359" s="334"/>
    </row>
    <row r="360" spans="1:53" ht="27" hidden="1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6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46"/>
      <c r="P360" s="346"/>
      <c r="Q360" s="346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46"/>
      <c r="P361" s="346"/>
      <c r="Q361" s="346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hidden="1" x14ac:dyDescent="0.2">
      <c r="A362" s="370"/>
      <c r="B362" s="361"/>
      <c r="C362" s="361"/>
      <c r="D362" s="361"/>
      <c r="E362" s="361"/>
      <c r="F362" s="361"/>
      <c r="G362" s="361"/>
      <c r="H362" s="361"/>
      <c r="I362" s="361"/>
      <c r="J362" s="361"/>
      <c r="K362" s="361"/>
      <c r="L362" s="361"/>
      <c r="M362" s="371"/>
      <c r="N362" s="347" t="s">
        <v>66</v>
      </c>
      <c r="O362" s="348"/>
      <c r="P362" s="348"/>
      <c r="Q362" s="348"/>
      <c r="R362" s="348"/>
      <c r="S362" s="348"/>
      <c r="T362" s="349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hidden="1" x14ac:dyDescent="0.2">
      <c r="A363" s="361"/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71"/>
      <c r="N363" s="347" t="s">
        <v>66</v>
      </c>
      <c r="O363" s="348"/>
      <c r="P363" s="348"/>
      <c r="Q363" s="348"/>
      <c r="R363" s="348"/>
      <c r="S363" s="348"/>
      <c r="T363" s="349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hidden="1" customHeight="1" x14ac:dyDescent="0.25">
      <c r="A364" s="389" t="s">
        <v>68</v>
      </c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1"/>
      <c r="N364" s="361"/>
      <c r="O364" s="361"/>
      <c r="P364" s="361"/>
      <c r="Q364" s="361"/>
      <c r="R364" s="361"/>
      <c r="S364" s="361"/>
      <c r="T364" s="361"/>
      <c r="U364" s="361"/>
      <c r="V364" s="361"/>
      <c r="W364" s="361"/>
      <c r="X364" s="361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46"/>
      <c r="P365" s="346"/>
      <c r="Q365" s="346"/>
      <c r="R365" s="344"/>
      <c r="S365" s="34"/>
      <c r="T365" s="34"/>
      <c r="U365" s="35" t="s">
        <v>65</v>
      </c>
      <c r="V365" s="339">
        <v>1980</v>
      </c>
      <c r="W365" s="340">
        <f>IFERROR(IF(V365="",0,CEILING((V365/$H365),1)*$H365),"")</f>
        <v>1981.2</v>
      </c>
      <c r="X365" s="36">
        <f>IFERROR(IF(W365=0,"",ROUNDUP(W365/H365,0)*0.02175),"")</f>
        <v>5.5244999999999997</v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46"/>
      <c r="P366" s="346"/>
      <c r="Q366" s="346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4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46"/>
      <c r="P367" s="346"/>
      <c r="Q367" s="346"/>
      <c r="R367" s="344"/>
      <c r="S367" s="34"/>
      <c r="T367" s="34"/>
      <c r="U367" s="35" t="s">
        <v>65</v>
      </c>
      <c r="V367" s="339">
        <v>80</v>
      </c>
      <c r="W367" s="340">
        <f>IFERROR(IF(V367="",0,CEILING((V367/$H367),1)*$H367),"")</f>
        <v>81.599999999999994</v>
      </c>
      <c r="X367" s="36">
        <f>IFERROR(IF(W367=0,"",ROUNDUP(W367/H367,0)*0.00753),"")</f>
        <v>0.25602000000000003</v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6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70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71"/>
      <c r="N369" s="347" t="s">
        <v>66</v>
      </c>
      <c r="O369" s="348"/>
      <c r="P369" s="348"/>
      <c r="Q369" s="348"/>
      <c r="R369" s="348"/>
      <c r="S369" s="348"/>
      <c r="T369" s="349"/>
      <c r="U369" s="37" t="s">
        <v>67</v>
      </c>
      <c r="V369" s="341">
        <f>IFERROR(V365/H365,"0")+IFERROR(V366/H366,"0")+IFERROR(V367/H367,"0")+IFERROR(V368/H368,"0")</f>
        <v>287.17948717948718</v>
      </c>
      <c r="W369" s="341">
        <f>IFERROR(W365/H365,"0")+IFERROR(W366/H366,"0")+IFERROR(W367/H367,"0")+IFERROR(W368/H368,"0")</f>
        <v>288</v>
      </c>
      <c r="X369" s="341">
        <f>IFERROR(IF(X365="",0,X365),"0")+IFERROR(IF(X366="",0,X366),"0")+IFERROR(IF(X367="",0,X367),"0")+IFERROR(IF(X368="",0,X368),"0")</f>
        <v>5.7805200000000001</v>
      </c>
      <c r="Y369" s="342"/>
      <c r="Z369" s="342"/>
    </row>
    <row r="370" spans="1:53" x14ac:dyDescent="0.2">
      <c r="A370" s="361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71"/>
      <c r="N370" s="347" t="s">
        <v>66</v>
      </c>
      <c r="O370" s="348"/>
      <c r="P370" s="348"/>
      <c r="Q370" s="348"/>
      <c r="R370" s="348"/>
      <c r="S370" s="348"/>
      <c r="T370" s="349"/>
      <c r="U370" s="37" t="s">
        <v>65</v>
      </c>
      <c r="V370" s="341">
        <f>IFERROR(SUM(V365:V368),"0")</f>
        <v>2060</v>
      </c>
      <c r="W370" s="341">
        <f>IFERROR(SUM(W365:W368),"0")</f>
        <v>2062.8000000000002</v>
      </c>
      <c r="X370" s="37"/>
      <c r="Y370" s="342"/>
      <c r="Z370" s="342"/>
    </row>
    <row r="371" spans="1:53" ht="14.25" hidden="1" customHeight="1" x14ac:dyDescent="0.25">
      <c r="A371" s="389" t="s">
        <v>229</v>
      </c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34"/>
      <c r="Z371" s="334"/>
    </row>
    <row r="372" spans="1:53" ht="27" hidden="1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3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46"/>
      <c r="P372" s="346"/>
      <c r="Q372" s="346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idden="1" x14ac:dyDescent="0.2">
      <c r="A373" s="370"/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71"/>
      <c r="N373" s="347" t="s">
        <v>66</v>
      </c>
      <c r="O373" s="348"/>
      <c r="P373" s="348"/>
      <c r="Q373" s="348"/>
      <c r="R373" s="348"/>
      <c r="S373" s="348"/>
      <c r="T373" s="349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hidden="1" x14ac:dyDescent="0.2">
      <c r="A374" s="361"/>
      <c r="B374" s="361"/>
      <c r="C374" s="361"/>
      <c r="D374" s="361"/>
      <c r="E374" s="361"/>
      <c r="F374" s="361"/>
      <c r="G374" s="361"/>
      <c r="H374" s="361"/>
      <c r="I374" s="361"/>
      <c r="J374" s="361"/>
      <c r="K374" s="361"/>
      <c r="L374" s="361"/>
      <c r="M374" s="371"/>
      <c r="N374" s="347" t="s">
        <v>66</v>
      </c>
      <c r="O374" s="348"/>
      <c r="P374" s="348"/>
      <c r="Q374" s="348"/>
      <c r="R374" s="348"/>
      <c r="S374" s="348"/>
      <c r="T374" s="349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hidden="1" customHeight="1" x14ac:dyDescent="0.2">
      <c r="A375" s="392" t="s">
        <v>543</v>
      </c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3"/>
      <c r="P375" s="393"/>
      <c r="Q375" s="393"/>
      <c r="R375" s="393"/>
      <c r="S375" s="393"/>
      <c r="T375" s="393"/>
      <c r="U375" s="393"/>
      <c r="V375" s="393"/>
      <c r="W375" s="393"/>
      <c r="X375" s="393"/>
      <c r="Y375" s="48"/>
      <c r="Z375" s="48"/>
    </row>
    <row r="376" spans="1:53" ht="16.5" hidden="1" customHeight="1" x14ac:dyDescent="0.25">
      <c r="A376" s="360" t="s">
        <v>544</v>
      </c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1"/>
      <c r="N376" s="361"/>
      <c r="O376" s="361"/>
      <c r="P376" s="361"/>
      <c r="Q376" s="361"/>
      <c r="R376" s="361"/>
      <c r="S376" s="361"/>
      <c r="T376" s="361"/>
      <c r="U376" s="361"/>
      <c r="V376" s="361"/>
      <c r="W376" s="361"/>
      <c r="X376" s="361"/>
      <c r="Y376" s="335"/>
      <c r="Z376" s="335"/>
    </row>
    <row r="377" spans="1:53" ht="14.25" hidden="1" customHeight="1" x14ac:dyDescent="0.25">
      <c r="A377" s="389" t="s">
        <v>108</v>
      </c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34"/>
      <c r="Z377" s="334"/>
    </row>
    <row r="378" spans="1:53" ht="27" hidden="1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5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hidden="1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hidden="1" x14ac:dyDescent="0.2">
      <c r="A380" s="370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71"/>
      <c r="N380" s="347" t="s">
        <v>66</v>
      </c>
      <c r="O380" s="348"/>
      <c r="P380" s="348"/>
      <c r="Q380" s="348"/>
      <c r="R380" s="348"/>
      <c r="S380" s="348"/>
      <c r="T380" s="349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hidden="1" x14ac:dyDescent="0.2">
      <c r="A381" s="361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71"/>
      <c r="N381" s="347" t="s">
        <v>66</v>
      </c>
      <c r="O381" s="348"/>
      <c r="P381" s="348"/>
      <c r="Q381" s="348"/>
      <c r="R381" s="348"/>
      <c r="S381" s="348"/>
      <c r="T381" s="349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hidden="1" customHeight="1" x14ac:dyDescent="0.25">
      <c r="A382" s="389" t="s">
        <v>60</v>
      </c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34"/>
      <c r="Z382" s="334"/>
    </row>
    <row r="383" spans="1:53" ht="27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50</v>
      </c>
      <c r="W383" s="340">
        <f t="shared" ref="W383:W395" si="17">IFERROR(IF(V383="",0,CEILING((V383/$H383),1)*$H383),"")</f>
        <v>50.400000000000006</v>
      </c>
      <c r="X383" s="36">
        <f>IFERROR(IF(W383=0,"",ROUNDUP(W383/H383,0)*0.00753),"")</f>
        <v>9.0359999999999996E-2</v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65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50</v>
      </c>
      <c r="W385" s="340">
        <f t="shared" si="17"/>
        <v>50.400000000000006</v>
      </c>
      <c r="X385" s="36">
        <f>IFERROR(IF(W385=0,"",ROUNDUP(W385/H385,0)*0.00753),"")</f>
        <v>9.0359999999999996E-2</v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7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46"/>
      <c r="P386" s="346"/>
      <c r="Q386" s="346"/>
      <c r="R386" s="344"/>
      <c r="S386" s="34"/>
      <c r="T386" s="34"/>
      <c r="U386" s="35" t="s">
        <v>65</v>
      </c>
      <c r="V386" s="339">
        <v>14</v>
      </c>
      <c r="W386" s="340">
        <f t="shared" si="17"/>
        <v>15.12</v>
      </c>
      <c r="X386" s="36">
        <f>IFERROR(IF(W386=0,"",ROUNDUP(W386/H386,0)*0.00753),"")</f>
        <v>6.7769999999999997E-2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46"/>
      <c r="P387" s="346"/>
      <c r="Q387" s="346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3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46"/>
      <c r="P388" s="346"/>
      <c r="Q388" s="346"/>
      <c r="R388" s="344"/>
      <c r="S388" s="34"/>
      <c r="T388" s="34"/>
      <c r="U388" s="35" t="s">
        <v>65</v>
      </c>
      <c r="V388" s="339">
        <v>17.850000000000001</v>
      </c>
      <c r="W388" s="340">
        <f t="shared" si="17"/>
        <v>18.900000000000002</v>
      </c>
      <c r="X388" s="36">
        <f t="shared" si="18"/>
        <v>4.5179999999999998E-2</v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3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hidden="1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3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6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6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46"/>
      <c r="P393" s="346"/>
      <c r="Q393" s="346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5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46"/>
      <c r="P394" s="346"/>
      <c r="Q394" s="346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03" t="s">
        <v>575</v>
      </c>
      <c r="O395" s="346"/>
      <c r="P395" s="346"/>
      <c r="Q395" s="346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70"/>
      <c r="B396" s="361"/>
      <c r="C396" s="361"/>
      <c r="D396" s="361"/>
      <c r="E396" s="361"/>
      <c r="F396" s="361"/>
      <c r="G396" s="361"/>
      <c r="H396" s="361"/>
      <c r="I396" s="361"/>
      <c r="J396" s="361"/>
      <c r="K396" s="361"/>
      <c r="L396" s="361"/>
      <c r="M396" s="371"/>
      <c r="N396" s="347" t="s">
        <v>66</v>
      </c>
      <c r="O396" s="348"/>
      <c r="P396" s="348"/>
      <c r="Q396" s="348"/>
      <c r="R396" s="348"/>
      <c r="S396" s="348"/>
      <c r="T396" s="349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40.642857142857146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42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0.29366999999999999</v>
      </c>
      <c r="Y396" s="342"/>
      <c r="Z396" s="342"/>
    </row>
    <row r="397" spans="1:53" x14ac:dyDescent="0.2">
      <c r="A397" s="361"/>
      <c r="B397" s="361"/>
      <c r="C397" s="361"/>
      <c r="D397" s="361"/>
      <c r="E397" s="361"/>
      <c r="F397" s="361"/>
      <c r="G397" s="361"/>
      <c r="H397" s="361"/>
      <c r="I397" s="361"/>
      <c r="J397" s="361"/>
      <c r="K397" s="361"/>
      <c r="L397" s="361"/>
      <c r="M397" s="371"/>
      <c r="N397" s="347" t="s">
        <v>66</v>
      </c>
      <c r="O397" s="348"/>
      <c r="P397" s="348"/>
      <c r="Q397" s="348"/>
      <c r="R397" s="348"/>
      <c r="S397" s="348"/>
      <c r="T397" s="349"/>
      <c r="U397" s="37" t="s">
        <v>65</v>
      </c>
      <c r="V397" s="341">
        <f>IFERROR(SUM(V383:V395),"0")</f>
        <v>131.85</v>
      </c>
      <c r="W397" s="341">
        <f>IFERROR(SUM(W383:W395),"0")</f>
        <v>134.82000000000002</v>
      </c>
      <c r="X397" s="37"/>
      <c r="Y397" s="342"/>
      <c r="Z397" s="342"/>
    </row>
    <row r="398" spans="1:53" ht="14.25" hidden="1" customHeight="1" x14ac:dyDescent="0.25">
      <c r="A398" s="389" t="s">
        <v>68</v>
      </c>
      <c r="B398" s="361"/>
      <c r="C398" s="361"/>
      <c r="D398" s="361"/>
      <c r="E398" s="361"/>
      <c r="F398" s="361"/>
      <c r="G398" s="361"/>
      <c r="H398" s="361"/>
      <c r="I398" s="361"/>
      <c r="J398" s="361"/>
      <c r="K398" s="361"/>
      <c r="L398" s="361"/>
      <c r="M398" s="361"/>
      <c r="N398" s="361"/>
      <c r="O398" s="361"/>
      <c r="P398" s="361"/>
      <c r="Q398" s="361"/>
      <c r="R398" s="361"/>
      <c r="S398" s="361"/>
      <c r="T398" s="361"/>
      <c r="U398" s="361"/>
      <c r="V398" s="361"/>
      <c r="W398" s="361"/>
      <c r="X398" s="361"/>
      <c r="Y398" s="334"/>
      <c r="Z398" s="334"/>
    </row>
    <row r="399" spans="1:53" ht="27" hidden="1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46"/>
      <c r="P399" s="346"/>
      <c r="Q399" s="346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4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6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hidden="1" x14ac:dyDescent="0.2">
      <c r="A403" s="370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71"/>
      <c r="N403" s="347" t="s">
        <v>66</v>
      </c>
      <c r="O403" s="348"/>
      <c r="P403" s="348"/>
      <c r="Q403" s="348"/>
      <c r="R403" s="348"/>
      <c r="S403" s="348"/>
      <c r="T403" s="349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hidden="1" x14ac:dyDescent="0.2">
      <c r="A404" s="361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71"/>
      <c r="N404" s="347" t="s">
        <v>66</v>
      </c>
      <c r="O404" s="348"/>
      <c r="P404" s="348"/>
      <c r="Q404" s="348"/>
      <c r="R404" s="348"/>
      <c r="S404" s="348"/>
      <c r="T404" s="349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hidden="1" customHeight="1" x14ac:dyDescent="0.25">
      <c r="A405" s="389" t="s">
        <v>229</v>
      </c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34"/>
      <c r="Z405" s="334"/>
    </row>
    <row r="406" spans="1:53" ht="27" hidden="1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45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46"/>
      <c r="P406" s="346"/>
      <c r="Q406" s="346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hidden="1" x14ac:dyDescent="0.2">
      <c r="A407" s="370"/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71"/>
      <c r="N407" s="347" t="s">
        <v>66</v>
      </c>
      <c r="O407" s="348"/>
      <c r="P407" s="348"/>
      <c r="Q407" s="348"/>
      <c r="R407" s="348"/>
      <c r="S407" s="348"/>
      <c r="T407" s="349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hidden="1" x14ac:dyDescent="0.2">
      <c r="A408" s="361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71"/>
      <c r="N408" s="347" t="s">
        <v>66</v>
      </c>
      <c r="O408" s="348"/>
      <c r="P408" s="348"/>
      <c r="Q408" s="348"/>
      <c r="R408" s="348"/>
      <c r="S408" s="348"/>
      <c r="T408" s="349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hidden="1" customHeight="1" x14ac:dyDescent="0.25">
      <c r="A409" s="389" t="s">
        <v>86</v>
      </c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1"/>
      <c r="N409" s="361"/>
      <c r="O409" s="361"/>
      <c r="P409" s="361"/>
      <c r="Q409" s="361"/>
      <c r="R409" s="361"/>
      <c r="S409" s="361"/>
      <c r="T409" s="361"/>
      <c r="U409" s="361"/>
      <c r="V409" s="361"/>
      <c r="W409" s="361"/>
      <c r="X409" s="361"/>
      <c r="Y409" s="334"/>
      <c r="Z409" s="334"/>
    </row>
    <row r="410" spans="1:53" ht="27" hidden="1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06" t="s">
        <v>590</v>
      </c>
      <c r="O410" s="346"/>
      <c r="P410" s="346"/>
      <c r="Q410" s="346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596" t="s">
        <v>593</v>
      </c>
      <c r="O411" s="346"/>
      <c r="P411" s="346"/>
      <c r="Q411" s="346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565" t="s">
        <v>596</v>
      </c>
      <c r="O412" s="346"/>
      <c r="P412" s="346"/>
      <c r="Q412" s="346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hidden="1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564" t="s">
        <v>599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hidden="1" x14ac:dyDescent="0.2">
      <c r="A414" s="370"/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71"/>
      <c r="N414" s="347" t="s">
        <v>66</v>
      </c>
      <c r="O414" s="348"/>
      <c r="P414" s="348"/>
      <c r="Q414" s="348"/>
      <c r="R414" s="348"/>
      <c r="S414" s="348"/>
      <c r="T414" s="349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hidden="1" x14ac:dyDescent="0.2">
      <c r="A415" s="361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71"/>
      <c r="N415" s="347" t="s">
        <v>66</v>
      </c>
      <c r="O415" s="348"/>
      <c r="P415" s="348"/>
      <c r="Q415" s="348"/>
      <c r="R415" s="348"/>
      <c r="S415" s="348"/>
      <c r="T415" s="349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hidden="1" customHeight="1" x14ac:dyDescent="0.25">
      <c r="A416" s="360" t="s">
        <v>600</v>
      </c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35"/>
      <c r="Z416" s="335"/>
    </row>
    <row r="417" spans="1:53" ht="14.25" hidden="1" customHeight="1" x14ac:dyDescent="0.25">
      <c r="A417" s="389" t="s">
        <v>100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34"/>
      <c r="Z417" s="334"/>
    </row>
    <row r="418" spans="1:53" ht="27" hidden="1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42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hidden="1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4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hidden="1" x14ac:dyDescent="0.2">
      <c r="A420" s="370"/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71"/>
      <c r="N420" s="347" t="s">
        <v>66</v>
      </c>
      <c r="O420" s="348"/>
      <c r="P420" s="348"/>
      <c r="Q420" s="348"/>
      <c r="R420" s="348"/>
      <c r="S420" s="348"/>
      <c r="T420" s="349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hidden="1" x14ac:dyDescent="0.2">
      <c r="A421" s="361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71"/>
      <c r="N421" s="347" t="s">
        <v>66</v>
      </c>
      <c r="O421" s="348"/>
      <c r="P421" s="348"/>
      <c r="Q421" s="348"/>
      <c r="R421" s="348"/>
      <c r="S421" s="348"/>
      <c r="T421" s="349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hidden="1" customHeight="1" x14ac:dyDescent="0.25">
      <c r="A422" s="389" t="s">
        <v>60</v>
      </c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34"/>
      <c r="Z422" s="334"/>
    </row>
    <row r="423" spans="1:53" ht="27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50</v>
      </c>
      <c r="W423" s="340">
        <f t="shared" ref="W423:W429" si="19">IFERROR(IF(V423="",0,CEILING((V423/$H423),1)*$H423),"")</f>
        <v>50.400000000000006</v>
      </c>
      <c r="X423" s="36">
        <f>IFERROR(IF(W423=0,"",ROUNDUP(W423/H423,0)*0.00753),"")</f>
        <v>9.0359999999999996E-2</v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46"/>
      <c r="P424" s="346"/>
      <c r="Q424" s="346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42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46"/>
      <c r="P425" s="346"/>
      <c r="Q425" s="346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562" t="s">
        <v>613</v>
      </c>
      <c r="O426" s="346"/>
      <c r="P426" s="346"/>
      <c r="Q426" s="346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6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46"/>
      <c r="P428" s="346"/>
      <c r="Q428" s="346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hidden="1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5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46"/>
      <c r="P429" s="346"/>
      <c r="Q429" s="346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70"/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71"/>
      <c r="N430" s="347" t="s">
        <v>66</v>
      </c>
      <c r="O430" s="348"/>
      <c r="P430" s="348"/>
      <c r="Q430" s="348"/>
      <c r="R430" s="348"/>
      <c r="S430" s="348"/>
      <c r="T430" s="349"/>
      <c r="U430" s="37" t="s">
        <v>67</v>
      </c>
      <c r="V430" s="341">
        <f>IFERROR(V423/H423,"0")+IFERROR(V424/H424,"0")+IFERROR(V425/H425,"0")+IFERROR(V426/H426,"0")+IFERROR(V427/H427,"0")+IFERROR(V428/H428,"0")+IFERROR(V429/H429,"0")</f>
        <v>11.904761904761905</v>
      </c>
      <c r="W430" s="341">
        <f>IFERROR(W423/H423,"0")+IFERROR(W424/H424,"0")+IFERROR(W425/H425,"0")+IFERROR(W426/H426,"0")+IFERROR(W427/H427,"0")+IFERROR(W428/H428,"0")+IFERROR(W429/H429,"0")</f>
        <v>12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9.0359999999999996E-2</v>
      </c>
      <c r="Y430" s="342"/>
      <c r="Z430" s="342"/>
    </row>
    <row r="431" spans="1:53" x14ac:dyDescent="0.2">
      <c r="A431" s="361"/>
      <c r="B431" s="361"/>
      <c r="C431" s="361"/>
      <c r="D431" s="361"/>
      <c r="E431" s="361"/>
      <c r="F431" s="361"/>
      <c r="G431" s="361"/>
      <c r="H431" s="361"/>
      <c r="I431" s="361"/>
      <c r="J431" s="361"/>
      <c r="K431" s="361"/>
      <c r="L431" s="361"/>
      <c r="M431" s="371"/>
      <c r="N431" s="347" t="s">
        <v>66</v>
      </c>
      <c r="O431" s="348"/>
      <c r="P431" s="348"/>
      <c r="Q431" s="348"/>
      <c r="R431" s="348"/>
      <c r="S431" s="348"/>
      <c r="T431" s="349"/>
      <c r="U431" s="37" t="s">
        <v>65</v>
      </c>
      <c r="V431" s="341">
        <f>IFERROR(SUM(V423:V429),"0")</f>
        <v>50</v>
      </c>
      <c r="W431" s="341">
        <f>IFERROR(SUM(W423:W429),"0")</f>
        <v>50.400000000000006</v>
      </c>
      <c r="X431" s="37"/>
      <c r="Y431" s="342"/>
      <c r="Z431" s="342"/>
    </row>
    <row r="432" spans="1:53" ht="14.25" hidden="1" customHeight="1" x14ac:dyDescent="0.25">
      <c r="A432" s="389" t="s">
        <v>86</v>
      </c>
      <c r="B432" s="361"/>
      <c r="C432" s="361"/>
      <c r="D432" s="361"/>
      <c r="E432" s="361"/>
      <c r="F432" s="361"/>
      <c r="G432" s="361"/>
      <c r="H432" s="361"/>
      <c r="I432" s="361"/>
      <c r="J432" s="361"/>
      <c r="K432" s="361"/>
      <c r="L432" s="361"/>
      <c r="M432" s="361"/>
      <c r="N432" s="361"/>
      <c r="O432" s="361"/>
      <c r="P432" s="361"/>
      <c r="Q432" s="361"/>
      <c r="R432" s="361"/>
      <c r="S432" s="361"/>
      <c r="T432" s="361"/>
      <c r="U432" s="361"/>
      <c r="V432" s="361"/>
      <c r="W432" s="361"/>
      <c r="X432" s="361"/>
      <c r="Y432" s="334"/>
      <c r="Z432" s="334"/>
    </row>
    <row r="433" spans="1:53" ht="27" hidden="1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427" t="s">
        <v>622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hidden="1" x14ac:dyDescent="0.2">
      <c r="A434" s="370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71"/>
      <c r="N434" s="347" t="s">
        <v>66</v>
      </c>
      <c r="O434" s="348"/>
      <c r="P434" s="348"/>
      <c r="Q434" s="348"/>
      <c r="R434" s="348"/>
      <c r="S434" s="348"/>
      <c r="T434" s="349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hidden="1" x14ac:dyDescent="0.2">
      <c r="A435" s="361"/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71"/>
      <c r="N435" s="347" t="s">
        <v>66</v>
      </c>
      <c r="O435" s="348"/>
      <c r="P435" s="348"/>
      <c r="Q435" s="348"/>
      <c r="R435" s="348"/>
      <c r="S435" s="348"/>
      <c r="T435" s="349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hidden="1" customHeight="1" x14ac:dyDescent="0.25">
      <c r="A436" s="389" t="s">
        <v>95</v>
      </c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34"/>
      <c r="Z436" s="334"/>
    </row>
    <row r="437" spans="1:53" ht="27" hidden="1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586" t="s">
        <v>625</v>
      </c>
      <c r="O437" s="346"/>
      <c r="P437" s="346"/>
      <c r="Q437" s="346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70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71"/>
      <c r="N438" s="347" t="s">
        <v>66</v>
      </c>
      <c r="O438" s="348"/>
      <c r="P438" s="348"/>
      <c r="Q438" s="348"/>
      <c r="R438" s="348"/>
      <c r="S438" s="348"/>
      <c r="T438" s="349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hidden="1" x14ac:dyDescent="0.2">
      <c r="A439" s="361"/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71"/>
      <c r="N439" s="347" t="s">
        <v>66</v>
      </c>
      <c r="O439" s="348"/>
      <c r="P439" s="348"/>
      <c r="Q439" s="348"/>
      <c r="R439" s="348"/>
      <c r="S439" s="348"/>
      <c r="T439" s="349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hidden="1" customHeight="1" x14ac:dyDescent="0.25">
      <c r="A440" s="389" t="s">
        <v>626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334"/>
      <c r="Z440" s="334"/>
    </row>
    <row r="441" spans="1:53" ht="27" hidden="1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407" t="s">
        <v>629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70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71"/>
      <c r="N442" s="347" t="s">
        <v>66</v>
      </c>
      <c r="O442" s="348"/>
      <c r="P442" s="348"/>
      <c r="Q442" s="348"/>
      <c r="R442" s="348"/>
      <c r="S442" s="348"/>
      <c r="T442" s="349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hidden="1" x14ac:dyDescent="0.2">
      <c r="A443" s="361"/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71"/>
      <c r="N443" s="347" t="s">
        <v>66</v>
      </c>
      <c r="O443" s="348"/>
      <c r="P443" s="348"/>
      <c r="Q443" s="348"/>
      <c r="R443" s="348"/>
      <c r="S443" s="348"/>
      <c r="T443" s="349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hidden="1" customHeight="1" x14ac:dyDescent="0.2">
      <c r="A444" s="392" t="s">
        <v>630</v>
      </c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3"/>
      <c r="P444" s="393"/>
      <c r="Q444" s="393"/>
      <c r="R444" s="393"/>
      <c r="S444" s="393"/>
      <c r="T444" s="393"/>
      <c r="U444" s="393"/>
      <c r="V444" s="393"/>
      <c r="W444" s="393"/>
      <c r="X444" s="393"/>
      <c r="Y444" s="48"/>
      <c r="Z444" s="48"/>
    </row>
    <row r="445" spans="1:53" ht="16.5" hidden="1" customHeight="1" x14ac:dyDescent="0.25">
      <c r="A445" s="360" t="s">
        <v>630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35"/>
      <c r="Z445" s="335"/>
    </row>
    <row r="446" spans="1:53" ht="14.25" hidden="1" customHeight="1" x14ac:dyDescent="0.25">
      <c r="A446" s="389" t="s">
        <v>108</v>
      </c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1"/>
      <c r="N446" s="361"/>
      <c r="O446" s="361"/>
      <c r="P446" s="361"/>
      <c r="Q446" s="361"/>
      <c r="R446" s="361"/>
      <c r="S446" s="361"/>
      <c r="T446" s="361"/>
      <c r="U446" s="361"/>
      <c r="V446" s="361"/>
      <c r="W446" s="361"/>
      <c r="X446" s="361"/>
      <c r="Y446" s="334"/>
      <c r="Z446" s="334"/>
    </row>
    <row r="447" spans="1:53" ht="27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46"/>
      <c r="P447" s="346"/>
      <c r="Q447" s="346"/>
      <c r="R447" s="344"/>
      <c r="S447" s="34"/>
      <c r="T447" s="34"/>
      <c r="U447" s="35" t="s">
        <v>65</v>
      </c>
      <c r="V447" s="339">
        <v>50</v>
      </c>
      <c r="W447" s="340">
        <f t="shared" ref="W447:W455" si="20">IFERROR(IF(V447="",0,CEILING((V447/$H447),1)*$H447),"")</f>
        <v>52.800000000000004</v>
      </c>
      <c r="X447" s="36">
        <f>IFERROR(IF(W447=0,"",ROUNDUP(W447/H447,0)*0.01196),"")</f>
        <v>0.1196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47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46"/>
      <c r="P448" s="346"/>
      <c r="Q448" s="346"/>
      <c r="R448" s="344"/>
      <c r="S448" s="34"/>
      <c r="T448" s="34"/>
      <c r="U448" s="35" t="s">
        <v>65</v>
      </c>
      <c r="V448" s="339">
        <v>1480</v>
      </c>
      <c r="W448" s="340">
        <f t="shared" si="20"/>
        <v>1483.68</v>
      </c>
      <c r="X448" s="36">
        <f>IFERROR(IF(W448=0,"",ROUNDUP(W448/H448,0)*0.01196),"")</f>
        <v>3.36076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57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50</v>
      </c>
      <c r="W449" s="340">
        <f t="shared" si="20"/>
        <v>52.800000000000004</v>
      </c>
      <c r="X449" s="36">
        <f>IFERROR(IF(W449=0,"",ROUNDUP(W449/H449,0)*0.01196),"")</f>
        <v>0.1196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1480</v>
      </c>
      <c r="W450" s="340">
        <f t="shared" si="20"/>
        <v>1483.68</v>
      </c>
      <c r="X450" s="36">
        <f>IFERROR(IF(W450=0,"",ROUNDUP(W450/H450,0)*0.01196),"")</f>
        <v>3.36076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5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46"/>
      <c r="P451" s="346"/>
      <c r="Q451" s="346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6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46"/>
      <c r="P452" s="346"/>
      <c r="Q452" s="346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6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46"/>
      <c r="P453" s="346"/>
      <c r="Q453" s="346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38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7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70"/>
      <c r="B456" s="361"/>
      <c r="C456" s="361"/>
      <c r="D456" s="361"/>
      <c r="E456" s="361"/>
      <c r="F456" s="361"/>
      <c r="G456" s="361"/>
      <c r="H456" s="361"/>
      <c r="I456" s="361"/>
      <c r="J456" s="361"/>
      <c r="K456" s="361"/>
      <c r="L456" s="361"/>
      <c r="M456" s="371"/>
      <c r="N456" s="347" t="s">
        <v>66</v>
      </c>
      <c r="O456" s="348"/>
      <c r="P456" s="348"/>
      <c r="Q456" s="348"/>
      <c r="R456" s="348"/>
      <c r="S456" s="348"/>
      <c r="T456" s="349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579.5454545454545</v>
      </c>
      <c r="W456" s="341">
        <f>IFERROR(W447/H447,"0")+IFERROR(W448/H448,"0")+IFERROR(W449/H449,"0")+IFERROR(W450/H450,"0")+IFERROR(W451/H451,"0")+IFERROR(W452/H452,"0")+IFERROR(W453/H453,"0")+IFERROR(W454/H454,"0")+IFERROR(W455/H455,"0")</f>
        <v>582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6.9607200000000002</v>
      </c>
      <c r="Y456" s="342"/>
      <c r="Z456" s="342"/>
    </row>
    <row r="457" spans="1:53" x14ac:dyDescent="0.2">
      <c r="A457" s="361"/>
      <c r="B457" s="361"/>
      <c r="C457" s="361"/>
      <c r="D457" s="361"/>
      <c r="E457" s="361"/>
      <c r="F457" s="361"/>
      <c r="G457" s="361"/>
      <c r="H457" s="361"/>
      <c r="I457" s="361"/>
      <c r="J457" s="361"/>
      <c r="K457" s="361"/>
      <c r="L457" s="361"/>
      <c r="M457" s="371"/>
      <c r="N457" s="347" t="s">
        <v>66</v>
      </c>
      <c r="O457" s="348"/>
      <c r="P457" s="348"/>
      <c r="Q457" s="348"/>
      <c r="R457" s="348"/>
      <c r="S457" s="348"/>
      <c r="T457" s="349"/>
      <c r="U457" s="37" t="s">
        <v>65</v>
      </c>
      <c r="V457" s="341">
        <f>IFERROR(SUM(V447:V455),"0")</f>
        <v>3060</v>
      </c>
      <c r="W457" s="341">
        <f>IFERROR(SUM(W447:W455),"0")</f>
        <v>3072.96</v>
      </c>
      <c r="X457" s="37"/>
      <c r="Y457" s="342"/>
      <c r="Z457" s="342"/>
    </row>
    <row r="458" spans="1:53" ht="14.25" hidden="1" customHeight="1" x14ac:dyDescent="0.25">
      <c r="A458" s="389" t="s">
        <v>100</v>
      </c>
      <c r="B458" s="361"/>
      <c r="C458" s="361"/>
      <c r="D458" s="361"/>
      <c r="E458" s="361"/>
      <c r="F458" s="361"/>
      <c r="G458" s="361"/>
      <c r="H458" s="361"/>
      <c r="I458" s="361"/>
      <c r="J458" s="361"/>
      <c r="K458" s="361"/>
      <c r="L458" s="361"/>
      <c r="M458" s="361"/>
      <c r="N458" s="361"/>
      <c r="O458" s="361"/>
      <c r="P458" s="361"/>
      <c r="Q458" s="361"/>
      <c r="R458" s="361"/>
      <c r="S458" s="361"/>
      <c r="T458" s="361"/>
      <c r="U458" s="361"/>
      <c r="V458" s="361"/>
      <c r="W458" s="361"/>
      <c r="X458" s="361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4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1480</v>
      </c>
      <c r="W459" s="340">
        <f>IFERROR(IF(V459="",0,CEILING((V459/$H459),1)*$H459),"")</f>
        <v>1483.68</v>
      </c>
      <c r="X459" s="36">
        <f>IFERROR(IF(W459=0,"",ROUNDUP(W459/H459,0)*0.01196),"")</f>
        <v>3.36076</v>
      </c>
      <c r="Y459" s="56"/>
      <c r="Z459" s="57"/>
      <c r="AD459" s="58"/>
      <c r="BA459" s="307" t="s">
        <v>1</v>
      </c>
    </row>
    <row r="460" spans="1:53" ht="16.5" hidden="1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6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46"/>
      <c r="P460" s="346"/>
      <c r="Q460" s="346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70"/>
      <c r="B461" s="361"/>
      <c r="C461" s="361"/>
      <c r="D461" s="361"/>
      <c r="E461" s="361"/>
      <c r="F461" s="361"/>
      <c r="G461" s="361"/>
      <c r="H461" s="361"/>
      <c r="I461" s="361"/>
      <c r="J461" s="361"/>
      <c r="K461" s="361"/>
      <c r="L461" s="361"/>
      <c r="M461" s="371"/>
      <c r="N461" s="347" t="s">
        <v>66</v>
      </c>
      <c r="O461" s="348"/>
      <c r="P461" s="348"/>
      <c r="Q461" s="348"/>
      <c r="R461" s="348"/>
      <c r="S461" s="348"/>
      <c r="T461" s="349"/>
      <c r="U461" s="37" t="s">
        <v>67</v>
      </c>
      <c r="V461" s="341">
        <f>IFERROR(V459/H459,"0")+IFERROR(V460/H460,"0")</f>
        <v>280.30303030303031</v>
      </c>
      <c r="W461" s="341">
        <f>IFERROR(W459/H459,"0")+IFERROR(W460/H460,"0")</f>
        <v>281</v>
      </c>
      <c r="X461" s="341">
        <f>IFERROR(IF(X459="",0,X459),"0")+IFERROR(IF(X460="",0,X460),"0")</f>
        <v>3.36076</v>
      </c>
      <c r="Y461" s="342"/>
      <c r="Z461" s="342"/>
    </row>
    <row r="462" spans="1:53" x14ac:dyDescent="0.2">
      <c r="A462" s="361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71"/>
      <c r="N462" s="347" t="s">
        <v>66</v>
      </c>
      <c r="O462" s="348"/>
      <c r="P462" s="348"/>
      <c r="Q462" s="348"/>
      <c r="R462" s="348"/>
      <c r="S462" s="348"/>
      <c r="T462" s="349"/>
      <c r="U462" s="37" t="s">
        <v>65</v>
      </c>
      <c r="V462" s="341">
        <f>IFERROR(SUM(V459:V460),"0")</f>
        <v>1480</v>
      </c>
      <c r="W462" s="341">
        <f>IFERROR(SUM(W459:W460),"0")</f>
        <v>1483.68</v>
      </c>
      <c r="X462" s="37"/>
      <c r="Y462" s="342"/>
      <c r="Z462" s="342"/>
    </row>
    <row r="463" spans="1:53" ht="14.25" hidden="1" customHeight="1" x14ac:dyDescent="0.25">
      <c r="A463" s="389" t="s">
        <v>60</v>
      </c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1"/>
      <c r="N463" s="361"/>
      <c r="O463" s="361"/>
      <c r="P463" s="361"/>
      <c r="Q463" s="361"/>
      <c r="R463" s="361"/>
      <c r="S463" s="361"/>
      <c r="T463" s="361"/>
      <c r="U463" s="361"/>
      <c r="V463" s="361"/>
      <c r="W463" s="361"/>
      <c r="X463" s="361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600</v>
      </c>
      <c r="W464" s="340">
        <f t="shared" ref="W464:W469" si="21">IFERROR(IF(V464="",0,CEILING((V464/$H464),1)*$H464),"")</f>
        <v>601.92000000000007</v>
      </c>
      <c r="X464" s="36">
        <f>IFERROR(IF(W464=0,"",ROUNDUP(W464/H464,0)*0.01196),"")</f>
        <v>1.36344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5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600</v>
      </c>
      <c r="W465" s="340">
        <f t="shared" si="21"/>
        <v>601.92000000000007</v>
      </c>
      <c r="X465" s="36">
        <f>IFERROR(IF(W465=0,"",ROUNDUP(W465/H465,0)*0.01196),"")</f>
        <v>1.36344</v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6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46"/>
      <c r="P466" s="346"/>
      <c r="Q466" s="346"/>
      <c r="R466" s="344"/>
      <c r="S466" s="34"/>
      <c r="T466" s="34"/>
      <c r="U466" s="35" t="s">
        <v>65</v>
      </c>
      <c r="V466" s="339">
        <v>1480</v>
      </c>
      <c r="W466" s="340">
        <f t="shared" si="21"/>
        <v>1483.68</v>
      </c>
      <c r="X466" s="36">
        <f>IFERROR(IF(W466=0,"",ROUNDUP(W466/H466,0)*0.01196),"")</f>
        <v>3.36076</v>
      </c>
      <c r="Y466" s="56"/>
      <c r="Z466" s="57"/>
      <c r="AD466" s="58"/>
      <c r="BA466" s="311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485" t="s">
        <v>661</v>
      </c>
      <c r="O467" s="346"/>
      <c r="P467" s="346"/>
      <c r="Q467" s="346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475" t="s">
        <v>664</v>
      </c>
      <c r="O468" s="346"/>
      <c r="P468" s="346"/>
      <c r="Q468" s="346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418" t="s">
        <v>667</v>
      </c>
      <c r="O469" s="346"/>
      <c r="P469" s="346"/>
      <c r="Q469" s="346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70"/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71"/>
      <c r="N470" s="347" t="s">
        <v>66</v>
      </c>
      <c r="O470" s="348"/>
      <c r="P470" s="348"/>
      <c r="Q470" s="348"/>
      <c r="R470" s="348"/>
      <c r="S470" s="348"/>
      <c r="T470" s="349"/>
      <c r="U470" s="37" t="s">
        <v>67</v>
      </c>
      <c r="V470" s="341">
        <f>IFERROR(V464/H464,"0")+IFERROR(V465/H465,"0")+IFERROR(V466/H466,"0")+IFERROR(V467/H467,"0")+IFERROR(V468/H468,"0")+IFERROR(V469/H469,"0")</f>
        <v>507.57575757575756</v>
      </c>
      <c r="W470" s="341">
        <f>IFERROR(W464/H464,"0")+IFERROR(W465/H465,"0")+IFERROR(W466/H466,"0")+IFERROR(W467/H467,"0")+IFERROR(W468/H468,"0")+IFERROR(W469/H469,"0")</f>
        <v>509</v>
      </c>
      <c r="X470" s="341">
        <f>IFERROR(IF(X464="",0,X464),"0")+IFERROR(IF(X465="",0,X465),"0")+IFERROR(IF(X466="",0,X466),"0")+IFERROR(IF(X467="",0,X467),"0")+IFERROR(IF(X468="",0,X468),"0")+IFERROR(IF(X469="",0,X469),"0")</f>
        <v>6.0876400000000004</v>
      </c>
      <c r="Y470" s="342"/>
      <c r="Z470" s="342"/>
    </row>
    <row r="471" spans="1:53" x14ac:dyDescent="0.2">
      <c r="A471" s="361"/>
      <c r="B471" s="361"/>
      <c r="C471" s="361"/>
      <c r="D471" s="361"/>
      <c r="E471" s="361"/>
      <c r="F471" s="361"/>
      <c r="G471" s="361"/>
      <c r="H471" s="361"/>
      <c r="I471" s="361"/>
      <c r="J471" s="361"/>
      <c r="K471" s="361"/>
      <c r="L471" s="361"/>
      <c r="M471" s="371"/>
      <c r="N471" s="347" t="s">
        <v>66</v>
      </c>
      <c r="O471" s="348"/>
      <c r="P471" s="348"/>
      <c r="Q471" s="348"/>
      <c r="R471" s="348"/>
      <c r="S471" s="348"/>
      <c r="T471" s="349"/>
      <c r="U471" s="37" t="s">
        <v>65</v>
      </c>
      <c r="V471" s="341">
        <f>IFERROR(SUM(V464:V469),"0")</f>
        <v>2680</v>
      </c>
      <c r="W471" s="341">
        <f>IFERROR(SUM(W464:W469),"0")</f>
        <v>2687.5200000000004</v>
      </c>
      <c r="X471" s="37"/>
      <c r="Y471" s="342"/>
      <c r="Z471" s="342"/>
    </row>
    <row r="472" spans="1:53" ht="14.25" hidden="1" customHeight="1" x14ac:dyDescent="0.25">
      <c r="A472" s="389" t="s">
        <v>68</v>
      </c>
      <c r="B472" s="361"/>
      <c r="C472" s="361"/>
      <c r="D472" s="361"/>
      <c r="E472" s="361"/>
      <c r="F472" s="361"/>
      <c r="G472" s="361"/>
      <c r="H472" s="361"/>
      <c r="I472" s="361"/>
      <c r="J472" s="361"/>
      <c r="K472" s="361"/>
      <c r="L472" s="361"/>
      <c r="M472" s="361"/>
      <c r="N472" s="361"/>
      <c r="O472" s="361"/>
      <c r="P472" s="361"/>
      <c r="Q472" s="361"/>
      <c r="R472" s="361"/>
      <c r="S472" s="361"/>
      <c r="T472" s="361"/>
      <c r="U472" s="361"/>
      <c r="V472" s="361"/>
      <c r="W472" s="361"/>
      <c r="X472" s="361"/>
      <c r="Y472" s="334"/>
      <c r="Z472" s="334"/>
    </row>
    <row r="473" spans="1:53" ht="27" hidden="1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472" t="s">
        <v>670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hidden="1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4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hidden="1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6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idden="1" x14ac:dyDescent="0.2">
      <c r="A476" s="370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71"/>
      <c r="N476" s="347" t="s">
        <v>66</v>
      </c>
      <c r="O476" s="348"/>
      <c r="P476" s="348"/>
      <c r="Q476" s="348"/>
      <c r="R476" s="348"/>
      <c r="S476" s="348"/>
      <c r="T476" s="349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71"/>
      <c r="N477" s="347" t="s">
        <v>66</v>
      </c>
      <c r="O477" s="348"/>
      <c r="P477" s="348"/>
      <c r="Q477" s="348"/>
      <c r="R477" s="348"/>
      <c r="S477" s="348"/>
      <c r="T477" s="349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hidden="1" customHeight="1" x14ac:dyDescent="0.2">
      <c r="A478" s="392" t="s">
        <v>675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48"/>
      <c r="Z478" s="48"/>
    </row>
    <row r="479" spans="1:53" ht="16.5" hidden="1" customHeight="1" x14ac:dyDescent="0.25">
      <c r="A479" s="360" t="s">
        <v>676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35"/>
      <c r="Z479" s="335"/>
    </row>
    <row r="480" spans="1:53" ht="14.25" hidden="1" customHeight="1" x14ac:dyDescent="0.25">
      <c r="A480" s="389" t="s">
        <v>108</v>
      </c>
      <c r="B480" s="361"/>
      <c r="C480" s="361"/>
      <c r="D480" s="361"/>
      <c r="E480" s="361"/>
      <c r="F480" s="361"/>
      <c r="G480" s="361"/>
      <c r="H480" s="361"/>
      <c r="I480" s="361"/>
      <c r="J480" s="361"/>
      <c r="K480" s="361"/>
      <c r="L480" s="361"/>
      <c r="M480" s="361"/>
      <c r="N480" s="361"/>
      <c r="O480" s="361"/>
      <c r="P480" s="361"/>
      <c r="Q480" s="361"/>
      <c r="R480" s="361"/>
      <c r="S480" s="361"/>
      <c r="T480" s="361"/>
      <c r="U480" s="361"/>
      <c r="V480" s="361"/>
      <c r="W480" s="361"/>
      <c r="X480" s="361"/>
      <c r="Y480" s="334"/>
      <c r="Z480" s="334"/>
    </row>
    <row r="481" spans="1:53" ht="27" hidden="1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470" t="s">
        <v>679</v>
      </c>
      <c r="O481" s="346"/>
      <c r="P481" s="346"/>
      <c r="Q481" s="346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643" t="s">
        <v>682</v>
      </c>
      <c r="O482" s="346"/>
      <c r="P482" s="346"/>
      <c r="Q482" s="346"/>
      <c r="R482" s="344"/>
      <c r="S482" s="34"/>
      <c r="T482" s="34"/>
      <c r="U482" s="35" t="s">
        <v>65</v>
      </c>
      <c r="V482" s="339">
        <v>220</v>
      </c>
      <c r="W482" s="340">
        <f>IFERROR(IF(V482="",0,CEILING((V482/$H482),1)*$H482),"")</f>
        <v>228</v>
      </c>
      <c r="X482" s="36">
        <f>IFERROR(IF(W482=0,"",ROUNDUP(W482/H482,0)*0.02175),"")</f>
        <v>0.41324999999999995</v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385" t="s">
        <v>685</v>
      </c>
      <c r="O483" s="346"/>
      <c r="P483" s="346"/>
      <c r="Q483" s="346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70"/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71"/>
      <c r="N484" s="347" t="s">
        <v>66</v>
      </c>
      <c r="O484" s="348"/>
      <c r="P484" s="348"/>
      <c r="Q484" s="348"/>
      <c r="R484" s="348"/>
      <c r="S484" s="348"/>
      <c r="T484" s="349"/>
      <c r="U484" s="37" t="s">
        <v>67</v>
      </c>
      <c r="V484" s="341">
        <f>IFERROR(V481/H481,"0")+IFERROR(V482/H482,"0")+IFERROR(V483/H483,"0")</f>
        <v>18.333333333333332</v>
      </c>
      <c r="W484" s="341">
        <f>IFERROR(W481/H481,"0")+IFERROR(W482/H482,"0")+IFERROR(W483/H483,"0")</f>
        <v>19</v>
      </c>
      <c r="X484" s="341">
        <f>IFERROR(IF(X481="",0,X481),"0")+IFERROR(IF(X482="",0,X482),"0")+IFERROR(IF(X483="",0,X483),"0")</f>
        <v>0.41324999999999995</v>
      </c>
      <c r="Y484" s="342"/>
      <c r="Z484" s="342"/>
    </row>
    <row r="485" spans="1:53" x14ac:dyDescent="0.2">
      <c r="A485" s="361"/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71"/>
      <c r="N485" s="347" t="s">
        <v>66</v>
      </c>
      <c r="O485" s="348"/>
      <c r="P485" s="348"/>
      <c r="Q485" s="348"/>
      <c r="R485" s="348"/>
      <c r="S485" s="348"/>
      <c r="T485" s="349"/>
      <c r="U485" s="37" t="s">
        <v>65</v>
      </c>
      <c r="V485" s="341">
        <f>IFERROR(SUM(V481:V483),"0")</f>
        <v>220</v>
      </c>
      <c r="W485" s="341">
        <f>IFERROR(SUM(W481:W483),"0")</f>
        <v>228</v>
      </c>
      <c r="X485" s="37"/>
      <c r="Y485" s="342"/>
      <c r="Z485" s="342"/>
    </row>
    <row r="486" spans="1:53" ht="14.25" hidden="1" customHeight="1" x14ac:dyDescent="0.25">
      <c r="A486" s="389" t="s">
        <v>100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34"/>
      <c r="Z486" s="334"/>
    </row>
    <row r="487" spans="1:53" ht="27" hidden="1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09" t="s">
        <v>688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hidden="1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466" t="s">
        <v>691</v>
      </c>
      <c r="O488" s="346"/>
      <c r="P488" s="346"/>
      <c r="Q488" s="346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hidden="1" x14ac:dyDescent="0.2">
      <c r="A489" s="370"/>
      <c r="B489" s="361"/>
      <c r="C489" s="361"/>
      <c r="D489" s="361"/>
      <c r="E489" s="361"/>
      <c r="F489" s="361"/>
      <c r="G489" s="361"/>
      <c r="H489" s="361"/>
      <c r="I489" s="361"/>
      <c r="J489" s="361"/>
      <c r="K489" s="361"/>
      <c r="L489" s="361"/>
      <c r="M489" s="371"/>
      <c r="N489" s="347" t="s">
        <v>66</v>
      </c>
      <c r="O489" s="348"/>
      <c r="P489" s="348"/>
      <c r="Q489" s="348"/>
      <c r="R489" s="348"/>
      <c r="S489" s="348"/>
      <c r="T489" s="349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hidden="1" x14ac:dyDescent="0.2">
      <c r="A490" s="361"/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71"/>
      <c r="N490" s="347" t="s">
        <v>66</v>
      </c>
      <c r="O490" s="348"/>
      <c r="P490" s="348"/>
      <c r="Q490" s="348"/>
      <c r="R490" s="348"/>
      <c r="S490" s="348"/>
      <c r="T490" s="349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hidden="1" customHeight="1" x14ac:dyDescent="0.25">
      <c r="A491" s="389" t="s">
        <v>60</v>
      </c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34"/>
      <c r="Z491" s="334"/>
    </row>
    <row r="492" spans="1:53" ht="27" hidden="1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638" t="s">
        <v>694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hidden="1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492" t="s">
        <v>697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4" t="s">
        <v>1</v>
      </c>
    </row>
    <row r="494" spans="1:53" ht="27" hidden="1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563" t="s">
        <v>700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hidden="1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498" t="s">
        <v>703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hidden="1" x14ac:dyDescent="0.2">
      <c r="A496" s="370"/>
      <c r="B496" s="361"/>
      <c r="C496" s="361"/>
      <c r="D496" s="361"/>
      <c r="E496" s="361"/>
      <c r="F496" s="361"/>
      <c r="G496" s="361"/>
      <c r="H496" s="361"/>
      <c r="I496" s="361"/>
      <c r="J496" s="361"/>
      <c r="K496" s="361"/>
      <c r="L496" s="361"/>
      <c r="M496" s="371"/>
      <c r="N496" s="347" t="s">
        <v>66</v>
      </c>
      <c r="O496" s="348"/>
      <c r="P496" s="348"/>
      <c r="Q496" s="348"/>
      <c r="R496" s="348"/>
      <c r="S496" s="348"/>
      <c r="T496" s="349"/>
      <c r="U496" s="37" t="s">
        <v>67</v>
      </c>
      <c r="V496" s="341">
        <f>IFERROR(V492/H492,"0")+IFERROR(V493/H493,"0")+IFERROR(V494/H494,"0")+IFERROR(V495/H495,"0")</f>
        <v>0</v>
      </c>
      <c r="W496" s="341">
        <f>IFERROR(W492/H492,"0")+IFERROR(W493/H493,"0")+IFERROR(W494/H494,"0")+IFERROR(W495/H495,"0")</f>
        <v>0</v>
      </c>
      <c r="X496" s="341">
        <f>IFERROR(IF(X492="",0,X492),"0")+IFERROR(IF(X493="",0,X493),"0")+IFERROR(IF(X494="",0,X494),"0")+IFERROR(IF(X495="",0,X495),"0")</f>
        <v>0</v>
      </c>
      <c r="Y496" s="342"/>
      <c r="Z496" s="342"/>
    </row>
    <row r="497" spans="1:53" hidden="1" x14ac:dyDescent="0.2">
      <c r="A497" s="361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71"/>
      <c r="N497" s="347" t="s">
        <v>66</v>
      </c>
      <c r="O497" s="348"/>
      <c r="P497" s="348"/>
      <c r="Q497" s="348"/>
      <c r="R497" s="348"/>
      <c r="S497" s="348"/>
      <c r="T497" s="349"/>
      <c r="U497" s="37" t="s">
        <v>65</v>
      </c>
      <c r="V497" s="341">
        <f>IFERROR(SUM(V492:V495),"0")</f>
        <v>0</v>
      </c>
      <c r="W497" s="341">
        <f>IFERROR(SUM(W492:W495),"0")</f>
        <v>0</v>
      </c>
      <c r="X497" s="37"/>
      <c r="Y497" s="342"/>
      <c r="Z497" s="342"/>
    </row>
    <row r="498" spans="1:53" ht="14.25" hidden="1" customHeight="1" x14ac:dyDescent="0.25">
      <c r="A498" s="389" t="s">
        <v>68</v>
      </c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1"/>
      <c r="N498" s="361"/>
      <c r="O498" s="361"/>
      <c r="P498" s="361"/>
      <c r="Q498" s="361"/>
      <c r="R498" s="361"/>
      <c r="S498" s="361"/>
      <c r="T498" s="361"/>
      <c r="U498" s="361"/>
      <c r="V498" s="361"/>
      <c r="W498" s="361"/>
      <c r="X498" s="361"/>
      <c r="Y498" s="334"/>
      <c r="Z498" s="334"/>
    </row>
    <row r="499" spans="1:53" ht="27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46"/>
      <c r="P499" s="346"/>
      <c r="Q499" s="346"/>
      <c r="R499" s="344"/>
      <c r="S499" s="34"/>
      <c r="T499" s="34"/>
      <c r="U499" s="35" t="s">
        <v>65</v>
      </c>
      <c r="V499" s="339">
        <v>180</v>
      </c>
      <c r="W499" s="340">
        <f>IFERROR(IF(V499="",0,CEILING((V499/$H499),1)*$H499),"")</f>
        <v>187.2</v>
      </c>
      <c r="X499" s="36">
        <f>IFERROR(IF(W499=0,"",ROUNDUP(W499/H499,0)*0.02175),"")</f>
        <v>0.52200000000000002</v>
      </c>
      <c r="Y499" s="56"/>
      <c r="Z499" s="57"/>
      <c r="AD499" s="58"/>
      <c r="BA499" s="327" t="s">
        <v>1</v>
      </c>
    </row>
    <row r="500" spans="1:53" ht="27" hidden="1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50" t="s">
        <v>708</v>
      </c>
      <c r="O500" s="346"/>
      <c r="P500" s="346"/>
      <c r="Q500" s="346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hidden="1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02" t="s">
        <v>711</v>
      </c>
      <c r="O501" s="346"/>
      <c r="P501" s="346"/>
      <c r="Q501" s="346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hidden="1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471" t="s">
        <v>714</v>
      </c>
      <c r="O502" s="346"/>
      <c r="P502" s="346"/>
      <c r="Q502" s="346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hidden="1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496" t="s">
        <v>717</v>
      </c>
      <c r="O503" s="346"/>
      <c r="P503" s="346"/>
      <c r="Q503" s="346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70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71"/>
      <c r="N504" s="347" t="s">
        <v>66</v>
      </c>
      <c r="O504" s="348"/>
      <c r="P504" s="348"/>
      <c r="Q504" s="348"/>
      <c r="R504" s="348"/>
      <c r="S504" s="348"/>
      <c r="T504" s="349"/>
      <c r="U504" s="37" t="s">
        <v>67</v>
      </c>
      <c r="V504" s="341">
        <f>IFERROR(V499/H499,"0")+IFERROR(V500/H500,"0")+IFERROR(V501/H501,"0")+IFERROR(V502/H502,"0")+IFERROR(V503/H503,"0")</f>
        <v>23.076923076923077</v>
      </c>
      <c r="W504" s="341">
        <f>IFERROR(W499/H499,"0")+IFERROR(W500/H500,"0")+IFERROR(W501/H501,"0")+IFERROR(W502/H502,"0")+IFERROR(W503/H503,"0")</f>
        <v>24</v>
      </c>
      <c r="X504" s="341">
        <f>IFERROR(IF(X499="",0,X499),"0")+IFERROR(IF(X500="",0,X500),"0")+IFERROR(IF(X501="",0,X501),"0")+IFERROR(IF(X502="",0,X502),"0")+IFERROR(IF(X503="",0,X503),"0")</f>
        <v>0.52200000000000002</v>
      </c>
      <c r="Y504" s="342"/>
      <c r="Z504" s="342"/>
    </row>
    <row r="505" spans="1:53" x14ac:dyDescent="0.2">
      <c r="A505" s="361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71"/>
      <c r="N505" s="347" t="s">
        <v>66</v>
      </c>
      <c r="O505" s="348"/>
      <c r="P505" s="348"/>
      <c r="Q505" s="348"/>
      <c r="R505" s="348"/>
      <c r="S505" s="348"/>
      <c r="T505" s="349"/>
      <c r="U505" s="37" t="s">
        <v>65</v>
      </c>
      <c r="V505" s="341">
        <f>IFERROR(SUM(V499:V503),"0")</f>
        <v>180</v>
      </c>
      <c r="W505" s="341">
        <f>IFERROR(SUM(W499:W503),"0")</f>
        <v>187.2</v>
      </c>
      <c r="X505" s="37"/>
      <c r="Y505" s="342"/>
      <c r="Z505" s="342"/>
    </row>
    <row r="506" spans="1:53" ht="15" customHeight="1" x14ac:dyDescent="0.2">
      <c r="A506" s="552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414"/>
      <c r="N506" s="386" t="s">
        <v>718</v>
      </c>
      <c r="O506" s="387"/>
      <c r="P506" s="387"/>
      <c r="Q506" s="387"/>
      <c r="R506" s="387"/>
      <c r="S506" s="387"/>
      <c r="T506" s="364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17754.23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17875.580000000002</v>
      </c>
      <c r="X506" s="37"/>
      <c r="Y506" s="342"/>
      <c r="Z506" s="342"/>
    </row>
    <row r="507" spans="1:53" x14ac:dyDescent="0.2">
      <c r="A507" s="361"/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414"/>
      <c r="N507" s="386" t="s">
        <v>719</v>
      </c>
      <c r="O507" s="387"/>
      <c r="P507" s="387"/>
      <c r="Q507" s="387"/>
      <c r="R507" s="387"/>
      <c r="S507" s="387"/>
      <c r="T507" s="364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18840.194279670519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18969.045999999998</v>
      </c>
      <c r="X507" s="37"/>
      <c r="Y507" s="342"/>
      <c r="Z507" s="342"/>
    </row>
    <row r="508" spans="1:53" x14ac:dyDescent="0.2">
      <c r="A508" s="361"/>
      <c r="B508" s="361"/>
      <c r="C508" s="361"/>
      <c r="D508" s="361"/>
      <c r="E508" s="361"/>
      <c r="F508" s="361"/>
      <c r="G508" s="361"/>
      <c r="H508" s="361"/>
      <c r="I508" s="361"/>
      <c r="J508" s="361"/>
      <c r="K508" s="361"/>
      <c r="L508" s="361"/>
      <c r="M508" s="414"/>
      <c r="N508" s="386" t="s">
        <v>720</v>
      </c>
      <c r="O508" s="387"/>
      <c r="P508" s="387"/>
      <c r="Q508" s="387"/>
      <c r="R508" s="387"/>
      <c r="S508" s="387"/>
      <c r="T508" s="364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33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33</v>
      </c>
      <c r="X508" s="37"/>
      <c r="Y508" s="342"/>
      <c r="Z508" s="342"/>
    </row>
    <row r="509" spans="1:53" x14ac:dyDescent="0.2">
      <c r="A509" s="361"/>
      <c r="B509" s="361"/>
      <c r="C509" s="361"/>
      <c r="D509" s="361"/>
      <c r="E509" s="361"/>
      <c r="F509" s="361"/>
      <c r="G509" s="361"/>
      <c r="H509" s="361"/>
      <c r="I509" s="361"/>
      <c r="J509" s="361"/>
      <c r="K509" s="361"/>
      <c r="L509" s="361"/>
      <c r="M509" s="414"/>
      <c r="N509" s="386" t="s">
        <v>722</v>
      </c>
      <c r="O509" s="387"/>
      <c r="P509" s="387"/>
      <c r="Q509" s="387"/>
      <c r="R509" s="387"/>
      <c r="S509" s="387"/>
      <c r="T509" s="364"/>
      <c r="U509" s="37" t="s">
        <v>65</v>
      </c>
      <c r="V509" s="341">
        <f>GrossWeightTotal+PalletQtyTotal*25</f>
        <v>19665.194279670519</v>
      </c>
      <c r="W509" s="341">
        <f>GrossWeightTotalR+PalletQtyTotalR*25</f>
        <v>19794.045999999998</v>
      </c>
      <c r="X509" s="37"/>
      <c r="Y509" s="342"/>
      <c r="Z509" s="342"/>
    </row>
    <row r="510" spans="1:53" x14ac:dyDescent="0.2">
      <c r="A510" s="361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414"/>
      <c r="N510" s="386" t="s">
        <v>723</v>
      </c>
      <c r="O510" s="387"/>
      <c r="P510" s="387"/>
      <c r="Q510" s="387"/>
      <c r="R510" s="387"/>
      <c r="S510" s="387"/>
      <c r="T510" s="364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2747.9073140142104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2765</v>
      </c>
      <c r="X510" s="37"/>
      <c r="Y510" s="342"/>
      <c r="Z510" s="342"/>
    </row>
    <row r="511" spans="1:53" ht="14.25" hidden="1" customHeight="1" x14ac:dyDescent="0.2">
      <c r="A511" s="361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414"/>
      <c r="N511" s="386" t="s">
        <v>724</v>
      </c>
      <c r="O511" s="387"/>
      <c r="P511" s="387"/>
      <c r="Q511" s="387"/>
      <c r="R511" s="387"/>
      <c r="S511" s="387"/>
      <c r="T511" s="364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39.096649999999997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81" t="s">
        <v>98</v>
      </c>
      <c r="D513" s="383"/>
      <c r="E513" s="383"/>
      <c r="F513" s="384"/>
      <c r="G513" s="381" t="s">
        <v>254</v>
      </c>
      <c r="H513" s="383"/>
      <c r="I513" s="383"/>
      <c r="J513" s="383"/>
      <c r="K513" s="383"/>
      <c r="L513" s="383"/>
      <c r="M513" s="383"/>
      <c r="N513" s="383"/>
      <c r="O513" s="384"/>
      <c r="P513" s="332" t="s">
        <v>483</v>
      </c>
      <c r="Q513" s="381" t="s">
        <v>487</v>
      </c>
      <c r="R513" s="384"/>
      <c r="S513" s="381" t="s">
        <v>543</v>
      </c>
      <c r="T513" s="384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40" t="s">
        <v>727</v>
      </c>
      <c r="B514" s="381" t="s">
        <v>59</v>
      </c>
      <c r="C514" s="381" t="s">
        <v>99</v>
      </c>
      <c r="D514" s="381" t="s">
        <v>107</v>
      </c>
      <c r="E514" s="381" t="s">
        <v>98</v>
      </c>
      <c r="F514" s="381" t="s">
        <v>245</v>
      </c>
      <c r="G514" s="381" t="s">
        <v>255</v>
      </c>
      <c r="H514" s="381" t="s">
        <v>262</v>
      </c>
      <c r="I514" s="381" t="s">
        <v>282</v>
      </c>
      <c r="J514" s="381" t="s">
        <v>348</v>
      </c>
      <c r="K514" s="333"/>
      <c r="L514" s="381" t="s">
        <v>351</v>
      </c>
      <c r="M514" s="381" t="s">
        <v>371</v>
      </c>
      <c r="N514" s="381" t="s">
        <v>455</v>
      </c>
      <c r="O514" s="381" t="s">
        <v>474</v>
      </c>
      <c r="P514" s="381" t="s">
        <v>484</v>
      </c>
      <c r="Q514" s="381" t="s">
        <v>488</v>
      </c>
      <c r="R514" s="381" t="s">
        <v>517</v>
      </c>
      <c r="S514" s="381" t="s">
        <v>544</v>
      </c>
      <c r="T514" s="381" t="s">
        <v>600</v>
      </c>
      <c r="U514" s="381" t="s">
        <v>630</v>
      </c>
      <c r="V514" s="381" t="s">
        <v>676</v>
      </c>
      <c r="Z514" s="52"/>
      <c r="AC514" s="333"/>
    </row>
    <row r="515" spans="1:29" ht="13.5" customHeight="1" thickBot="1" x14ac:dyDescent="0.25">
      <c r="A515" s="541"/>
      <c r="B515" s="382"/>
      <c r="C515" s="382"/>
      <c r="D515" s="382"/>
      <c r="E515" s="382"/>
      <c r="F515" s="382"/>
      <c r="G515" s="382"/>
      <c r="H515" s="382"/>
      <c r="I515" s="382"/>
      <c r="J515" s="382"/>
      <c r="K515" s="333"/>
      <c r="L515" s="382"/>
      <c r="M515" s="382"/>
      <c r="N515" s="382"/>
      <c r="O515" s="382"/>
      <c r="P515" s="382"/>
      <c r="Q515" s="382"/>
      <c r="R515" s="382"/>
      <c r="S515" s="382"/>
      <c r="T515" s="382"/>
      <c r="U515" s="382"/>
      <c r="V515" s="382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0</v>
      </c>
      <c r="D516" s="46">
        <f>IFERROR(W57*1,"0")+IFERROR(W58*1,"0")+IFERROR(W59*1,"0")+IFERROR(W60*1,"0")</f>
        <v>226.8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434.19999999999993</v>
      </c>
      <c r="F516" s="46">
        <f>IFERROR(W134*1,"0")+IFERROR(W135*1,"0")+IFERROR(W136*1,"0")+IFERROR(W137*1,"0")</f>
        <v>836.1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477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1122.3</v>
      </c>
      <c r="N516" s="46">
        <f>IFERROR(W284*1,"0")+IFERROR(W285*1,"0")+IFERROR(W286*1,"0")+IFERROR(W287*1,"0")+IFERROR(W288*1,"0")+IFERROR(W289*1,"0")+IFERROR(W290*1,"0")+IFERROR(W291*1,"0")+IFERROR(W295*1,"0")+IFERROR(W296*1,"0")</f>
        <v>112</v>
      </c>
      <c r="O516" s="46">
        <f>IFERROR(W301*1,"0")+IFERROR(W305*1,"0")+IFERROR(W309*1,"0")+IFERROR(W313*1,"0")</f>
        <v>10.199999999999999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4749.6000000000004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2062.8000000000002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134.82000000000002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50.400000000000006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7244.1600000000008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415.2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80,00"/>
        <filter val="1 500,00"/>
        <filter val="1 980,00"/>
        <filter val="10,00"/>
        <filter val="100,00"/>
        <filter val="11,90"/>
        <filter val="131,85"/>
        <filter val="14,00"/>
        <filter val="143,30"/>
        <filter val="144,05"/>
        <filter val="150,00"/>
        <filter val="160,00"/>
        <filter val="17 754,23"/>
        <filter val="17,85"/>
        <filter val="18 840,19"/>
        <filter val="18,33"/>
        <filter val="18,90"/>
        <filter val="180,00"/>
        <filter val="182,75"/>
        <filter val="19 665,19"/>
        <filter val="190,00"/>
        <filter val="2 060,00"/>
        <filter val="2 680,00"/>
        <filter val="2 747,91"/>
        <filter val="20,00"/>
        <filter val="20,37"/>
        <filter val="20,90"/>
        <filter val="200,00"/>
        <filter val="21,60"/>
        <filter val="213,33"/>
        <filter val="22,49"/>
        <filter val="220,00"/>
        <filter val="23,08"/>
        <filter val="25,50"/>
        <filter val="250,00"/>
        <filter val="280,30"/>
        <filter val="287,18"/>
        <filter val="3 060,00"/>
        <filter val="3 200,00"/>
        <filter val="3,60"/>
        <filter val="33"/>
        <filter val="374,00"/>
        <filter val="40,64"/>
        <filter val="41,67"/>
        <filter val="474,80"/>
        <filter val="50,00"/>
        <filter val="507,58"/>
        <filter val="579,55"/>
        <filter val="6,41"/>
        <filter val="600,00"/>
        <filter val="650,00"/>
        <filter val="68,90"/>
        <filter val="8,94"/>
        <filter val="80,00"/>
        <filter val="82,88"/>
        <filter val="830,00"/>
        <filter val="84,00"/>
        <filter val="9,18"/>
        <filter val="90,00"/>
        <filter val="98,67"/>
      </filters>
    </filterColumn>
  </autoFilter>
  <mergeCells count="919"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  <mergeCell ref="D68:E68"/>
    <mergeCell ref="N68:R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D195:E195"/>
    <mergeCell ref="D189:E189"/>
    <mergeCell ref="D360:E360"/>
    <mergeCell ref="D493:E493"/>
    <mergeCell ref="N95:T95"/>
    <mergeCell ref="D287:E287"/>
    <mergeCell ref="D473:E473"/>
    <mergeCell ref="N144:R144"/>
    <mergeCell ref="R6:S9"/>
    <mergeCell ref="A170:M171"/>
    <mergeCell ref="N2:U3"/>
    <mergeCell ref="D365:E365"/>
    <mergeCell ref="D79:E79"/>
    <mergeCell ref="BA17:BA18"/>
    <mergeCell ref="A359:X359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W17:W18"/>
    <mergeCell ref="D30:E30"/>
    <mergeCell ref="N307:T307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A396:M397"/>
    <mergeCell ref="N384:R384"/>
    <mergeCell ref="D128:E128"/>
    <mergeCell ref="N164:R164"/>
    <mergeCell ref="A167:X167"/>
    <mergeCell ref="D152:E152"/>
    <mergeCell ref="N373:T373"/>
    <mergeCell ref="D223:E223"/>
    <mergeCell ref="D203:E203"/>
    <mergeCell ref="D285:E285"/>
    <mergeCell ref="N67:R67"/>
    <mergeCell ref="N131:T131"/>
    <mergeCell ref="A161:X161"/>
    <mergeCell ref="A138:M139"/>
    <mergeCell ref="N86:R86"/>
    <mergeCell ref="N213:R213"/>
    <mergeCell ref="D330:E330"/>
    <mergeCell ref="D116:E116"/>
    <mergeCell ref="N139:T139"/>
    <mergeCell ref="D136:E136"/>
    <mergeCell ref="D86:E86"/>
    <mergeCell ref="D117:E117"/>
    <mergeCell ref="D92:E92"/>
    <mergeCell ref="N195:R195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501:E501"/>
    <mergeCell ref="D28:E28"/>
    <mergeCell ref="D495:E495"/>
    <mergeCell ref="D326:E326"/>
    <mergeCell ref="A165:M166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478:X478"/>
    <mergeCell ref="N449:R449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N429:R429"/>
    <mergeCell ref="N223:R223"/>
    <mergeCell ref="N250:T250"/>
    <mergeCell ref="N443:T443"/>
    <mergeCell ref="D279:E279"/>
    <mergeCell ref="D394:E394"/>
    <mergeCell ref="D450:E450"/>
    <mergeCell ref="D188:E188"/>
    <mergeCell ref="D459:E459"/>
    <mergeCell ref="N295:R295"/>
    <mergeCell ref="N399:R399"/>
    <mergeCell ref="N178:T178"/>
    <mergeCell ref="N407:T407"/>
    <mergeCell ref="A472:X472"/>
    <mergeCell ref="F514:F515"/>
    <mergeCell ref="H514:H515"/>
    <mergeCell ref="D232:E232"/>
    <mergeCell ref="N238:T238"/>
    <mergeCell ref="D492:E492"/>
    <mergeCell ref="N128:R128"/>
    <mergeCell ref="D313:E313"/>
    <mergeCell ref="N426:R426"/>
    <mergeCell ref="N494:R494"/>
    <mergeCell ref="D236:E236"/>
    <mergeCell ref="N413:R413"/>
    <mergeCell ref="N412:R412"/>
    <mergeCell ref="A409:X409"/>
    <mergeCell ref="D343:E343"/>
    <mergeCell ref="N394:R394"/>
    <mergeCell ref="D379:E379"/>
    <mergeCell ref="D366:E366"/>
    <mergeCell ref="N158:R158"/>
    <mergeCell ref="N329:R329"/>
    <mergeCell ref="D201:E201"/>
    <mergeCell ref="N245:R245"/>
    <mergeCell ref="A276:X276"/>
    <mergeCell ref="A270:X270"/>
    <mergeCell ref="D372:E372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233:E233"/>
    <mergeCell ref="D338:E338"/>
    <mergeCell ref="D183:E183"/>
    <mergeCell ref="A21:X21"/>
    <mergeCell ref="N232:R232"/>
    <mergeCell ref="D248:E248"/>
    <mergeCell ref="D104:E104"/>
    <mergeCell ref="N74:R74"/>
    <mergeCell ref="N145:R145"/>
    <mergeCell ref="D182:E182"/>
    <mergeCell ref="N163:R163"/>
    <mergeCell ref="N88:T88"/>
    <mergeCell ref="N101:R101"/>
    <mergeCell ref="D109:E109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215:R215"/>
    <mergeCell ref="D112:E112"/>
    <mergeCell ref="N190:R190"/>
    <mergeCell ref="D193:E193"/>
    <mergeCell ref="D127:E127"/>
    <mergeCell ref="N168:R168"/>
    <mergeCell ref="A49:X49"/>
    <mergeCell ref="N260:R260"/>
    <mergeCell ref="A36:X36"/>
    <mergeCell ref="N38:T38"/>
    <mergeCell ref="D59:E59"/>
    <mergeCell ref="N274:T274"/>
    <mergeCell ref="D295:E295"/>
    <mergeCell ref="A89:X89"/>
    <mergeCell ref="N188:R188"/>
    <mergeCell ref="A282:X282"/>
    <mergeCell ref="A376:X376"/>
    <mergeCell ref="D288:E288"/>
    <mergeCell ref="N76:R76"/>
    <mergeCell ref="N32:R32"/>
    <mergeCell ref="N330:R330"/>
    <mergeCell ref="N45:R45"/>
    <mergeCell ref="N47:T47"/>
    <mergeCell ref="N176:R176"/>
    <mergeCell ref="N345:T345"/>
    <mergeCell ref="N347:R347"/>
    <mergeCell ref="D214:E214"/>
    <mergeCell ref="D284:E284"/>
    <mergeCell ref="N191:R191"/>
    <mergeCell ref="D259:E259"/>
    <mergeCell ref="N52:R52"/>
    <mergeCell ref="A339:M340"/>
    <mergeCell ref="N236:R236"/>
    <mergeCell ref="D77:E77"/>
    <mergeCell ref="A64:X64"/>
    <mergeCell ref="D169:E169"/>
    <mergeCell ref="N146:T146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216:R216"/>
    <mergeCell ref="N487:R487"/>
    <mergeCell ref="N343:R343"/>
    <mergeCell ref="D153:E153"/>
    <mergeCell ref="D176:E176"/>
    <mergeCell ref="D347:E347"/>
    <mergeCell ref="D114:E114"/>
    <mergeCell ref="D151:E151"/>
    <mergeCell ref="N434:T434"/>
    <mergeCell ref="N314:T314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N331:R331"/>
    <mergeCell ref="N430:T430"/>
    <mergeCell ref="N256:R256"/>
    <mergeCell ref="A461:M462"/>
    <mergeCell ref="N204:T204"/>
    <mergeCell ref="D225:E225"/>
    <mergeCell ref="A405:X405"/>
    <mergeCell ref="N296:R296"/>
    <mergeCell ref="N291:R291"/>
    <mergeCell ref="N319:R319"/>
    <mergeCell ref="N431:T431"/>
    <mergeCell ref="D452:E452"/>
    <mergeCell ref="N358:T358"/>
    <mergeCell ref="N333:T333"/>
    <mergeCell ref="A398:X398"/>
    <mergeCell ref="N249:T249"/>
    <mergeCell ref="A442:M443"/>
    <mergeCell ref="N234:R234"/>
    <mergeCell ref="N414:T414"/>
    <mergeCell ref="A436:X436"/>
    <mergeCell ref="D424:E424"/>
    <mergeCell ref="D399:E399"/>
    <mergeCell ref="D353:E353"/>
    <mergeCell ref="Q513:R513"/>
    <mergeCell ref="S513:T513"/>
    <mergeCell ref="N214:R214"/>
    <mergeCell ref="D257:E257"/>
    <mergeCell ref="N363:T363"/>
    <mergeCell ref="D213:E213"/>
    <mergeCell ref="D384:E384"/>
    <mergeCell ref="G513:O513"/>
    <mergeCell ref="N489:T489"/>
    <mergeCell ref="N504:T504"/>
    <mergeCell ref="A496:M497"/>
    <mergeCell ref="N481:R481"/>
    <mergeCell ref="N502:R502"/>
    <mergeCell ref="N473:R473"/>
    <mergeCell ref="N448:R448"/>
    <mergeCell ref="D467:E467"/>
    <mergeCell ref="D488:E488"/>
    <mergeCell ref="D469:E469"/>
    <mergeCell ref="D419:E419"/>
    <mergeCell ref="N474:R474"/>
    <mergeCell ref="N468:R468"/>
    <mergeCell ref="D227:E227"/>
    <mergeCell ref="A297:M298"/>
    <mergeCell ref="N230:R230"/>
    <mergeCell ref="M17:M18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41:R41"/>
    <mergeCell ref="N210:T210"/>
    <mergeCell ref="D84:E84"/>
    <mergeCell ref="D22:E22"/>
    <mergeCell ref="D155:E155"/>
    <mergeCell ref="N203:R203"/>
    <mergeCell ref="N277:R277"/>
    <mergeCell ref="N301:R301"/>
    <mergeCell ref="N51:R51"/>
    <mergeCell ref="N105:R105"/>
    <mergeCell ref="D200:E200"/>
    <mergeCell ref="N290:R290"/>
    <mergeCell ref="N205:T205"/>
    <mergeCell ref="N170:T170"/>
    <mergeCell ref="N262:T262"/>
    <mergeCell ref="N266:R266"/>
    <mergeCell ref="N26:R26"/>
    <mergeCell ref="N153:R153"/>
    <mergeCell ref="N184:R184"/>
    <mergeCell ref="D51:E51"/>
    <mergeCell ref="N70:R70"/>
    <mergeCell ref="N109:R109"/>
    <mergeCell ref="D80:E80"/>
    <mergeCell ref="N66:R66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D29:E29"/>
    <mergeCell ref="A304:X304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D228:E228"/>
    <mergeCell ref="N135:R135"/>
    <mergeCell ref="N227:R227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O8:P8"/>
    <mergeCell ref="D10:E10"/>
    <mergeCell ref="F10:G10"/>
    <mergeCell ref="N110:R110"/>
    <mergeCell ref="A12:L12"/>
    <mergeCell ref="A38:M39"/>
    <mergeCell ref="D216:E216"/>
    <mergeCell ref="D265:E265"/>
    <mergeCell ref="D252:E252"/>
    <mergeCell ref="A162:X162"/>
    <mergeCell ref="D218:E218"/>
    <mergeCell ref="D6:L6"/>
    <mergeCell ref="O13:P13"/>
    <mergeCell ref="N419:R419"/>
    <mergeCell ref="N278:R278"/>
    <mergeCell ref="D150:E150"/>
    <mergeCell ref="A97:X97"/>
    <mergeCell ref="D215:E215"/>
    <mergeCell ref="N243:T243"/>
    <mergeCell ref="N327:R327"/>
    <mergeCell ref="N374:T374"/>
    <mergeCell ref="D503:E503"/>
    <mergeCell ref="D101:E101"/>
    <mergeCell ref="N403:T403"/>
    <mergeCell ref="N339:T339"/>
    <mergeCell ref="N201:R201"/>
    <mergeCell ref="N406:R406"/>
    <mergeCell ref="D389:E389"/>
    <mergeCell ref="N237:R237"/>
    <mergeCell ref="A351:X351"/>
    <mergeCell ref="D385:E385"/>
    <mergeCell ref="A371:X371"/>
    <mergeCell ref="D412:E412"/>
    <mergeCell ref="N462:T462"/>
    <mergeCell ref="A407:M408"/>
    <mergeCell ref="A422:X422"/>
    <mergeCell ref="N393:R393"/>
    <mergeCell ref="N457:T457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386:E386"/>
    <mergeCell ref="N292:T292"/>
    <mergeCell ref="N357:T357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N464:R464"/>
    <mergeCell ref="N246:R246"/>
    <mergeCell ref="A335:X335"/>
    <mergeCell ref="N233:R233"/>
    <mergeCell ref="D395:E395"/>
    <mergeCell ref="M514:M515"/>
    <mergeCell ref="N242:T242"/>
    <mergeCell ref="A416:X416"/>
    <mergeCell ref="N484:T484"/>
    <mergeCell ref="V514:V515"/>
    <mergeCell ref="A470:M471"/>
    <mergeCell ref="C513:F513"/>
    <mergeCell ref="N483:R483"/>
    <mergeCell ref="D447:E447"/>
    <mergeCell ref="N497:T497"/>
    <mergeCell ref="N514:N515"/>
    <mergeCell ref="N508:T508"/>
    <mergeCell ref="O514:O515"/>
    <mergeCell ref="Q514:Q515"/>
    <mergeCell ref="P514:P515"/>
    <mergeCell ref="N372:R372"/>
    <mergeCell ref="A504:M505"/>
    <mergeCell ref="A417:X417"/>
    <mergeCell ref="N385:R385"/>
    <mergeCell ref="D247:E247"/>
    <mergeCell ref="A430:M431"/>
    <mergeCell ref="D449:E449"/>
    <mergeCell ref="N415:T415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191:E191"/>
    <mergeCell ref="N91:R91"/>
    <mergeCell ref="D237:E237"/>
    <mergeCell ref="N85:R85"/>
    <mergeCell ref="N156:R156"/>
    <mergeCell ref="D483:E483"/>
    <mergeCell ref="N390:R390"/>
    <mergeCell ref="D433:E433"/>
    <mergeCell ref="N456:T456"/>
    <mergeCell ref="N389:R389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S17:T17"/>
    <mergeCell ref="N310:T310"/>
    <mergeCell ref="N454:R454"/>
    <mergeCell ref="D291:E291"/>
    <mergeCell ref="N397:T397"/>
    <mergeCell ref="D266:E2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2024-02-01T11:03:30Z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