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B088B9-96EA-4544-8877-8075257616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V476" i="1"/>
  <c r="W475" i="1"/>
  <c r="X475" i="1" s="1"/>
  <c r="N475" i="1"/>
  <c r="W474" i="1"/>
  <c r="N474" i="1"/>
  <c r="W473" i="1"/>
  <c r="X473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N448" i="1"/>
  <c r="W447" i="1"/>
  <c r="X447" i="1" s="1"/>
  <c r="N447" i="1"/>
  <c r="V443" i="1"/>
  <c r="V442" i="1"/>
  <c r="W441" i="1"/>
  <c r="W443" i="1" s="1"/>
  <c r="V439" i="1"/>
  <c r="V438" i="1"/>
  <c r="W437" i="1"/>
  <c r="V435" i="1"/>
  <c r="V434" i="1"/>
  <c r="W433" i="1"/>
  <c r="W435" i="1" s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W419" i="1"/>
  <c r="X419" i="1" s="1"/>
  <c r="N419" i="1"/>
  <c r="W418" i="1"/>
  <c r="W420" i="1" s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W408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8" i="1"/>
  <c r="V357" i="1"/>
  <c r="X356" i="1"/>
  <c r="W356" i="1"/>
  <c r="N356" i="1"/>
  <c r="W355" i="1"/>
  <c r="X355" i="1" s="1"/>
  <c r="W354" i="1"/>
  <c r="X354" i="1" s="1"/>
  <c r="N354" i="1"/>
  <c r="X353" i="1"/>
  <c r="W353" i="1"/>
  <c r="N353" i="1"/>
  <c r="W352" i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V321" i="1"/>
  <c r="V320" i="1"/>
  <c r="W319" i="1"/>
  <c r="P516" i="1" s="1"/>
  <c r="N319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8" i="1"/>
  <c r="V297" i="1"/>
  <c r="W296" i="1"/>
  <c r="X296" i="1" s="1"/>
  <c r="N296" i="1"/>
  <c r="W295" i="1"/>
  <c r="N295" i="1"/>
  <c r="V293" i="1"/>
  <c r="V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X272" i="1"/>
  <c r="W272" i="1"/>
  <c r="X271" i="1"/>
  <c r="X274" i="1" s="1"/>
  <c r="W271" i="1"/>
  <c r="V269" i="1"/>
  <c r="V268" i="1"/>
  <c r="W267" i="1"/>
  <c r="X267" i="1" s="1"/>
  <c r="N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W210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X200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X120" i="1" s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F10" i="1" s="1"/>
  <c r="D7" i="1"/>
  <c r="O6" i="1"/>
  <c r="N2" i="1"/>
  <c r="W34" i="1" l="1"/>
  <c r="X61" i="1"/>
  <c r="X130" i="1"/>
  <c r="X146" i="1"/>
  <c r="X177" i="1"/>
  <c r="X430" i="1"/>
  <c r="H516" i="1"/>
  <c r="X301" i="1"/>
  <c r="X302" i="1" s="1"/>
  <c r="W302" i="1"/>
  <c r="X305" i="1"/>
  <c r="X306" i="1" s="1"/>
  <c r="W306" i="1"/>
  <c r="X309" i="1"/>
  <c r="X310" i="1" s="1"/>
  <c r="W310" i="1"/>
  <c r="X313" i="1"/>
  <c r="X314" i="1" s="1"/>
  <c r="W314" i="1"/>
  <c r="X319" i="1"/>
  <c r="X320" i="1" s="1"/>
  <c r="W320" i="1"/>
  <c r="W339" i="1"/>
  <c r="V509" i="1"/>
  <c r="X106" i="1"/>
  <c r="X396" i="1"/>
  <c r="X262" i="1"/>
  <c r="J516" i="1"/>
  <c r="V510" i="1"/>
  <c r="X150" i="1"/>
  <c r="X159" i="1" s="1"/>
  <c r="W177" i="1"/>
  <c r="W205" i="1"/>
  <c r="W204" i="1"/>
  <c r="X208" i="1"/>
  <c r="X209" i="1" s="1"/>
  <c r="W209" i="1"/>
  <c r="Q516" i="1"/>
  <c r="X336" i="1"/>
  <c r="X339" i="1" s="1"/>
  <c r="X342" i="1"/>
  <c r="X344" i="1" s="1"/>
  <c r="X406" i="1"/>
  <c r="X407" i="1" s="1"/>
  <c r="W407" i="1"/>
  <c r="X433" i="1"/>
  <c r="X434" i="1" s="1"/>
  <c r="W434" i="1"/>
  <c r="X441" i="1"/>
  <c r="X442" i="1" s="1"/>
  <c r="W442" i="1"/>
  <c r="O516" i="1"/>
  <c r="X87" i="1"/>
  <c r="H9" i="1"/>
  <c r="A10" i="1"/>
  <c r="W508" i="1"/>
  <c r="W507" i="1"/>
  <c r="W24" i="1"/>
  <c r="W35" i="1"/>
  <c r="W39" i="1"/>
  <c r="W43" i="1"/>
  <c r="W47" i="1"/>
  <c r="W53" i="1"/>
  <c r="W62" i="1"/>
  <c r="W88" i="1"/>
  <c r="W96" i="1"/>
  <c r="X90" i="1"/>
  <c r="X95" i="1" s="1"/>
  <c r="W95" i="1"/>
  <c r="W107" i="1"/>
  <c r="W120" i="1"/>
  <c r="W130" i="1"/>
  <c r="W139" i="1"/>
  <c r="X134" i="1"/>
  <c r="X138" i="1" s="1"/>
  <c r="W138" i="1"/>
  <c r="W171" i="1"/>
  <c r="X168" i="1"/>
  <c r="X170" i="1" s="1"/>
  <c r="W178" i="1"/>
  <c r="W197" i="1"/>
  <c r="X180" i="1"/>
  <c r="X197" i="1" s="1"/>
  <c r="L516" i="1"/>
  <c r="W219" i="1"/>
  <c r="X213" i="1"/>
  <c r="X219" i="1" s="1"/>
  <c r="W239" i="1"/>
  <c r="W242" i="1"/>
  <c r="X241" i="1"/>
  <c r="X242" i="1" s="1"/>
  <c r="W243" i="1"/>
  <c r="W250" i="1"/>
  <c r="X245" i="1"/>
  <c r="X249" i="1" s="1"/>
  <c r="W249" i="1"/>
  <c r="W269" i="1"/>
  <c r="W275" i="1"/>
  <c r="W280" i="1"/>
  <c r="X277" i="1"/>
  <c r="X280" i="1" s="1"/>
  <c r="W293" i="1"/>
  <c r="W298" i="1"/>
  <c r="X295" i="1"/>
  <c r="X297" i="1" s="1"/>
  <c r="W357" i="1"/>
  <c r="W363" i="1"/>
  <c r="W370" i="1"/>
  <c r="X365" i="1"/>
  <c r="X369" i="1" s="1"/>
  <c r="W369" i="1"/>
  <c r="W397" i="1"/>
  <c r="W404" i="1"/>
  <c r="X399" i="1"/>
  <c r="X403" i="1" s="1"/>
  <c r="W403" i="1"/>
  <c r="W414" i="1"/>
  <c r="X410" i="1"/>
  <c r="X414" i="1" s="1"/>
  <c r="W415" i="1"/>
  <c r="W431" i="1"/>
  <c r="W438" i="1"/>
  <c r="X437" i="1"/>
  <c r="X438" i="1" s="1"/>
  <c r="W439" i="1"/>
  <c r="X448" i="1"/>
  <c r="X456" i="1" s="1"/>
  <c r="U516" i="1"/>
  <c r="W456" i="1"/>
  <c r="W462" i="1"/>
  <c r="W470" i="1"/>
  <c r="X464" i="1"/>
  <c r="X470" i="1" s="1"/>
  <c r="W471" i="1"/>
  <c r="X474" i="1"/>
  <c r="X476" i="1" s="1"/>
  <c r="W476" i="1"/>
  <c r="F516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16" i="1"/>
  <c r="W61" i="1"/>
  <c r="E516" i="1"/>
  <c r="W87" i="1"/>
  <c r="W106" i="1"/>
  <c r="W121" i="1"/>
  <c r="W131" i="1"/>
  <c r="W146" i="1"/>
  <c r="W160" i="1"/>
  <c r="I516" i="1"/>
  <c r="W166" i="1"/>
  <c r="X163" i="1"/>
  <c r="X165" i="1" s="1"/>
  <c r="W170" i="1"/>
  <c r="W198" i="1"/>
  <c r="X204" i="1"/>
  <c r="W220" i="1"/>
  <c r="M516" i="1"/>
  <c r="W238" i="1"/>
  <c r="X223" i="1"/>
  <c r="X238" i="1" s="1"/>
  <c r="W262" i="1"/>
  <c r="W263" i="1"/>
  <c r="W268" i="1"/>
  <c r="X265" i="1"/>
  <c r="X268" i="1" s="1"/>
  <c r="W274" i="1"/>
  <c r="W281" i="1"/>
  <c r="N516" i="1"/>
  <c r="W292" i="1"/>
  <c r="X284" i="1"/>
  <c r="X292" i="1" s="1"/>
  <c r="W297" i="1"/>
  <c r="X333" i="1"/>
  <c r="W333" i="1"/>
  <c r="W340" i="1"/>
  <c r="W345" i="1"/>
  <c r="W348" i="1"/>
  <c r="X347" i="1"/>
  <c r="X348" i="1" s="1"/>
  <c r="W349" i="1"/>
  <c r="R516" i="1"/>
  <c r="W358" i="1"/>
  <c r="X352" i="1"/>
  <c r="X357" i="1" s="1"/>
  <c r="W362" i="1"/>
  <c r="W497" i="1"/>
  <c r="W504" i="1"/>
  <c r="X499" i="1"/>
  <c r="X504" i="1" s="1"/>
  <c r="W505" i="1"/>
  <c r="B516" i="1"/>
  <c r="S516" i="1"/>
  <c r="G516" i="1"/>
  <c r="W147" i="1"/>
  <c r="W159" i="1"/>
  <c r="W321" i="1"/>
  <c r="W334" i="1"/>
  <c r="W373" i="1"/>
  <c r="X372" i="1"/>
  <c r="X373" i="1" s="1"/>
  <c r="W374" i="1"/>
  <c r="W381" i="1"/>
  <c r="X378" i="1"/>
  <c r="X380" i="1" s="1"/>
  <c r="W396" i="1"/>
  <c r="T516" i="1"/>
  <c r="W421" i="1"/>
  <c r="X418" i="1"/>
  <c r="X420" i="1" s="1"/>
  <c r="W430" i="1"/>
  <c r="W457" i="1"/>
  <c r="W461" i="1"/>
  <c r="W477" i="1"/>
  <c r="V516" i="1"/>
  <c r="W484" i="1"/>
  <c r="X481" i="1"/>
  <c r="X484" i="1" s="1"/>
  <c r="W485" i="1"/>
  <c r="W496" i="1"/>
  <c r="X492" i="1"/>
  <c r="X496" i="1" s="1"/>
  <c r="W510" i="1" l="1"/>
  <c r="W506" i="1"/>
  <c r="X511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<sst xmlns="http://schemas.openxmlformats.org/spreadsheetml/2006/main" count="2209" uniqueCount="765">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</sst>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/>
      <c r="I5" s="376"/>
      <c r="J5" s="376"/>
      <c r="K5" s="376"/>
      <c r="L5" s="377"/>
      <c r="N5" s="24" t="s">
        <v>10</v>
      </c>
      <c r="O5" s="585">
        <v>45325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0.41666666666666669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100</v>
      </c>
      <c r="W57" s="340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9.2592592592592595</v>
      </c>
      <c r="W61" s="341">
        <f>IFERROR(W57/H57,"0")+IFERROR(W58/H58,"0")+IFERROR(W59/H59,"0")+IFERROR(W60/H60,"0")</f>
        <v>10</v>
      </c>
      <c r="X61" s="341">
        <f>IFERROR(IF(X57="",0,X57),"0")+IFERROR(IF(X58="",0,X58),"0")+IFERROR(IF(X59="",0,X59),"0")+IFERROR(IF(X60="",0,X60),"0")</f>
        <v>0.21749999999999997</v>
      </c>
      <c r="Y61" s="342"/>
      <c r="Z61" s="342"/>
    </row>
    <row r="62" spans="1:53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100</v>
      </c>
      <c r="W62" s="341">
        <f>IFERROR(SUM(W57:W60),"0")</f>
        <v>108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300</v>
      </c>
      <c r="W66" s="340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26.785714285714288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27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0.58724999999999994</v>
      </c>
      <c r="Y87" s="342"/>
      <c r="Z87" s="342"/>
    </row>
    <row r="88" spans="1:53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300</v>
      </c>
      <c r="W88" s="341">
        <f>IFERROR(SUM(W65:W86),"0")</f>
        <v>302.39999999999998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hidden="1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135</v>
      </c>
      <c r="W115" s="340">
        <f t="shared" si="6"/>
        <v>135</v>
      </c>
      <c r="X115" s="36">
        <f>IFERROR(IF(W115=0,"",ROUNDUP(W115/H115,0)*0.00753),"")</f>
        <v>0.3765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50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50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0.3765</v>
      </c>
      <c r="Y120" s="342"/>
      <c r="Z120" s="342"/>
    </row>
    <row r="121" spans="1:53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135</v>
      </c>
      <c r="W121" s="341">
        <f>IFERROR(SUM(W109:W119),"0")</f>
        <v>135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980</v>
      </c>
      <c r="W134" s="340">
        <f>IFERROR(IF(V134="",0,CEILING((V134/$H134),1)*$H134),"")</f>
        <v>982.80000000000007</v>
      </c>
      <c r="X134" s="36">
        <f>IFERROR(IF(W134=0,"",ROUNDUP(W134/H134,0)*0.02175),"")</f>
        <v>2.5447499999999996</v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226.8</v>
      </c>
      <c r="W137" s="340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200.66666666666666</v>
      </c>
      <c r="W138" s="341">
        <f>IFERROR(W134/H134,"0")+IFERROR(W135/H135,"0")+IFERROR(W136/H136,"0")+IFERROR(W137/H137,"0")</f>
        <v>201</v>
      </c>
      <c r="X138" s="341">
        <f>IFERROR(IF(X134="",0,X134),"0")+IFERROR(IF(X135="",0,X135),"0")+IFERROR(IF(X136="",0,X136),"0")+IFERROR(IF(X137="",0,X137),"0")</f>
        <v>3.1772699999999996</v>
      </c>
      <c r="Y138" s="342"/>
      <c r="Z138" s="342"/>
    </row>
    <row r="139" spans="1:53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1206.8</v>
      </c>
      <c r="W139" s="341">
        <f>IFERROR(SUM(W134:W137),"0")</f>
        <v>1209.6000000000001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12</v>
      </c>
      <c r="W186" s="340">
        <f t="shared" si="9"/>
        <v>12</v>
      </c>
      <c r="X186" s="36">
        <f>IFERROR(IF(W186=0,"",ROUNDUP(W186/H186,0)*0.00753),"")</f>
        <v>3.7650000000000003E-2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40.799999999999997</v>
      </c>
      <c r="W188" s="340">
        <f t="shared" si="9"/>
        <v>40.799999999999997</v>
      </c>
      <c r="X188" s="36">
        <f>IFERROR(IF(W188=0,"",ROUNDUP(W188/H188,0)*0.00753),"")</f>
        <v>0.12801000000000001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200</v>
      </c>
      <c r="W192" s="340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200</v>
      </c>
      <c r="W193" s="340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188.66666666666669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190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1.4306999999999999</v>
      </c>
      <c r="Y197" s="342"/>
      <c r="Z197" s="342"/>
    </row>
    <row r="198" spans="1:53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452.8</v>
      </c>
      <c r="W198" s="341">
        <f>IFERROR(SUM(W180:W196),"0")</f>
        <v>456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hidden="1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60</v>
      </c>
      <c r="W246" s="340">
        <f>IFERROR(IF(V246="",0,CEILING((V246/$H246),1)*$H246),"")</f>
        <v>63</v>
      </c>
      <c r="X246" s="36">
        <f>IFERROR(IF(W246=0,"",ROUNDUP(W246/H246,0)*0.00753),"")</f>
        <v>0.11295000000000001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14.285714285714285</v>
      </c>
      <c r="W249" s="341">
        <f>IFERROR(W245/H245,"0")+IFERROR(W246/H246,"0")+IFERROR(W247/H247,"0")+IFERROR(W248/H248,"0")</f>
        <v>15</v>
      </c>
      <c r="X249" s="341">
        <f>IFERROR(IF(X245="",0,X245),"0")+IFERROR(IF(X246="",0,X246),"0")+IFERROR(IF(X247="",0,X247),"0")+IFERROR(IF(X248="",0,X248),"0")</f>
        <v>0.11295000000000001</v>
      </c>
      <c r="Y249" s="342"/>
      <c r="Z249" s="342"/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60</v>
      </c>
      <c r="W250" s="341">
        <f>IFERROR(SUM(W245:W248),"0")</f>
        <v>63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50</v>
      </c>
      <c r="W252" s="340">
        <f t="shared" ref="W252:W261" si="14">IFERROR(IF(V252="",0,CEILING((V252/$H252),1)*$H252),"")</f>
        <v>54.6</v>
      </c>
      <c r="X252" s="36">
        <f>IFERROR(IF(W252=0,"",ROUNDUP(W252/H252,0)*0.02175),"")</f>
        <v>0.15225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280</v>
      </c>
      <c r="W255" s="340">
        <f t="shared" si="14"/>
        <v>281.40000000000003</v>
      </c>
      <c r="X255" s="36">
        <f>IFERROR(IF(W255=0,"",ROUNDUP(W255/H255,0)*0.00753),"")</f>
        <v>1.00902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105</v>
      </c>
      <c r="W256" s="340">
        <f t="shared" si="14"/>
        <v>105</v>
      </c>
      <c r="X256" s="36">
        <f>IFERROR(IF(W256=0,"",ROUNDUP(W256/H256,0)*0.00753),"")</f>
        <v>0.3765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189.74358974358972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191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1.5377700000000001</v>
      </c>
      <c r="Y262" s="342"/>
      <c r="Z262" s="342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435</v>
      </c>
      <c r="W263" s="341">
        <f>IFERROR(SUM(W252:W261),"0")</f>
        <v>441.00000000000006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50</v>
      </c>
      <c r="W265" s="340">
        <f>IFERROR(IF(V265="",0,CEILING((V265/$H265),1)*$H265),"")</f>
        <v>50.400000000000006</v>
      </c>
      <c r="X265" s="36">
        <f>IFERROR(IF(W265=0,"",ROUNDUP(W265/H265,0)*0.02175),"")</f>
        <v>0.1305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680</v>
      </c>
      <c r="W266" s="340">
        <f>IFERROR(IF(V266="",0,CEILING((V266/$H266),1)*$H266),"")</f>
        <v>686.4</v>
      </c>
      <c r="X266" s="36">
        <f>IFERROR(IF(W266=0,"",ROUNDUP(W266/H266,0)*0.02175),"")</f>
        <v>1.9139999999999999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93.131868131868131</v>
      </c>
      <c r="W268" s="341">
        <f>IFERROR(W265/H265,"0")+IFERROR(W266/H266,"0")+IFERROR(W267/H267,"0")</f>
        <v>94</v>
      </c>
      <c r="X268" s="341">
        <f>IFERROR(IF(X265="",0,X265),"0")+IFERROR(IF(X266="",0,X266),"0")+IFERROR(IF(X267="",0,X267),"0")</f>
        <v>2.0444999999999998</v>
      </c>
      <c r="Y268" s="342"/>
      <c r="Z268" s="342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730</v>
      </c>
      <c r="W269" s="341">
        <f>IFERROR(SUM(W265:W267),"0")</f>
        <v>736.8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hidden="1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50</v>
      </c>
      <c r="W286" s="340">
        <f t="shared" si="15"/>
        <v>58</v>
      </c>
      <c r="X286" s="36">
        <f>IFERROR(IF(W286=0,"",ROUNDUP(W286/H286,0)*0.02175),"")</f>
        <v>0.10874999999999999</v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4.3103448275862073</v>
      </c>
      <c r="W292" s="341">
        <f>IFERROR(W284/H284,"0")+IFERROR(W285/H285,"0")+IFERROR(W286/H286,"0")+IFERROR(W287/H287,"0")+IFERROR(W288/H288,"0")+IFERROR(W289/H289,"0")+IFERROR(W290/H290,"0")+IFERROR(W291/H291,"0")</f>
        <v>5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0.10874999999999999</v>
      </c>
      <c r="Y292" s="342"/>
      <c r="Z292" s="342"/>
    </row>
    <row r="293" spans="1:53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50</v>
      </c>
      <c r="W293" s="341">
        <f>IFERROR(SUM(W284:W291),"0")</f>
        <v>58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700</v>
      </c>
      <c r="W325" s="340">
        <f t="shared" ref="W325:W332" si="16">IFERROR(IF(V325="",0,CEILING((V325/$H325),1)*$H325),"")</f>
        <v>705</v>
      </c>
      <c r="X325" s="36">
        <f>IFERROR(IF(W325=0,"",ROUNDUP(W325/H325,0)*0.02175),"")</f>
        <v>1.0222499999999999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1480</v>
      </c>
      <c r="W328" s="340">
        <f t="shared" si="16"/>
        <v>1485</v>
      </c>
      <c r="X328" s="36">
        <f>IFERROR(IF(W328=0,"",ROUNDUP(W328/H328,0)*0.02175),"")</f>
        <v>2.1532499999999999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300</v>
      </c>
      <c r="W330" s="340">
        <f t="shared" si="16"/>
        <v>300</v>
      </c>
      <c r="X330" s="36">
        <f>IFERROR(IF(W330=0,"",ROUNDUP(W330/H330,0)*0.02175),"")</f>
        <v>0.43499999999999994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165.33333333333334</v>
      </c>
      <c r="W333" s="341">
        <f>IFERROR(W325/H325,"0")+IFERROR(W326/H326,"0")+IFERROR(W327/H327,"0")+IFERROR(W328/H328,"0")+IFERROR(W329/H329,"0")+IFERROR(W330/H330,"0")+IFERROR(W331/H331,"0")+IFERROR(W332/H332,"0")</f>
        <v>166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3.6104999999999996</v>
      </c>
      <c r="Y333" s="342"/>
      <c r="Z333" s="342"/>
    </row>
    <row r="334" spans="1:53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2480</v>
      </c>
      <c r="W334" s="341">
        <f>IFERROR(SUM(W325:W332),"0")</f>
        <v>2490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1480</v>
      </c>
      <c r="W336" s="340">
        <f>IFERROR(IF(V336="",0,CEILING((V336/$H336),1)*$H336),"")</f>
        <v>1485</v>
      </c>
      <c r="X336" s="36">
        <f>IFERROR(IF(W336=0,"",ROUNDUP(W336/H336,0)*0.02175),"")</f>
        <v>2.1532499999999999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98.666666666666671</v>
      </c>
      <c r="W339" s="341">
        <f>IFERROR(W336/H336,"0")+IFERROR(W337/H337,"0")+IFERROR(W338/H338,"0")</f>
        <v>99</v>
      </c>
      <c r="X339" s="341">
        <f>IFERROR(IF(X336="",0,X336),"0")+IFERROR(IF(X337="",0,X337),"0")+IFERROR(IF(X338="",0,X338),"0")</f>
        <v>2.1532499999999999</v>
      </c>
      <c r="Y339" s="342"/>
      <c r="Z339" s="342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1480</v>
      </c>
      <c r="W340" s="341">
        <f>IFERROR(SUM(W336:W338),"0")</f>
        <v>1485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50</v>
      </c>
      <c r="W347" s="340">
        <f>IFERROR(IF(V347="",0,CEILING((V347/$H347),1)*$H347),"")</f>
        <v>54.6</v>
      </c>
      <c r="X347" s="36">
        <f>IFERROR(IF(W347=0,"",ROUNDUP(W347/H347,0)*0.02175),"")</f>
        <v>0.15225</v>
      </c>
      <c r="Y347" s="56"/>
      <c r="Z347" s="57"/>
      <c r="AD347" s="58"/>
      <c r="BA347" s="249" t="s">
        <v>1</v>
      </c>
    </row>
    <row r="348" spans="1:53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6.4102564102564106</v>
      </c>
      <c r="W348" s="341">
        <f>IFERROR(W347/H347,"0")</f>
        <v>7</v>
      </c>
      <c r="X348" s="341">
        <f>IFERROR(IF(X347="",0,X347),"0")</f>
        <v>0.15225</v>
      </c>
      <c r="Y348" s="342"/>
      <c r="Z348" s="342"/>
    </row>
    <row r="349" spans="1:53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50</v>
      </c>
      <c r="W349" s="341">
        <f>IFERROR(SUM(W347:W347),"0")</f>
        <v>54.6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1980</v>
      </c>
      <c r="W365" s="340">
        <f>IFERROR(IF(V365="",0,CEILING((V365/$H365),1)*$H365),"")</f>
        <v>1981.2</v>
      </c>
      <c r="X365" s="36">
        <f>IFERROR(IF(W365=0,"",ROUNDUP(W365/H365,0)*0.02175),"")</f>
        <v>5.5244999999999997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120</v>
      </c>
      <c r="W367" s="340">
        <f>IFERROR(IF(V367="",0,CEILING((V367/$H367),1)*$H367),"")</f>
        <v>120</v>
      </c>
      <c r="X367" s="36">
        <f>IFERROR(IF(W367=0,"",ROUNDUP(W367/H367,0)*0.00753),"")</f>
        <v>0.3765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303.84615384615381</v>
      </c>
      <c r="W369" s="341">
        <f>IFERROR(W365/H365,"0")+IFERROR(W366/H366,"0")+IFERROR(W367/H367,"0")+IFERROR(W368/H368,"0")</f>
        <v>304</v>
      </c>
      <c r="X369" s="341">
        <f>IFERROR(IF(X365="",0,X365),"0")+IFERROR(IF(X366="",0,X366),"0")+IFERROR(IF(X367="",0,X367),"0")+IFERROR(IF(X368="",0,X368),"0")</f>
        <v>5.9009999999999998</v>
      </c>
      <c r="Y369" s="342"/>
      <c r="Z369" s="342"/>
    </row>
    <row r="370" spans="1:53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2100</v>
      </c>
      <c r="W370" s="341">
        <f>IFERROR(SUM(W365:W368),"0")</f>
        <v>2101.1999999999998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50</v>
      </c>
      <c r="W383" s="340">
        <f t="shared" ref="W383:W395" si="17">IFERROR(IF(V383="",0,CEILING((V383/$H383),1)*$H383),"")</f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80</v>
      </c>
      <c r="W385" s="340">
        <f t="shared" si="17"/>
        <v>84</v>
      </c>
      <c r="X385" s="36">
        <f>IFERROR(IF(W385=0,"",ROUNDUP(W385/H385,0)*0.00753),"")</f>
        <v>0.15060000000000001</v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28</v>
      </c>
      <c r="W386" s="340">
        <f t="shared" si="17"/>
        <v>28.56</v>
      </c>
      <c r="X386" s="36">
        <f>IFERROR(IF(W386=0,"",ROUNDUP(W386/H386,0)*0.00753),"")</f>
        <v>0.12801000000000001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17.5</v>
      </c>
      <c r="W388" s="340">
        <f t="shared" si="17"/>
        <v>18.900000000000002</v>
      </c>
      <c r="X388" s="36">
        <f t="shared" si="18"/>
        <v>4.5179999999999998E-2</v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55.952380952380949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58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0.41415000000000002</v>
      </c>
      <c r="Y396" s="342"/>
      <c r="Z396" s="342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175.5</v>
      </c>
      <c r="W397" s="341">
        <f>IFERROR(SUM(W383:W395),"0")</f>
        <v>181.86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hidden="1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hidden="1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50</v>
      </c>
      <c r="W447" s="340">
        <f t="shared" ref="W447:W455" si="20">IFERROR(IF(V447="",0,CEILING((V447/$H447),1)*$H447),"")</f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1680</v>
      </c>
      <c r="W448" s="340">
        <f t="shared" si="20"/>
        <v>1684.3200000000002</v>
      </c>
      <c r="X448" s="36">
        <f>IFERROR(IF(W448=0,"",ROUNDUP(W448/H448,0)*0.01196),"")</f>
        <v>3.8152400000000002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1480</v>
      </c>
      <c r="W450" s="340">
        <f t="shared" si="20"/>
        <v>1483.68</v>
      </c>
      <c r="X450" s="36">
        <f>IFERROR(IF(W450=0,"",ROUNDUP(W450/H450,0)*0.01196),"")</f>
        <v>3.36076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607.9545454545455</v>
      </c>
      <c r="W456" s="341">
        <f>IFERROR(W447/H447,"0")+IFERROR(W448/H448,"0")+IFERROR(W449/H449,"0")+IFERROR(W450/H450,"0")+IFERROR(W451/H451,"0")+IFERROR(W452/H452,"0")+IFERROR(W453/H453,"0")+IFERROR(W454/H454,"0")+IFERROR(W455/H455,"0")</f>
        <v>610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7.2956000000000003</v>
      </c>
      <c r="Y456" s="342"/>
      <c r="Z456" s="342"/>
    </row>
    <row r="457" spans="1:53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3210</v>
      </c>
      <c r="W457" s="341">
        <f>IFERROR(SUM(W447:W455),"0")</f>
        <v>3220.8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1580</v>
      </c>
      <c r="W459" s="340">
        <f>IFERROR(IF(V459="",0,CEILING((V459/$H459),1)*$H459),"")</f>
        <v>1584</v>
      </c>
      <c r="X459" s="36">
        <f>IFERROR(IF(W459=0,"",ROUNDUP(W459/H459,0)*0.01196),"")</f>
        <v>3.5880000000000001</v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299.24242424242425</v>
      </c>
      <c r="W461" s="341">
        <f>IFERROR(W459/H459,"0")+IFERROR(W460/H460,"0")</f>
        <v>300</v>
      </c>
      <c r="X461" s="341">
        <f>IFERROR(IF(X459="",0,X459),"0")+IFERROR(IF(X460="",0,X460),"0")</f>
        <v>3.5880000000000001</v>
      </c>
      <c r="Y461" s="342"/>
      <c r="Z461" s="342"/>
    </row>
    <row r="462" spans="1:53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1580</v>
      </c>
      <c r="W462" s="341">
        <f>IFERROR(SUM(W459:W460),"0")</f>
        <v>1584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850</v>
      </c>
      <c r="W464" s="340">
        <f t="shared" ref="W464:W469" si="21">IFERROR(IF(V464="",0,CEILING((V464/$H464),1)*$H464),"")</f>
        <v>850.08</v>
      </c>
      <c r="X464" s="36">
        <f>IFERROR(IF(W464=0,"",ROUNDUP(W464/H464,0)*0.01196),"")</f>
        <v>1.9255599999999999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880</v>
      </c>
      <c r="W465" s="340">
        <f t="shared" si="21"/>
        <v>881.76</v>
      </c>
      <c r="X465" s="36">
        <f>IFERROR(IF(W465=0,"",ROUNDUP(W465/H465,0)*0.01196),"")</f>
        <v>1.99732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990</v>
      </c>
      <c r="W466" s="340">
        <f t="shared" si="21"/>
        <v>992.6400000000001</v>
      </c>
      <c r="X466" s="36">
        <f>IFERROR(IF(W466=0,"",ROUNDUP(W466/H466,0)*0.01196),"")</f>
        <v>2.2484799999999998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515.15151515151513</v>
      </c>
      <c r="W470" s="341">
        <f>IFERROR(W464/H464,"0")+IFERROR(W465/H465,"0")+IFERROR(W466/H466,"0")+IFERROR(W467/H467,"0")+IFERROR(W468/H468,"0")+IFERROR(W469/H469,"0")</f>
        <v>516</v>
      </c>
      <c r="X470" s="341">
        <f>IFERROR(IF(X464="",0,X464),"0")+IFERROR(IF(X465="",0,X465),"0")+IFERROR(IF(X466="",0,X466),"0")+IFERROR(IF(X467="",0,X467),"0")+IFERROR(IF(X468="",0,X468),"0")+IFERROR(IF(X469="",0,X469),"0")</f>
        <v>6.17136</v>
      </c>
      <c r="Y470" s="342"/>
      <c r="Z470" s="342"/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2720</v>
      </c>
      <c r="W471" s="341">
        <f>IFERROR(SUM(W464:W469),"0")</f>
        <v>2724.4800000000005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200</v>
      </c>
      <c r="W482" s="340">
        <f>IFERROR(IF(V482="",0,CEILING((V482/$H482),1)*$H482),"")</f>
        <v>204</v>
      </c>
      <c r="X482" s="36">
        <f>IFERROR(IF(W482=0,"",ROUNDUP(W482/H482,0)*0.02175),"")</f>
        <v>0.36974999999999997</v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16.666666666666668</v>
      </c>
      <c r="W484" s="341">
        <f>IFERROR(W481/H481,"0")+IFERROR(W482/H482,"0")+IFERROR(W483/H483,"0")</f>
        <v>17</v>
      </c>
      <c r="X484" s="341">
        <f>IFERROR(IF(X481="",0,X481),"0")+IFERROR(IF(X482="",0,X482),"0")+IFERROR(IF(X483="",0,X483),"0")</f>
        <v>0.36974999999999997</v>
      </c>
      <c r="Y484" s="342"/>
      <c r="Z484" s="342"/>
    </row>
    <row r="485" spans="1:53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200</v>
      </c>
      <c r="W485" s="341">
        <f>IFERROR(SUM(W481:W483),"0")</f>
        <v>204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hidden="1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hidden="1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250</v>
      </c>
      <c r="W499" s="340">
        <f>IFERROR(IF(V499="",0,CEILING((V499/$H499),1)*$H499),"")</f>
        <v>257.39999999999998</v>
      </c>
      <c r="X499" s="36">
        <f>IFERROR(IF(W499=0,"",ROUNDUP(W499/H499,0)*0.02175),"")</f>
        <v>0.71775</v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32.051282051282051</v>
      </c>
      <c r="W504" s="341">
        <f>IFERROR(W499/H499,"0")+IFERROR(W500/H500,"0")+IFERROR(W501/H501,"0")+IFERROR(W502/H502,"0")+IFERROR(W503/H503,"0")</f>
        <v>33</v>
      </c>
      <c r="X504" s="341">
        <f>IFERROR(IF(X499="",0,X499),"0")+IFERROR(IF(X500="",0,X500),"0")+IFERROR(IF(X501="",0,X501),"0")+IFERROR(IF(X502="",0,X502),"0")+IFERROR(IF(X503="",0,X503),"0")</f>
        <v>0.71775</v>
      </c>
      <c r="Y504" s="342"/>
      <c r="Z504" s="342"/>
    </row>
    <row r="505" spans="1:53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250</v>
      </c>
      <c r="W505" s="341">
        <f>IFERROR(SUM(W499:W503),"0")</f>
        <v>257.39999999999998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17715.099999999999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17813.140000000003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18844.558842529117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18948.666000000001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34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34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19694.558842529117</v>
      </c>
      <c r="W509" s="341">
        <f>GrossWeightTotalR+PalletQtyTotalR*25</f>
        <v>19798.666000000001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2878.12504864229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2893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39.966800000000006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108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437.4</v>
      </c>
      <c r="F516" s="46">
        <f>IFERROR(W134*1,"0")+IFERROR(W135*1,"0")+IFERROR(W136*1,"0")+IFERROR(W137*1,"0")</f>
        <v>1209.6000000000001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456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1240.8</v>
      </c>
      <c r="N516" s="46">
        <f>IFERROR(W284*1,"0")+IFERROR(W285*1,"0")+IFERROR(W286*1,"0")+IFERROR(W287*1,"0")+IFERROR(W288*1,"0")+IFERROR(W289*1,"0")+IFERROR(W290*1,"0")+IFERROR(W291*1,"0")+IFERROR(W295*1,"0")+IFERROR(W296*1,"0")</f>
        <v>58</v>
      </c>
      <c r="O516" s="46">
        <f>IFERROR(W301*1,"0")+IFERROR(W305*1,"0")+IFERROR(W309*1,"0")+IFERROR(W313*1,"0")</f>
        <v>0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4029.6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2101.1999999999998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181.86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7529.2800000000007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461.4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6,80"/>
        <filter val="1 480,00"/>
        <filter val="1 580,00"/>
        <filter val="1 680,00"/>
        <filter val="1 980,00"/>
        <filter val="100,00"/>
        <filter val="105,00"/>
        <filter val="12,00"/>
        <filter val="120,00"/>
        <filter val="135,00"/>
        <filter val="14,29"/>
        <filter val="16,67"/>
        <filter val="165,33"/>
        <filter val="17 715,10"/>
        <filter val="17,50"/>
        <filter val="175,50"/>
        <filter val="18 844,56"/>
        <filter val="188,67"/>
        <filter val="189,74"/>
        <filter val="19 694,56"/>
        <filter val="2 100,00"/>
        <filter val="2 480,00"/>
        <filter val="2 720,00"/>
        <filter val="2 878,13"/>
        <filter val="200,00"/>
        <filter val="200,67"/>
        <filter val="226,80"/>
        <filter val="250,00"/>
        <filter val="26,79"/>
        <filter val="28,00"/>
        <filter val="280,00"/>
        <filter val="299,24"/>
        <filter val="3 210,00"/>
        <filter val="300,00"/>
        <filter val="303,85"/>
        <filter val="32,05"/>
        <filter val="34"/>
        <filter val="4,31"/>
        <filter val="40,80"/>
        <filter val="435,00"/>
        <filter val="452,80"/>
        <filter val="50,00"/>
        <filter val="515,15"/>
        <filter val="55,95"/>
        <filter val="6,41"/>
        <filter val="60,00"/>
        <filter val="607,95"/>
        <filter val="680,00"/>
        <filter val="700,00"/>
        <filter val="730,00"/>
        <filter val="80,00"/>
        <filter val="850,00"/>
        <filter val="880,00"/>
        <filter val="9,26"/>
        <filter val="93,13"/>
        <filter val="98,67"/>
        <filter val="980,00"/>
        <filter val="990,00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2024-02-01T11:08:36Z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