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5BBD42-F360-46A5-8C7F-659B57B353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V504" i="1"/>
  <c r="W503" i="1"/>
  <c r="X503" i="1" s="1"/>
  <c r="W502" i="1"/>
  <c r="X502" i="1" s="1"/>
  <c r="W501" i="1"/>
  <c r="X501" i="1" s="1"/>
  <c r="W500" i="1"/>
  <c r="X500" i="1" s="1"/>
  <c r="W499" i="1"/>
  <c r="N499" i="1"/>
  <c r="V497" i="1"/>
  <c r="V496" i="1"/>
  <c r="W495" i="1"/>
  <c r="X495" i="1" s="1"/>
  <c r="W494" i="1"/>
  <c r="X494" i="1" s="1"/>
  <c r="W493" i="1"/>
  <c r="X493" i="1" s="1"/>
  <c r="W492" i="1"/>
  <c r="V490" i="1"/>
  <c r="W489" i="1"/>
  <c r="V489" i="1"/>
  <c r="X488" i="1"/>
  <c r="W488" i="1"/>
  <c r="X487" i="1"/>
  <c r="X489" i="1" s="1"/>
  <c r="W487" i="1"/>
  <c r="W490" i="1" s="1"/>
  <c r="V485" i="1"/>
  <c r="V484" i="1"/>
  <c r="W483" i="1"/>
  <c r="X483" i="1" s="1"/>
  <c r="W482" i="1"/>
  <c r="X482" i="1" s="1"/>
  <c r="W481" i="1"/>
  <c r="V477" i="1"/>
  <c r="W476" i="1"/>
  <c r="V476" i="1"/>
  <c r="X475" i="1"/>
  <c r="W475" i="1"/>
  <c r="N475" i="1"/>
  <c r="W474" i="1"/>
  <c r="X474" i="1" s="1"/>
  <c r="N474" i="1"/>
  <c r="W473" i="1"/>
  <c r="V471" i="1"/>
  <c r="V470" i="1"/>
  <c r="W469" i="1"/>
  <c r="X469" i="1" s="1"/>
  <c r="W468" i="1"/>
  <c r="X468" i="1" s="1"/>
  <c r="W467" i="1"/>
  <c r="X467" i="1" s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X455" i="1"/>
  <c r="W455" i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X449" i="1" s="1"/>
  <c r="N449" i="1"/>
  <c r="W448" i="1"/>
  <c r="X448" i="1" s="1"/>
  <c r="N448" i="1"/>
  <c r="X447" i="1"/>
  <c r="W447" i="1"/>
  <c r="N447" i="1"/>
  <c r="V443" i="1"/>
  <c r="W442" i="1"/>
  <c r="V442" i="1"/>
  <c r="X441" i="1"/>
  <c r="X442" i="1" s="1"/>
  <c r="W441" i="1"/>
  <c r="W443" i="1" s="1"/>
  <c r="V439" i="1"/>
  <c r="V438" i="1"/>
  <c r="W437" i="1"/>
  <c r="V435" i="1"/>
  <c r="W434" i="1"/>
  <c r="V434" i="1"/>
  <c r="X433" i="1"/>
  <c r="X434" i="1" s="1"/>
  <c r="W433" i="1"/>
  <c r="W435" i="1" s="1"/>
  <c r="V431" i="1"/>
  <c r="V430" i="1"/>
  <c r="W429" i="1"/>
  <c r="X429" i="1" s="1"/>
  <c r="N429" i="1"/>
  <c r="X428" i="1"/>
  <c r="W428" i="1"/>
  <c r="N428" i="1"/>
  <c r="W427" i="1"/>
  <c r="X427" i="1" s="1"/>
  <c r="N427" i="1"/>
  <c r="W426" i="1"/>
  <c r="X426" i="1" s="1"/>
  <c r="W425" i="1"/>
  <c r="X425" i="1" s="1"/>
  <c r="N425" i="1"/>
  <c r="W424" i="1"/>
  <c r="X424" i="1" s="1"/>
  <c r="N424" i="1"/>
  <c r="X423" i="1"/>
  <c r="W423" i="1"/>
  <c r="N423" i="1"/>
  <c r="V421" i="1"/>
  <c r="V420" i="1"/>
  <c r="W419" i="1"/>
  <c r="X419" i="1" s="1"/>
  <c r="N419" i="1"/>
  <c r="W418" i="1"/>
  <c r="N418" i="1"/>
  <c r="V415" i="1"/>
  <c r="V414" i="1"/>
  <c r="W413" i="1"/>
  <c r="X413" i="1" s="1"/>
  <c r="W412" i="1"/>
  <c r="X412" i="1" s="1"/>
  <c r="W411" i="1"/>
  <c r="X411" i="1" s="1"/>
  <c r="W410" i="1"/>
  <c r="V408" i="1"/>
  <c r="V407" i="1"/>
  <c r="W406" i="1"/>
  <c r="N406" i="1"/>
  <c r="V404" i="1"/>
  <c r="V403" i="1"/>
  <c r="W402" i="1"/>
  <c r="X402" i="1" s="1"/>
  <c r="N402" i="1"/>
  <c r="W401" i="1"/>
  <c r="X401" i="1" s="1"/>
  <c r="N401" i="1"/>
  <c r="W400" i="1"/>
  <c r="X400" i="1" s="1"/>
  <c r="N400" i="1"/>
  <c r="W399" i="1"/>
  <c r="N399" i="1"/>
  <c r="V397" i="1"/>
  <c r="V396" i="1"/>
  <c r="W395" i="1"/>
  <c r="X395" i="1" s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X387" i="1"/>
  <c r="W387" i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V381" i="1"/>
  <c r="V380" i="1"/>
  <c r="W379" i="1"/>
  <c r="X379" i="1" s="1"/>
  <c r="N379" i="1"/>
  <c r="W378" i="1"/>
  <c r="N378" i="1"/>
  <c r="V374" i="1"/>
  <c r="V373" i="1"/>
  <c r="W372" i="1"/>
  <c r="N372" i="1"/>
  <c r="V370" i="1"/>
  <c r="V369" i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8" i="1"/>
  <c r="V357" i="1"/>
  <c r="W356" i="1"/>
  <c r="X356" i="1" s="1"/>
  <c r="N356" i="1"/>
  <c r="W355" i="1"/>
  <c r="X355" i="1" s="1"/>
  <c r="W354" i="1"/>
  <c r="X354" i="1" s="1"/>
  <c r="N354" i="1"/>
  <c r="W353" i="1"/>
  <c r="X353" i="1" s="1"/>
  <c r="N353" i="1"/>
  <c r="W352" i="1"/>
  <c r="X352" i="1" s="1"/>
  <c r="N352" i="1"/>
  <c r="V349" i="1"/>
  <c r="V348" i="1"/>
  <c r="W347" i="1"/>
  <c r="N347" i="1"/>
  <c r="V345" i="1"/>
  <c r="V344" i="1"/>
  <c r="W343" i="1"/>
  <c r="X343" i="1" s="1"/>
  <c r="N343" i="1"/>
  <c r="W342" i="1"/>
  <c r="W344" i="1" s="1"/>
  <c r="V340" i="1"/>
  <c r="V339" i="1"/>
  <c r="W338" i="1"/>
  <c r="X338" i="1" s="1"/>
  <c r="N338" i="1"/>
  <c r="W337" i="1"/>
  <c r="X337" i="1" s="1"/>
  <c r="W336" i="1"/>
  <c r="N336" i="1"/>
  <c r="V334" i="1"/>
  <c r="V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W326" i="1"/>
  <c r="X326" i="1" s="1"/>
  <c r="N326" i="1"/>
  <c r="W325" i="1"/>
  <c r="N325" i="1"/>
  <c r="V321" i="1"/>
  <c r="V320" i="1"/>
  <c r="W319" i="1"/>
  <c r="N319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W295" i="1"/>
  <c r="X295" i="1" s="1"/>
  <c r="X297" i="1" s="1"/>
  <c r="N295" i="1"/>
  <c r="V293" i="1"/>
  <c r="V292" i="1"/>
  <c r="W291" i="1"/>
  <c r="X291" i="1" s="1"/>
  <c r="N291" i="1"/>
  <c r="W290" i="1"/>
  <c r="X290" i="1" s="1"/>
  <c r="N290" i="1"/>
  <c r="X289" i="1"/>
  <c r="W289" i="1"/>
  <c r="N289" i="1"/>
  <c r="W288" i="1"/>
  <c r="X288" i="1" s="1"/>
  <c r="N288" i="1"/>
  <c r="W287" i="1"/>
  <c r="X287" i="1" s="1"/>
  <c r="N287" i="1"/>
  <c r="W286" i="1"/>
  <c r="X286" i="1" s="1"/>
  <c r="W285" i="1"/>
  <c r="X285" i="1" s="1"/>
  <c r="N285" i="1"/>
  <c r="W284" i="1"/>
  <c r="X284" i="1" s="1"/>
  <c r="X292" i="1" s="1"/>
  <c r="N284" i="1"/>
  <c r="V281" i="1"/>
  <c r="V280" i="1"/>
  <c r="W279" i="1"/>
  <c r="X279" i="1" s="1"/>
  <c r="N279" i="1"/>
  <c r="W278" i="1"/>
  <c r="X278" i="1" s="1"/>
  <c r="N278" i="1"/>
  <c r="X277" i="1"/>
  <c r="W277" i="1"/>
  <c r="N277" i="1"/>
  <c r="V275" i="1"/>
  <c r="V274" i="1"/>
  <c r="W273" i="1"/>
  <c r="X273" i="1" s="1"/>
  <c r="N273" i="1"/>
  <c r="W272" i="1"/>
  <c r="X272" i="1" s="1"/>
  <c r="W271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X261" i="1"/>
  <c r="W261" i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W254" i="1"/>
  <c r="X254" i="1" s="1"/>
  <c r="N254" i="1"/>
  <c r="W253" i="1"/>
  <c r="X253" i="1" s="1"/>
  <c r="N253" i="1"/>
  <c r="W252" i="1"/>
  <c r="W263" i="1" s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W245" i="1"/>
  <c r="N245" i="1"/>
  <c r="V243" i="1"/>
  <c r="V242" i="1"/>
  <c r="W241" i="1"/>
  <c r="N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X225" i="1"/>
  <c r="W225" i="1"/>
  <c r="N225" i="1"/>
  <c r="W224" i="1"/>
  <c r="X224" i="1" s="1"/>
  <c r="N224" i="1"/>
  <c r="W223" i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V210" i="1"/>
  <c r="V209" i="1"/>
  <c r="W208" i="1"/>
  <c r="J516" i="1" s="1"/>
  <c r="N208" i="1"/>
  <c r="V205" i="1"/>
  <c r="V204" i="1"/>
  <c r="W203" i="1"/>
  <c r="X203" i="1" s="1"/>
  <c r="N203" i="1"/>
  <c r="W202" i="1"/>
  <c r="X202" i="1" s="1"/>
  <c r="N202" i="1"/>
  <c r="W201" i="1"/>
  <c r="X201" i="1" s="1"/>
  <c r="W200" i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X193" i="1" s="1"/>
  <c r="N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W186" i="1"/>
  <c r="X186" i="1" s="1"/>
  <c r="W185" i="1"/>
  <c r="X185" i="1" s="1"/>
  <c r="N185" i="1"/>
  <c r="W184" i="1"/>
  <c r="X184" i="1" s="1"/>
  <c r="N184" i="1"/>
  <c r="W183" i="1"/>
  <c r="X183" i="1" s="1"/>
  <c r="W182" i="1"/>
  <c r="X182" i="1" s="1"/>
  <c r="N182" i="1"/>
  <c r="W181" i="1"/>
  <c r="X181" i="1" s="1"/>
  <c r="W180" i="1"/>
  <c r="N180" i="1"/>
  <c r="V178" i="1"/>
  <c r="V177" i="1"/>
  <c r="X176" i="1"/>
  <c r="W176" i="1"/>
  <c r="N176" i="1"/>
  <c r="W175" i="1"/>
  <c r="X175" i="1" s="1"/>
  <c r="N175" i="1"/>
  <c r="W174" i="1"/>
  <c r="X174" i="1" s="1"/>
  <c r="N174" i="1"/>
  <c r="W173" i="1"/>
  <c r="W178" i="1" s="1"/>
  <c r="N173" i="1"/>
  <c r="V171" i="1"/>
  <c r="V170" i="1"/>
  <c r="W169" i="1"/>
  <c r="X169" i="1" s="1"/>
  <c r="N169" i="1"/>
  <c r="W168" i="1"/>
  <c r="X168" i="1" s="1"/>
  <c r="X170" i="1" s="1"/>
  <c r="V166" i="1"/>
  <c r="V165" i="1"/>
  <c r="W164" i="1"/>
  <c r="X164" i="1" s="1"/>
  <c r="N164" i="1"/>
  <c r="W163" i="1"/>
  <c r="X163" i="1" s="1"/>
  <c r="X165" i="1" s="1"/>
  <c r="N163" i="1"/>
  <c r="V160" i="1"/>
  <c r="V159" i="1"/>
  <c r="W158" i="1"/>
  <c r="X158" i="1" s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G516" i="1" s="1"/>
  <c r="N143" i="1"/>
  <c r="V139" i="1"/>
  <c r="V138" i="1"/>
  <c r="W137" i="1"/>
  <c r="X137" i="1" s="1"/>
  <c r="N137" i="1"/>
  <c r="W136" i="1"/>
  <c r="X136" i="1" s="1"/>
  <c r="N136" i="1"/>
  <c r="W135" i="1"/>
  <c r="X135" i="1" s="1"/>
  <c r="N135" i="1"/>
  <c r="W134" i="1"/>
  <c r="X134" i="1" s="1"/>
  <c r="V131" i="1"/>
  <c r="V130" i="1"/>
  <c r="W129" i="1"/>
  <c r="X129" i="1" s="1"/>
  <c r="W128" i="1"/>
  <c r="X128" i="1" s="1"/>
  <c r="N128" i="1"/>
  <c r="X127" i="1"/>
  <c r="W127" i="1"/>
  <c r="X126" i="1"/>
  <c r="W126" i="1"/>
  <c r="N126" i="1"/>
  <c r="W125" i="1"/>
  <c r="X125" i="1" s="1"/>
  <c r="W124" i="1"/>
  <c r="X124" i="1" s="1"/>
  <c r="W123" i="1"/>
  <c r="N123" i="1"/>
  <c r="V121" i="1"/>
  <c r="V120" i="1"/>
  <c r="W119" i="1"/>
  <c r="X119" i="1" s="1"/>
  <c r="W118" i="1"/>
  <c r="X118" i="1" s="1"/>
  <c r="N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N112" i="1"/>
  <c r="W111" i="1"/>
  <c r="X111" i="1" s="1"/>
  <c r="W110" i="1"/>
  <c r="X110" i="1" s="1"/>
  <c r="W109" i="1"/>
  <c r="V107" i="1"/>
  <c r="V106" i="1"/>
  <c r="X105" i="1"/>
  <c r="W105" i="1"/>
  <c r="X104" i="1"/>
  <c r="W104" i="1"/>
  <c r="X103" i="1"/>
  <c r="W103" i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N98" i="1"/>
  <c r="V96" i="1"/>
  <c r="V95" i="1"/>
  <c r="W94" i="1"/>
  <c r="X94" i="1" s="1"/>
  <c r="N94" i="1"/>
  <c r="W93" i="1"/>
  <c r="X93" i="1" s="1"/>
  <c r="W92" i="1"/>
  <c r="X92" i="1" s="1"/>
  <c r="W91" i="1"/>
  <c r="X91" i="1" s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N84" i="1"/>
  <c r="W83" i="1"/>
  <c r="X83" i="1" s="1"/>
  <c r="N83" i="1"/>
  <c r="X82" i="1"/>
  <c r="W82" i="1"/>
  <c r="X81" i="1"/>
  <c r="W81" i="1"/>
  <c r="X80" i="1"/>
  <c r="W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V62" i="1"/>
  <c r="V61" i="1"/>
  <c r="W60" i="1"/>
  <c r="X60" i="1" s="1"/>
  <c r="W59" i="1"/>
  <c r="X59" i="1" s="1"/>
  <c r="N59" i="1"/>
  <c r="X58" i="1"/>
  <c r="W58" i="1"/>
  <c r="X57" i="1"/>
  <c r="W57" i="1"/>
  <c r="N57" i="1"/>
  <c r="V54" i="1"/>
  <c r="V53" i="1"/>
  <c r="W52" i="1"/>
  <c r="X52" i="1" s="1"/>
  <c r="N52" i="1"/>
  <c r="W51" i="1"/>
  <c r="C516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W26" i="1"/>
  <c r="N26" i="1"/>
  <c r="V24" i="1"/>
  <c r="V23" i="1"/>
  <c r="W22" i="1"/>
  <c r="N22" i="1"/>
  <c r="H10" i="1"/>
  <c r="A9" i="1"/>
  <c r="F10" i="1" s="1"/>
  <c r="D7" i="1"/>
  <c r="O6" i="1"/>
  <c r="N2" i="1"/>
  <c r="X87" i="1" l="1"/>
  <c r="X138" i="1"/>
  <c r="X268" i="1"/>
  <c r="X357" i="1"/>
  <c r="B516" i="1"/>
  <c r="W34" i="1"/>
  <c r="W198" i="1"/>
  <c r="X180" i="1"/>
  <c r="X197" i="1" s="1"/>
  <c r="W349" i="1"/>
  <c r="W348" i="1"/>
  <c r="X347" i="1"/>
  <c r="X348" i="1" s="1"/>
  <c r="W461" i="1"/>
  <c r="X459" i="1"/>
  <c r="X461" i="1" s="1"/>
  <c r="L516" i="1"/>
  <c r="W219" i="1"/>
  <c r="X213" i="1"/>
  <c r="X219" i="1" s="1"/>
  <c r="W95" i="1"/>
  <c r="X90" i="1"/>
  <c r="X95" i="1" s="1"/>
  <c r="M516" i="1"/>
  <c r="X223" i="1"/>
  <c r="X238" i="1" s="1"/>
  <c r="W243" i="1"/>
  <c r="W242" i="1"/>
  <c r="X241" i="1"/>
  <c r="X242" i="1" s="1"/>
  <c r="W249" i="1"/>
  <c r="X245" i="1"/>
  <c r="X249" i="1" s="1"/>
  <c r="X369" i="1"/>
  <c r="W408" i="1"/>
  <c r="W407" i="1"/>
  <c r="X406" i="1"/>
  <c r="X407" i="1" s="1"/>
  <c r="W477" i="1"/>
  <c r="X473" i="1"/>
  <c r="V510" i="1"/>
  <c r="D516" i="1"/>
  <c r="W107" i="1"/>
  <c r="W120" i="1"/>
  <c r="W130" i="1"/>
  <c r="W160" i="1"/>
  <c r="W170" i="1"/>
  <c r="W204" i="1"/>
  <c r="W281" i="1"/>
  <c r="W280" i="1"/>
  <c r="W396" i="1"/>
  <c r="W430" i="1"/>
  <c r="W457" i="1"/>
  <c r="X61" i="1"/>
  <c r="H9" i="1"/>
  <c r="A10" i="1"/>
  <c r="W24" i="1"/>
  <c r="W39" i="1"/>
  <c r="W43" i="1"/>
  <c r="W47" i="1"/>
  <c r="W53" i="1"/>
  <c r="W87" i="1"/>
  <c r="W96" i="1"/>
  <c r="W106" i="1"/>
  <c r="W121" i="1"/>
  <c r="W131" i="1"/>
  <c r="W139" i="1"/>
  <c r="W147" i="1"/>
  <c r="W159" i="1"/>
  <c r="W166" i="1"/>
  <c r="W177" i="1"/>
  <c r="W210" i="1"/>
  <c r="W250" i="1"/>
  <c r="W292" i="1"/>
  <c r="O516" i="1"/>
  <c r="W302" i="1"/>
  <c r="X301" i="1"/>
  <c r="X302" i="1" s="1"/>
  <c r="W306" i="1"/>
  <c r="X305" i="1"/>
  <c r="X306" i="1" s="1"/>
  <c r="W307" i="1"/>
  <c r="P516" i="1"/>
  <c r="W320" i="1"/>
  <c r="X319" i="1"/>
  <c r="X320" i="1" s="1"/>
  <c r="W333" i="1"/>
  <c r="X325" i="1"/>
  <c r="X333" i="1" s="1"/>
  <c r="H516" i="1"/>
  <c r="Q516" i="1"/>
  <c r="W35" i="1"/>
  <c r="W62" i="1"/>
  <c r="W171" i="1"/>
  <c r="W197" i="1"/>
  <c r="W205" i="1"/>
  <c r="W238" i="1"/>
  <c r="W262" i="1"/>
  <c r="W298" i="1"/>
  <c r="W303" i="1"/>
  <c r="W310" i="1"/>
  <c r="X309" i="1"/>
  <c r="X310" i="1" s="1"/>
  <c r="W314" i="1"/>
  <c r="X313" i="1"/>
  <c r="X314" i="1" s="1"/>
  <c r="W321" i="1"/>
  <c r="F9" i="1"/>
  <c r="J9" i="1"/>
  <c r="X22" i="1"/>
  <c r="X23" i="1" s="1"/>
  <c r="W23" i="1"/>
  <c r="V506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1" i="1"/>
  <c r="E516" i="1"/>
  <c r="W88" i="1"/>
  <c r="X98" i="1"/>
  <c r="X106" i="1" s="1"/>
  <c r="X109" i="1"/>
  <c r="X120" i="1" s="1"/>
  <c r="X123" i="1"/>
  <c r="X130" i="1" s="1"/>
  <c r="F516" i="1"/>
  <c r="W138" i="1"/>
  <c r="X143" i="1"/>
  <c r="X146" i="1" s="1"/>
  <c r="W146" i="1"/>
  <c r="X150" i="1"/>
  <c r="X159" i="1" s="1"/>
  <c r="I516" i="1"/>
  <c r="W165" i="1"/>
  <c r="X173" i="1"/>
  <c r="X177" i="1" s="1"/>
  <c r="X200" i="1"/>
  <c r="X204" i="1" s="1"/>
  <c r="X208" i="1"/>
  <c r="X209" i="1" s="1"/>
  <c r="W209" i="1"/>
  <c r="W220" i="1"/>
  <c r="W239" i="1"/>
  <c r="X252" i="1"/>
  <c r="X262" i="1" s="1"/>
  <c r="W269" i="1"/>
  <c r="W268" i="1"/>
  <c r="W275" i="1"/>
  <c r="X271" i="1"/>
  <c r="X274" i="1" s="1"/>
  <c r="W274" i="1"/>
  <c r="X280" i="1"/>
  <c r="W297" i="1"/>
  <c r="W334" i="1"/>
  <c r="W340" i="1"/>
  <c r="X336" i="1"/>
  <c r="X339" i="1" s="1"/>
  <c r="W339" i="1"/>
  <c r="W345" i="1"/>
  <c r="X342" i="1"/>
  <c r="X344" i="1" s="1"/>
  <c r="W358" i="1"/>
  <c r="W363" i="1"/>
  <c r="X360" i="1"/>
  <c r="X362" i="1" s="1"/>
  <c r="W369" i="1"/>
  <c r="W370" i="1"/>
  <c r="W373" i="1"/>
  <c r="X372" i="1"/>
  <c r="X373" i="1" s="1"/>
  <c r="W374" i="1"/>
  <c r="W381" i="1"/>
  <c r="X378" i="1"/>
  <c r="X380" i="1" s="1"/>
  <c r="S516" i="1"/>
  <c r="W380" i="1"/>
  <c r="X396" i="1"/>
  <c r="W415" i="1"/>
  <c r="T516" i="1"/>
  <c r="W421" i="1"/>
  <c r="X418" i="1"/>
  <c r="X420" i="1" s="1"/>
  <c r="W420" i="1"/>
  <c r="X430" i="1"/>
  <c r="V516" i="1"/>
  <c r="W484" i="1"/>
  <c r="X481" i="1"/>
  <c r="X484" i="1" s="1"/>
  <c r="W485" i="1"/>
  <c r="W496" i="1"/>
  <c r="X492" i="1"/>
  <c r="X496" i="1" s="1"/>
  <c r="W497" i="1"/>
  <c r="W507" i="1"/>
  <c r="W508" i="1"/>
  <c r="U516" i="1"/>
  <c r="N516" i="1"/>
  <c r="W293" i="1"/>
  <c r="R516" i="1"/>
  <c r="W357" i="1"/>
  <c r="W397" i="1"/>
  <c r="W404" i="1"/>
  <c r="X399" i="1"/>
  <c r="X403" i="1" s="1"/>
  <c r="W403" i="1"/>
  <c r="W414" i="1"/>
  <c r="X410" i="1"/>
  <c r="X414" i="1" s="1"/>
  <c r="W431" i="1"/>
  <c r="W438" i="1"/>
  <c r="X437" i="1"/>
  <c r="X438" i="1" s="1"/>
  <c r="W439" i="1"/>
  <c r="X456" i="1"/>
  <c r="W456" i="1"/>
  <c r="W462" i="1"/>
  <c r="W470" i="1"/>
  <c r="X464" i="1"/>
  <c r="X470" i="1" s="1"/>
  <c r="W471" i="1"/>
  <c r="X476" i="1"/>
  <c r="W504" i="1"/>
  <c r="X499" i="1"/>
  <c r="X504" i="1" s="1"/>
  <c r="W505" i="1"/>
  <c r="W510" i="1" l="1"/>
  <c r="W506" i="1"/>
  <c r="W509" i="1"/>
  <c r="X511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<sst xmlns="http://schemas.openxmlformats.org/spreadsheetml/2006/main" count="2209" uniqueCount="765">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</sst>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0" fillId="0" borderId="19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9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6"/>
  <sheetViews>
    <sheetView showGridLines="0" tabSelected="1" zoomScaleNormal="100" zoomScaleSheetLayoutView="100" workbookViewId="0">
      <selection activeCell="Z137" sqref="Z137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4" t="s">
        <v>0</v>
      </c>
      <c r="E1" s="445"/>
      <c r="F1" s="445"/>
      <c r="G1" s="12" t="s">
        <v>1</v>
      </c>
      <c r="H1" s="444" t="s">
        <v>2</v>
      </c>
      <c r="I1" s="445"/>
      <c r="J1" s="445"/>
      <c r="K1" s="445"/>
      <c r="L1" s="445"/>
      <c r="M1" s="445"/>
      <c r="N1" s="445"/>
      <c r="O1" s="445"/>
      <c r="P1" s="697" t="s">
        <v>3</v>
      </c>
      <c r="Q1" s="445"/>
      <c r="R1" s="44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9"/>
      <c r="P2" s="349"/>
      <c r="Q2" s="349"/>
      <c r="R2" s="349"/>
      <c r="S2" s="349"/>
      <c r="T2" s="349"/>
      <c r="U2" s="349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9"/>
      <c r="O3" s="349"/>
      <c r="P3" s="349"/>
      <c r="Q3" s="349"/>
      <c r="R3" s="349"/>
      <c r="S3" s="349"/>
      <c r="T3" s="349"/>
      <c r="U3" s="349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0" t="s">
        <v>8</v>
      </c>
      <c r="B5" s="425"/>
      <c r="C5" s="426"/>
      <c r="D5" s="375"/>
      <c r="E5" s="377"/>
      <c r="F5" s="645" t="s">
        <v>9</v>
      </c>
      <c r="G5" s="426"/>
      <c r="H5" s="375"/>
      <c r="I5" s="376"/>
      <c r="J5" s="376"/>
      <c r="K5" s="376"/>
      <c r="L5" s="377"/>
      <c r="N5" s="24" t="s">
        <v>10</v>
      </c>
      <c r="O5" s="585">
        <v>45326</v>
      </c>
      <c r="P5" s="428"/>
      <c r="R5" s="671" t="s">
        <v>11</v>
      </c>
      <c r="S5" s="395"/>
      <c r="T5" s="519" t="s">
        <v>12</v>
      </c>
      <c r="U5" s="428"/>
      <c r="Z5" s="51"/>
      <c r="AA5" s="51"/>
      <c r="AB5" s="51"/>
    </row>
    <row r="6" spans="1:29" s="337" customFormat="1" ht="24" customHeight="1" x14ac:dyDescent="0.2">
      <c r="A6" s="470" t="s">
        <v>13</v>
      </c>
      <c r="B6" s="425"/>
      <c r="C6" s="426"/>
      <c r="D6" s="618" t="s">
        <v>14</v>
      </c>
      <c r="E6" s="619"/>
      <c r="F6" s="619"/>
      <c r="G6" s="619"/>
      <c r="H6" s="619"/>
      <c r="I6" s="619"/>
      <c r="J6" s="619"/>
      <c r="K6" s="619"/>
      <c r="L6" s="428"/>
      <c r="N6" s="24" t="s">
        <v>15</v>
      </c>
      <c r="O6" s="456" t="str">
        <f>IF(O5=0," ",CHOOSE(WEEKDAY(O5,2),"Понедельник","Вторник","Среда","Четверг","Пятница","Суббота","Воскресенье"))</f>
        <v>Воскресенье</v>
      </c>
      <c r="P6" s="344"/>
      <c r="R6" s="394" t="s">
        <v>16</v>
      </c>
      <c r="S6" s="395"/>
      <c r="T6" s="527" t="s">
        <v>17</v>
      </c>
      <c r="U6" s="388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49" t="str">
        <f>IFERROR(VLOOKUP(DeliveryAddress,Table,3,0),1)</f>
        <v>4</v>
      </c>
      <c r="E7" s="550"/>
      <c r="F7" s="550"/>
      <c r="G7" s="550"/>
      <c r="H7" s="550"/>
      <c r="I7" s="550"/>
      <c r="J7" s="550"/>
      <c r="K7" s="550"/>
      <c r="L7" s="551"/>
      <c r="N7" s="24"/>
      <c r="O7" s="42"/>
      <c r="P7" s="42"/>
      <c r="R7" s="349"/>
      <c r="S7" s="395"/>
      <c r="T7" s="528"/>
      <c r="U7" s="529"/>
      <c r="Z7" s="51"/>
      <c r="AA7" s="51"/>
      <c r="AB7" s="51"/>
    </row>
    <row r="8" spans="1:29" s="337" customFormat="1" ht="25.5" customHeight="1" x14ac:dyDescent="0.2">
      <c r="A8" s="687" t="s">
        <v>18</v>
      </c>
      <c r="B8" s="346"/>
      <c r="C8" s="347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7">
        <v>0.45833333333333331</v>
      </c>
      <c r="P8" s="428"/>
      <c r="R8" s="349"/>
      <c r="S8" s="395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74"/>
      <c r="E9" s="355"/>
      <c r="F9" s="4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85"/>
      <c r="P9" s="428"/>
      <c r="R9" s="349"/>
      <c r="S9" s="395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74"/>
      <c r="E10" s="355"/>
      <c r="F10" s="4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590" t="str">
        <f>IFERROR(VLOOKUP($D$10,Proxy,2,FALSE),"")</f>
        <v/>
      </c>
      <c r="I10" s="349"/>
      <c r="J10" s="349"/>
      <c r="K10" s="349"/>
      <c r="L10" s="349"/>
      <c r="N10" s="26" t="s">
        <v>21</v>
      </c>
      <c r="O10" s="427"/>
      <c r="P10" s="428"/>
      <c r="S10" s="24" t="s">
        <v>22</v>
      </c>
      <c r="T10" s="387" t="s">
        <v>23</v>
      </c>
      <c r="U10" s="388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428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43" t="s">
        <v>28</v>
      </c>
      <c r="B12" s="425"/>
      <c r="C12" s="425"/>
      <c r="D12" s="425"/>
      <c r="E12" s="425"/>
      <c r="F12" s="425"/>
      <c r="G12" s="425"/>
      <c r="H12" s="425"/>
      <c r="I12" s="425"/>
      <c r="J12" s="425"/>
      <c r="K12" s="425"/>
      <c r="L12" s="426"/>
      <c r="N12" s="24" t="s">
        <v>29</v>
      </c>
      <c r="O12" s="611"/>
      <c r="P12" s="551"/>
      <c r="Q12" s="23"/>
      <c r="S12" s="24"/>
      <c r="T12" s="445"/>
      <c r="U12" s="349"/>
      <c r="Z12" s="51"/>
      <c r="AA12" s="51"/>
      <c r="AB12" s="51"/>
    </row>
    <row r="13" spans="1:29" s="337" customFormat="1" ht="23.25" customHeight="1" x14ac:dyDescent="0.2">
      <c r="A13" s="643" t="s">
        <v>30</v>
      </c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6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43" t="s">
        <v>32</v>
      </c>
      <c r="B14" s="425"/>
      <c r="C14" s="425"/>
      <c r="D14" s="425"/>
      <c r="E14" s="425"/>
      <c r="F14" s="425"/>
      <c r="G14" s="425"/>
      <c r="H14" s="425"/>
      <c r="I14" s="425"/>
      <c r="J14" s="425"/>
      <c r="K14" s="425"/>
      <c r="L14" s="426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6"/>
      <c r="N15" s="477" t="s">
        <v>34</v>
      </c>
      <c r="O15" s="445"/>
      <c r="P15" s="445"/>
      <c r="Q15" s="445"/>
      <c r="R15" s="44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8"/>
      <c r="O16" s="478"/>
      <c r="P16" s="478"/>
      <c r="Q16" s="478"/>
      <c r="R16" s="47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1" t="s">
        <v>35</v>
      </c>
      <c r="B17" s="381" t="s">
        <v>36</v>
      </c>
      <c r="C17" s="494" t="s">
        <v>37</v>
      </c>
      <c r="D17" s="381" t="s">
        <v>38</v>
      </c>
      <c r="E17" s="451"/>
      <c r="F17" s="381" t="s">
        <v>39</v>
      </c>
      <c r="G17" s="381" t="s">
        <v>40</v>
      </c>
      <c r="H17" s="381" t="s">
        <v>41</v>
      </c>
      <c r="I17" s="381" t="s">
        <v>42</v>
      </c>
      <c r="J17" s="381" t="s">
        <v>43</v>
      </c>
      <c r="K17" s="381" t="s">
        <v>44</v>
      </c>
      <c r="L17" s="381" t="s">
        <v>45</v>
      </c>
      <c r="M17" s="381" t="s">
        <v>46</v>
      </c>
      <c r="N17" s="381" t="s">
        <v>47</v>
      </c>
      <c r="O17" s="450"/>
      <c r="P17" s="450"/>
      <c r="Q17" s="450"/>
      <c r="R17" s="451"/>
      <c r="S17" s="701" t="s">
        <v>48</v>
      </c>
      <c r="T17" s="426"/>
      <c r="U17" s="381" t="s">
        <v>49</v>
      </c>
      <c r="V17" s="381" t="s">
        <v>50</v>
      </c>
      <c r="W17" s="410" t="s">
        <v>51</v>
      </c>
      <c r="X17" s="381" t="s">
        <v>52</v>
      </c>
      <c r="Y17" s="404" t="s">
        <v>53</v>
      </c>
      <c r="Z17" s="404" t="s">
        <v>54</v>
      </c>
      <c r="AA17" s="404" t="s">
        <v>55</v>
      </c>
      <c r="AB17" s="405"/>
      <c r="AC17" s="406"/>
      <c r="AD17" s="480"/>
      <c r="BA17" s="397" t="s">
        <v>56</v>
      </c>
    </row>
    <row r="18" spans="1:53" ht="14.25" customHeight="1" x14ac:dyDescent="0.2">
      <c r="A18" s="382"/>
      <c r="B18" s="382"/>
      <c r="C18" s="382"/>
      <c r="D18" s="452"/>
      <c r="E18" s="454"/>
      <c r="F18" s="382"/>
      <c r="G18" s="382"/>
      <c r="H18" s="382"/>
      <c r="I18" s="382"/>
      <c r="J18" s="382"/>
      <c r="K18" s="382"/>
      <c r="L18" s="382"/>
      <c r="M18" s="382"/>
      <c r="N18" s="452"/>
      <c r="O18" s="453"/>
      <c r="P18" s="453"/>
      <c r="Q18" s="453"/>
      <c r="R18" s="454"/>
      <c r="S18" s="336" t="s">
        <v>57</v>
      </c>
      <c r="T18" s="336" t="s">
        <v>58</v>
      </c>
      <c r="U18" s="382"/>
      <c r="V18" s="382"/>
      <c r="W18" s="411"/>
      <c r="X18" s="382"/>
      <c r="Y18" s="592"/>
      <c r="Z18" s="592"/>
      <c r="AA18" s="407"/>
      <c r="AB18" s="408"/>
      <c r="AC18" s="409"/>
      <c r="AD18" s="481"/>
      <c r="BA18" s="349"/>
    </row>
    <row r="19" spans="1:53" ht="27.75" hidden="1" customHeight="1" x14ac:dyDescent="0.2">
      <c r="A19" s="390" t="s">
        <v>59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48"/>
      <c r="Z19" s="48"/>
    </row>
    <row r="20" spans="1:53" ht="16.5" hidden="1" customHeight="1" x14ac:dyDescent="0.25">
      <c r="A20" s="368" t="s">
        <v>59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35"/>
      <c r="Z20" s="335"/>
    </row>
    <row r="21" spans="1:53" ht="14.25" hidden="1" customHeight="1" x14ac:dyDescent="0.25">
      <c r="A21" s="351" t="s">
        <v>60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34"/>
      <c r="Z21" s="33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3"/>
      <c r="P22" s="353"/>
      <c r="Q22" s="353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8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50"/>
      <c r="N23" s="345" t="s">
        <v>66</v>
      </c>
      <c r="O23" s="346"/>
      <c r="P23" s="346"/>
      <c r="Q23" s="346"/>
      <c r="R23" s="346"/>
      <c r="S23" s="346"/>
      <c r="T23" s="347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50"/>
      <c r="N24" s="345" t="s">
        <v>66</v>
      </c>
      <c r="O24" s="346"/>
      <c r="P24" s="346"/>
      <c r="Q24" s="346"/>
      <c r="R24" s="346"/>
      <c r="S24" s="346"/>
      <c r="T24" s="347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1" t="s">
        <v>68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34"/>
      <c r="Z25" s="33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3"/>
      <c r="P26" s="353"/>
      <c r="Q26" s="353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2" t="s">
        <v>73</v>
      </c>
      <c r="O27" s="353"/>
      <c r="P27" s="353"/>
      <c r="Q27" s="353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3"/>
      <c r="P28" s="353"/>
      <c r="Q28" s="353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3"/>
      <c r="P29" s="353"/>
      <c r="Q29" s="353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53"/>
      <c r="P30" s="353"/>
      <c r="Q30" s="353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53"/>
      <c r="P31" s="353"/>
      <c r="Q31" s="353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6" t="s">
        <v>84</v>
      </c>
      <c r="O32" s="353"/>
      <c r="P32" s="353"/>
      <c r="Q32" s="353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3"/>
      <c r="P33" s="353"/>
      <c r="Q33" s="353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8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50"/>
      <c r="N34" s="345" t="s">
        <v>66</v>
      </c>
      <c r="O34" s="346"/>
      <c r="P34" s="346"/>
      <c r="Q34" s="346"/>
      <c r="R34" s="346"/>
      <c r="S34" s="346"/>
      <c r="T34" s="347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49"/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50"/>
      <c r="N35" s="345" t="s">
        <v>66</v>
      </c>
      <c r="O35" s="346"/>
      <c r="P35" s="346"/>
      <c r="Q35" s="346"/>
      <c r="R35" s="346"/>
      <c r="S35" s="346"/>
      <c r="T35" s="347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1" t="s">
        <v>86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34"/>
      <c r="Z36" s="334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3"/>
      <c r="P37" s="353"/>
      <c r="Q37" s="353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8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50"/>
      <c r="N38" s="345" t="s">
        <v>66</v>
      </c>
      <c r="O38" s="346"/>
      <c r="P38" s="346"/>
      <c r="Q38" s="346"/>
      <c r="R38" s="346"/>
      <c r="S38" s="346"/>
      <c r="T38" s="347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50"/>
      <c r="N39" s="345" t="s">
        <v>66</v>
      </c>
      <c r="O39" s="346"/>
      <c r="P39" s="346"/>
      <c r="Q39" s="346"/>
      <c r="R39" s="346"/>
      <c r="S39" s="346"/>
      <c r="T39" s="347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1" t="s">
        <v>91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34"/>
      <c r="Z40" s="334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3"/>
      <c r="P41" s="353"/>
      <c r="Q41" s="353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8"/>
      <c r="B42" s="349"/>
      <c r="C42" s="349"/>
      <c r="D42" s="349"/>
      <c r="E42" s="349"/>
      <c r="F42" s="349"/>
      <c r="G42" s="349"/>
      <c r="H42" s="349"/>
      <c r="I42" s="349"/>
      <c r="J42" s="349"/>
      <c r="K42" s="349"/>
      <c r="L42" s="349"/>
      <c r="M42" s="350"/>
      <c r="N42" s="345" t="s">
        <v>66</v>
      </c>
      <c r="O42" s="346"/>
      <c r="P42" s="346"/>
      <c r="Q42" s="346"/>
      <c r="R42" s="346"/>
      <c r="S42" s="346"/>
      <c r="T42" s="347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49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50"/>
      <c r="N43" s="345" t="s">
        <v>66</v>
      </c>
      <c r="O43" s="346"/>
      <c r="P43" s="346"/>
      <c r="Q43" s="346"/>
      <c r="R43" s="346"/>
      <c r="S43" s="346"/>
      <c r="T43" s="347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1" t="s">
        <v>95</v>
      </c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49"/>
      <c r="P44" s="349"/>
      <c r="Q44" s="349"/>
      <c r="R44" s="349"/>
      <c r="S44" s="349"/>
      <c r="T44" s="349"/>
      <c r="U44" s="349"/>
      <c r="V44" s="349"/>
      <c r="W44" s="349"/>
      <c r="X44" s="349"/>
      <c r="Y44" s="334"/>
      <c r="Z44" s="334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3"/>
      <c r="P45" s="353"/>
      <c r="Q45" s="353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8"/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50"/>
      <c r="N46" s="345" t="s">
        <v>66</v>
      </c>
      <c r="O46" s="346"/>
      <c r="P46" s="346"/>
      <c r="Q46" s="346"/>
      <c r="R46" s="346"/>
      <c r="S46" s="346"/>
      <c r="T46" s="347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49"/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50"/>
      <c r="N47" s="345" t="s">
        <v>66</v>
      </c>
      <c r="O47" s="346"/>
      <c r="P47" s="346"/>
      <c r="Q47" s="346"/>
      <c r="R47" s="346"/>
      <c r="S47" s="346"/>
      <c r="T47" s="347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90" t="s">
        <v>98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1"/>
      <c r="P48" s="391"/>
      <c r="Q48" s="391"/>
      <c r="R48" s="391"/>
      <c r="S48" s="391"/>
      <c r="T48" s="391"/>
      <c r="U48" s="391"/>
      <c r="V48" s="391"/>
      <c r="W48" s="391"/>
      <c r="X48" s="391"/>
      <c r="Y48" s="48"/>
      <c r="Z48" s="48"/>
    </row>
    <row r="49" spans="1:53" ht="16.5" hidden="1" customHeight="1" x14ac:dyDescent="0.25">
      <c r="A49" s="368" t="s">
        <v>99</v>
      </c>
      <c r="B49" s="349"/>
      <c r="C49" s="349"/>
      <c r="D49" s="349"/>
      <c r="E49" s="349"/>
      <c r="F49" s="349"/>
      <c r="G49" s="349"/>
      <c r="H49" s="349"/>
      <c r="I49" s="349"/>
      <c r="J49" s="349"/>
      <c r="K49" s="349"/>
      <c r="L49" s="349"/>
      <c r="M49" s="349"/>
      <c r="N49" s="349"/>
      <c r="O49" s="349"/>
      <c r="P49" s="349"/>
      <c r="Q49" s="349"/>
      <c r="R49" s="349"/>
      <c r="S49" s="349"/>
      <c r="T49" s="349"/>
      <c r="U49" s="349"/>
      <c r="V49" s="349"/>
      <c r="W49" s="349"/>
      <c r="X49" s="349"/>
      <c r="Y49" s="335"/>
      <c r="Z49" s="335"/>
    </row>
    <row r="50" spans="1:53" ht="14.25" hidden="1" customHeight="1" x14ac:dyDescent="0.25">
      <c r="A50" s="351" t="s">
        <v>100</v>
      </c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49"/>
      <c r="P50" s="349"/>
      <c r="Q50" s="349"/>
      <c r="R50" s="349"/>
      <c r="S50" s="349"/>
      <c r="T50" s="349"/>
      <c r="U50" s="349"/>
      <c r="V50" s="349"/>
      <c r="W50" s="349"/>
      <c r="X50" s="349"/>
      <c r="Y50" s="334"/>
      <c r="Z50" s="334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3"/>
      <c r="P51" s="353"/>
      <c r="Q51" s="353"/>
      <c r="R51" s="344"/>
      <c r="S51" s="34"/>
      <c r="T51" s="34"/>
      <c r="U51" s="35" t="s">
        <v>65</v>
      </c>
      <c r="V51" s="339">
        <v>0</v>
      </c>
      <c r="W51" s="340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3"/>
      <c r="P52" s="353"/>
      <c r="Q52" s="353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8"/>
      <c r="B53" s="349"/>
      <c r="C53" s="349"/>
      <c r="D53" s="349"/>
      <c r="E53" s="349"/>
      <c r="F53" s="349"/>
      <c r="G53" s="349"/>
      <c r="H53" s="349"/>
      <c r="I53" s="349"/>
      <c r="J53" s="349"/>
      <c r="K53" s="349"/>
      <c r="L53" s="349"/>
      <c r="M53" s="350"/>
      <c r="N53" s="345" t="s">
        <v>66</v>
      </c>
      <c r="O53" s="346"/>
      <c r="P53" s="346"/>
      <c r="Q53" s="346"/>
      <c r="R53" s="346"/>
      <c r="S53" s="346"/>
      <c r="T53" s="347"/>
      <c r="U53" s="37" t="s">
        <v>67</v>
      </c>
      <c r="V53" s="341">
        <f>IFERROR(V51/H51,"0")+IFERROR(V52/H52,"0")</f>
        <v>0</v>
      </c>
      <c r="W53" s="341">
        <f>IFERROR(W51/H51,"0")+IFERROR(W52/H52,"0")</f>
        <v>0</v>
      </c>
      <c r="X53" s="341">
        <f>IFERROR(IF(X51="",0,X51),"0")+IFERROR(IF(X52="",0,X52),"0")</f>
        <v>0</v>
      </c>
      <c r="Y53" s="342"/>
      <c r="Z53" s="342"/>
    </row>
    <row r="54" spans="1:53" hidden="1" x14ac:dyDescent="0.2">
      <c r="A54" s="349"/>
      <c r="B54" s="349"/>
      <c r="C54" s="349"/>
      <c r="D54" s="349"/>
      <c r="E54" s="349"/>
      <c r="F54" s="349"/>
      <c r="G54" s="349"/>
      <c r="H54" s="349"/>
      <c r="I54" s="349"/>
      <c r="J54" s="349"/>
      <c r="K54" s="349"/>
      <c r="L54" s="349"/>
      <c r="M54" s="350"/>
      <c r="N54" s="345" t="s">
        <v>66</v>
      </c>
      <c r="O54" s="346"/>
      <c r="P54" s="346"/>
      <c r="Q54" s="346"/>
      <c r="R54" s="346"/>
      <c r="S54" s="346"/>
      <c r="T54" s="347"/>
      <c r="U54" s="37" t="s">
        <v>65</v>
      </c>
      <c r="V54" s="341">
        <f>IFERROR(SUM(V51:V52),"0")</f>
        <v>0</v>
      </c>
      <c r="W54" s="341">
        <f>IFERROR(SUM(W51:W52),"0")</f>
        <v>0</v>
      </c>
      <c r="X54" s="37"/>
      <c r="Y54" s="342"/>
      <c r="Z54" s="342"/>
    </row>
    <row r="55" spans="1:53" ht="16.5" hidden="1" customHeight="1" x14ac:dyDescent="0.25">
      <c r="A55" s="368" t="s">
        <v>107</v>
      </c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49"/>
      <c r="V55" s="349"/>
      <c r="W55" s="349"/>
      <c r="X55" s="349"/>
      <c r="Y55" s="335"/>
      <c r="Z55" s="335"/>
    </row>
    <row r="56" spans="1:53" ht="14.25" hidden="1" customHeight="1" x14ac:dyDescent="0.25">
      <c r="A56" s="351" t="s">
        <v>108</v>
      </c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49"/>
      <c r="P56" s="349"/>
      <c r="Q56" s="349"/>
      <c r="R56" s="349"/>
      <c r="S56" s="349"/>
      <c r="T56" s="349"/>
      <c r="U56" s="349"/>
      <c r="V56" s="349"/>
      <c r="W56" s="349"/>
      <c r="X56" s="349"/>
      <c r="Y56" s="334"/>
      <c r="Z56" s="334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5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3"/>
      <c r="P57" s="353"/>
      <c r="Q57" s="353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0" t="s">
        <v>113</v>
      </c>
      <c r="O58" s="353"/>
      <c r="P58" s="353"/>
      <c r="Q58" s="353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3"/>
      <c r="P59" s="353"/>
      <c r="Q59" s="353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65" t="s">
        <v>118</v>
      </c>
      <c r="O60" s="353"/>
      <c r="P60" s="353"/>
      <c r="Q60" s="353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8"/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50"/>
      <c r="N61" s="345" t="s">
        <v>66</v>
      </c>
      <c r="O61" s="346"/>
      <c r="P61" s="346"/>
      <c r="Q61" s="346"/>
      <c r="R61" s="346"/>
      <c r="S61" s="346"/>
      <c r="T61" s="347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49"/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50"/>
      <c r="N62" s="345" t="s">
        <v>66</v>
      </c>
      <c r="O62" s="346"/>
      <c r="P62" s="346"/>
      <c r="Q62" s="346"/>
      <c r="R62" s="346"/>
      <c r="S62" s="346"/>
      <c r="T62" s="347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68" t="s">
        <v>98</v>
      </c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49"/>
      <c r="P63" s="349"/>
      <c r="Q63" s="349"/>
      <c r="R63" s="349"/>
      <c r="S63" s="349"/>
      <c r="T63" s="349"/>
      <c r="U63" s="349"/>
      <c r="V63" s="349"/>
      <c r="W63" s="349"/>
      <c r="X63" s="349"/>
      <c r="Y63" s="335"/>
      <c r="Z63" s="335"/>
    </row>
    <row r="64" spans="1:53" ht="14.25" hidden="1" customHeight="1" x14ac:dyDescent="0.25">
      <c r="A64" s="351" t="s">
        <v>108</v>
      </c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49"/>
      <c r="P64" s="349"/>
      <c r="Q64" s="349"/>
      <c r="R64" s="349"/>
      <c r="S64" s="349"/>
      <c r="T64" s="349"/>
      <c r="U64" s="349"/>
      <c r="V64" s="349"/>
      <c r="W64" s="349"/>
      <c r="X64" s="349"/>
      <c r="Y64" s="334"/>
      <c r="Z64" s="334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7" t="s">
        <v>121</v>
      </c>
      <c r="O65" s="353"/>
      <c r="P65" s="353"/>
      <c r="Q65" s="353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563" t="s">
        <v>125</v>
      </c>
      <c r="O66" s="353"/>
      <c r="P66" s="353"/>
      <c r="Q66" s="353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53"/>
      <c r="P67" s="353"/>
      <c r="Q67" s="353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393" t="s">
        <v>129</v>
      </c>
      <c r="O68" s="353"/>
      <c r="P68" s="353"/>
      <c r="Q68" s="353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3"/>
      <c r="P69" s="353"/>
      <c r="Q69" s="353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3"/>
      <c r="P70" s="353"/>
      <c r="Q70" s="353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9" t="s">
        <v>136</v>
      </c>
      <c r="O71" s="353"/>
      <c r="P71" s="353"/>
      <c r="Q71" s="353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3"/>
      <c r="P72" s="353"/>
      <c r="Q72" s="353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3"/>
      <c r="P73" s="353"/>
      <c r="Q73" s="353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2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53"/>
      <c r="P74" s="353"/>
      <c r="Q74" s="353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2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3"/>
      <c r="P75" s="353"/>
      <c r="Q75" s="353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3"/>
      <c r="P76" s="353"/>
      <c r="Q76" s="353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53"/>
      <c r="P77" s="353"/>
      <c r="Q77" s="353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3"/>
      <c r="P78" s="353"/>
      <c r="Q78" s="353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3"/>
      <c r="P79" s="353"/>
      <c r="Q79" s="353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2" t="s">
        <v>156</v>
      </c>
      <c r="O80" s="353"/>
      <c r="P80" s="353"/>
      <c r="Q80" s="353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5" t="s">
        <v>158</v>
      </c>
      <c r="O81" s="353"/>
      <c r="P81" s="353"/>
      <c r="Q81" s="353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49" t="s">
        <v>161</v>
      </c>
      <c r="O82" s="353"/>
      <c r="P82" s="353"/>
      <c r="Q82" s="353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7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53"/>
      <c r="P83" s="353"/>
      <c r="Q83" s="353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hidden="1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53"/>
      <c r="P84" s="353"/>
      <c r="Q84" s="353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53"/>
      <c r="P85" s="353"/>
      <c r="Q85" s="353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hidden="1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53"/>
      <c r="P86" s="353"/>
      <c r="Q86" s="353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hidden="1" x14ac:dyDescent="0.2">
      <c r="A87" s="348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50"/>
      <c r="N87" s="345" t="s">
        <v>66</v>
      </c>
      <c r="O87" s="346"/>
      <c r="P87" s="346"/>
      <c r="Q87" s="346"/>
      <c r="R87" s="346"/>
      <c r="S87" s="346"/>
      <c r="T87" s="347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342"/>
      <c r="Z87" s="342"/>
    </row>
    <row r="88" spans="1:53" hidden="1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50"/>
      <c r="N88" s="345" t="s">
        <v>66</v>
      </c>
      <c r="O88" s="346"/>
      <c r="P88" s="346"/>
      <c r="Q88" s="346"/>
      <c r="R88" s="346"/>
      <c r="S88" s="346"/>
      <c r="T88" s="347"/>
      <c r="U88" s="37" t="s">
        <v>65</v>
      </c>
      <c r="V88" s="341">
        <f>IFERROR(SUM(V65:V86),"0")</f>
        <v>0</v>
      </c>
      <c r="W88" s="341">
        <f>IFERROR(SUM(W65:W86),"0")</f>
        <v>0</v>
      </c>
      <c r="X88" s="37"/>
      <c r="Y88" s="342"/>
      <c r="Z88" s="342"/>
    </row>
    <row r="89" spans="1:53" ht="14.25" hidden="1" customHeight="1" x14ac:dyDescent="0.25">
      <c r="A89" s="351" t="s">
        <v>100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34"/>
      <c r="Z89" s="334"/>
    </row>
    <row r="90" spans="1:53" ht="16.5" hidden="1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53"/>
      <c r="P90" s="353"/>
      <c r="Q90" s="353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93" t="s">
        <v>174</v>
      </c>
      <c r="O91" s="353"/>
      <c r="P91" s="353"/>
      <c r="Q91" s="353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53"/>
      <c r="P92" s="353"/>
      <c r="Q92" s="353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53"/>
      <c r="P93" s="353"/>
      <c r="Q93" s="353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hidden="1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53"/>
      <c r="P94" s="353"/>
      <c r="Q94" s="353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hidden="1" x14ac:dyDescent="0.2">
      <c r="A95" s="348"/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50"/>
      <c r="N95" s="345" t="s">
        <v>66</v>
      </c>
      <c r="O95" s="346"/>
      <c r="P95" s="346"/>
      <c r="Q95" s="346"/>
      <c r="R95" s="346"/>
      <c r="S95" s="346"/>
      <c r="T95" s="347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hidden="1" x14ac:dyDescent="0.2">
      <c r="A96" s="349"/>
      <c r="B96" s="349"/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50"/>
      <c r="N96" s="345" t="s">
        <v>66</v>
      </c>
      <c r="O96" s="346"/>
      <c r="P96" s="346"/>
      <c r="Q96" s="346"/>
      <c r="R96" s="346"/>
      <c r="S96" s="346"/>
      <c r="T96" s="347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hidden="1" customHeight="1" x14ac:dyDescent="0.25">
      <c r="A97" s="351" t="s">
        <v>60</v>
      </c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  <c r="N97" s="349"/>
      <c r="O97" s="349"/>
      <c r="P97" s="349"/>
      <c r="Q97" s="349"/>
      <c r="R97" s="349"/>
      <c r="S97" s="349"/>
      <c r="T97" s="349"/>
      <c r="U97" s="349"/>
      <c r="V97" s="349"/>
      <c r="W97" s="349"/>
      <c r="X97" s="349"/>
      <c r="Y97" s="334"/>
      <c r="Z97" s="334"/>
    </row>
    <row r="98" spans="1:53" ht="16.5" hidden="1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53"/>
      <c r="P98" s="353"/>
      <c r="Q98" s="353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4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53"/>
      <c r="P99" s="353"/>
      <c r="Q99" s="353"/>
      <c r="R99" s="344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IFERROR(IF(W99=0,"",ROUNDUP(W99/H99,0)*0.00937),"")</f>
        <v/>
      </c>
      <c r="Y99" s="56"/>
      <c r="Z99" s="57"/>
      <c r="AD99" s="58"/>
      <c r="BA99" s="105" t="s">
        <v>1</v>
      </c>
    </row>
    <row r="100" spans="1:53" ht="16.5" hidden="1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4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53"/>
      <c r="P100" s="353"/>
      <c r="Q100" s="353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53"/>
      <c r="P101" s="353"/>
      <c r="Q101" s="353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53"/>
      <c r="P102" s="353"/>
      <c r="Q102" s="353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53"/>
      <c r="P103" s="353"/>
      <c r="Q103" s="353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9" t="s">
        <v>198</v>
      </c>
      <c r="O104" s="353"/>
      <c r="P104" s="353"/>
      <c r="Q104" s="353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hidden="1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1" t="s">
        <v>198</v>
      </c>
      <c r="O105" s="353"/>
      <c r="P105" s="353"/>
      <c r="Q105" s="353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hidden="1" x14ac:dyDescent="0.2">
      <c r="A106" s="348"/>
      <c r="B106" s="349"/>
      <c r="C106" s="349"/>
      <c r="D106" s="349"/>
      <c r="E106" s="349"/>
      <c r="F106" s="349"/>
      <c r="G106" s="349"/>
      <c r="H106" s="349"/>
      <c r="I106" s="349"/>
      <c r="J106" s="349"/>
      <c r="K106" s="349"/>
      <c r="L106" s="349"/>
      <c r="M106" s="350"/>
      <c r="N106" s="345" t="s">
        <v>66</v>
      </c>
      <c r="O106" s="346"/>
      <c r="P106" s="346"/>
      <c r="Q106" s="346"/>
      <c r="R106" s="346"/>
      <c r="S106" s="346"/>
      <c r="T106" s="347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0</v>
      </c>
      <c r="W106" s="341">
        <f>IFERROR(W98/H98,"0")+IFERROR(W99/H99,"0")+IFERROR(W100/H100,"0")+IFERROR(W101/H101,"0")+IFERROR(W102/H102,"0")+IFERROR(W103/H103,"0")+IFERROR(W104/H104,"0")+IFERROR(W105/H105,"0")</f>
        <v>0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0</v>
      </c>
      <c r="Y106" s="342"/>
      <c r="Z106" s="342"/>
    </row>
    <row r="107" spans="1:53" hidden="1" x14ac:dyDescent="0.2">
      <c r="A107" s="349"/>
      <c r="B107" s="349"/>
      <c r="C107" s="349"/>
      <c r="D107" s="349"/>
      <c r="E107" s="349"/>
      <c r="F107" s="349"/>
      <c r="G107" s="349"/>
      <c r="H107" s="349"/>
      <c r="I107" s="349"/>
      <c r="J107" s="349"/>
      <c r="K107" s="349"/>
      <c r="L107" s="349"/>
      <c r="M107" s="350"/>
      <c r="N107" s="345" t="s">
        <v>66</v>
      </c>
      <c r="O107" s="346"/>
      <c r="P107" s="346"/>
      <c r="Q107" s="346"/>
      <c r="R107" s="346"/>
      <c r="S107" s="346"/>
      <c r="T107" s="347"/>
      <c r="U107" s="37" t="s">
        <v>65</v>
      </c>
      <c r="V107" s="341">
        <f>IFERROR(SUM(V98:V105),"0")</f>
        <v>0</v>
      </c>
      <c r="W107" s="341">
        <f>IFERROR(SUM(W98:W105),"0")</f>
        <v>0</v>
      </c>
      <c r="X107" s="37"/>
      <c r="Y107" s="342"/>
      <c r="Z107" s="342"/>
    </row>
    <row r="108" spans="1:53" ht="14.25" hidden="1" customHeight="1" x14ac:dyDescent="0.25">
      <c r="A108" s="351" t="s">
        <v>68</v>
      </c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49"/>
      <c r="P108" s="349"/>
      <c r="Q108" s="349"/>
      <c r="R108" s="349"/>
      <c r="S108" s="349"/>
      <c r="T108" s="349"/>
      <c r="U108" s="349"/>
      <c r="V108" s="349"/>
      <c r="W108" s="349"/>
      <c r="X108" s="349"/>
      <c r="Y108" s="334"/>
      <c r="Z108" s="334"/>
    </row>
    <row r="109" spans="1:53" ht="27" hidden="1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62" t="s">
        <v>202</v>
      </c>
      <c r="O109" s="353"/>
      <c r="P109" s="353"/>
      <c r="Q109" s="353"/>
      <c r="R109" s="344"/>
      <c r="S109" s="34"/>
      <c r="T109" s="34"/>
      <c r="U109" s="35" t="s">
        <v>65</v>
      </c>
      <c r="V109" s="339">
        <v>0</v>
      </c>
      <c r="W109" s="340">
        <f t="shared" ref="W109:W119" si="6">IFERROR(IF(V109="",0,CEILING((V109/$H109),1)*$H109),"")</f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42" t="s">
        <v>204</v>
      </c>
      <c r="O110" s="353"/>
      <c r="P110" s="353"/>
      <c r="Q110" s="353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3" t="s">
        <v>207</v>
      </c>
      <c r="O111" s="353"/>
      <c r="P111" s="353"/>
      <c r="Q111" s="353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53"/>
      <c r="P112" s="353"/>
      <c r="Q112" s="353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8" t="s">
        <v>212</v>
      </c>
      <c r="O113" s="353"/>
      <c r="P113" s="353"/>
      <c r="Q113" s="353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596" t="s">
        <v>214</v>
      </c>
      <c r="O114" s="353"/>
      <c r="P114" s="353"/>
      <c r="Q114" s="353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52" t="s">
        <v>217</v>
      </c>
      <c r="O115" s="353"/>
      <c r="P115" s="353"/>
      <c r="Q115" s="353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36" t="s">
        <v>220</v>
      </c>
      <c r="O116" s="353"/>
      <c r="P116" s="353"/>
      <c r="Q116" s="353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hidden="1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6" t="s">
        <v>223</v>
      </c>
      <c r="O117" s="353"/>
      <c r="P117" s="353"/>
      <c r="Q117" s="353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53"/>
      <c r="P118" s="353"/>
      <c r="Q118" s="353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hidden="1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595" t="s">
        <v>228</v>
      </c>
      <c r="O119" s="353"/>
      <c r="P119" s="353"/>
      <c r="Q119" s="353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hidden="1" x14ac:dyDescent="0.2">
      <c r="A120" s="348"/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50"/>
      <c r="N120" s="345" t="s">
        <v>66</v>
      </c>
      <c r="O120" s="346"/>
      <c r="P120" s="346"/>
      <c r="Q120" s="346"/>
      <c r="R120" s="346"/>
      <c r="S120" s="346"/>
      <c r="T120" s="347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0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</v>
      </c>
      <c r="Y120" s="342"/>
      <c r="Z120" s="342"/>
    </row>
    <row r="121" spans="1:53" hidden="1" x14ac:dyDescent="0.2">
      <c r="A121" s="349"/>
      <c r="B121" s="349"/>
      <c r="C121" s="349"/>
      <c r="D121" s="349"/>
      <c r="E121" s="349"/>
      <c r="F121" s="349"/>
      <c r="G121" s="349"/>
      <c r="H121" s="349"/>
      <c r="I121" s="349"/>
      <c r="J121" s="349"/>
      <c r="K121" s="349"/>
      <c r="L121" s="349"/>
      <c r="M121" s="350"/>
      <c r="N121" s="345" t="s">
        <v>66</v>
      </c>
      <c r="O121" s="346"/>
      <c r="P121" s="346"/>
      <c r="Q121" s="346"/>
      <c r="R121" s="346"/>
      <c r="S121" s="346"/>
      <c r="T121" s="347"/>
      <c r="U121" s="37" t="s">
        <v>65</v>
      </c>
      <c r="V121" s="341">
        <f>IFERROR(SUM(V109:V119),"0")</f>
        <v>0</v>
      </c>
      <c r="W121" s="341">
        <f>IFERROR(SUM(W109:W119),"0")</f>
        <v>0</v>
      </c>
      <c r="X121" s="37"/>
      <c r="Y121" s="342"/>
      <c r="Z121" s="342"/>
    </row>
    <row r="122" spans="1:53" ht="14.25" hidden="1" customHeight="1" x14ac:dyDescent="0.25">
      <c r="A122" s="351" t="s">
        <v>229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34"/>
      <c r="Z122" s="334"/>
    </row>
    <row r="123" spans="1:53" ht="27" hidden="1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53"/>
      <c r="P123" s="353"/>
      <c r="Q123" s="353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1" t="s">
        <v>234</v>
      </c>
      <c r="O124" s="353"/>
      <c r="P124" s="353"/>
      <c r="Q124" s="353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374" t="s">
        <v>234</v>
      </c>
      <c r="O125" s="353"/>
      <c r="P125" s="353"/>
      <c r="Q125" s="353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53"/>
      <c r="P126" s="353"/>
      <c r="Q126" s="353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352" t="s">
        <v>239</v>
      </c>
      <c r="O127" s="353"/>
      <c r="P127" s="353"/>
      <c r="Q127" s="353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hidden="1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5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53"/>
      <c r="P128" s="353"/>
      <c r="Q128" s="353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hidden="1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5" t="s">
        <v>244</v>
      </c>
      <c r="O129" s="353"/>
      <c r="P129" s="353"/>
      <c r="Q129" s="353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hidden="1" x14ac:dyDescent="0.2">
      <c r="A130" s="348"/>
      <c r="B130" s="349"/>
      <c r="C130" s="349"/>
      <c r="D130" s="349"/>
      <c r="E130" s="349"/>
      <c r="F130" s="349"/>
      <c r="G130" s="349"/>
      <c r="H130" s="349"/>
      <c r="I130" s="349"/>
      <c r="J130" s="349"/>
      <c r="K130" s="349"/>
      <c r="L130" s="349"/>
      <c r="M130" s="350"/>
      <c r="N130" s="345" t="s">
        <v>66</v>
      </c>
      <c r="O130" s="346"/>
      <c r="P130" s="346"/>
      <c r="Q130" s="346"/>
      <c r="R130" s="346"/>
      <c r="S130" s="346"/>
      <c r="T130" s="347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hidden="1" x14ac:dyDescent="0.2">
      <c r="A131" s="349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50"/>
      <c r="N131" s="345" t="s">
        <v>66</v>
      </c>
      <c r="O131" s="346"/>
      <c r="P131" s="346"/>
      <c r="Q131" s="346"/>
      <c r="R131" s="346"/>
      <c r="S131" s="346"/>
      <c r="T131" s="347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hidden="1" customHeight="1" x14ac:dyDescent="0.25">
      <c r="A132" s="368" t="s">
        <v>245</v>
      </c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49"/>
      <c r="P132" s="349"/>
      <c r="Q132" s="349"/>
      <c r="R132" s="349"/>
      <c r="S132" s="349"/>
      <c r="T132" s="349"/>
      <c r="U132" s="349"/>
      <c r="V132" s="349"/>
      <c r="W132" s="349"/>
      <c r="X132" s="349"/>
      <c r="Y132" s="335"/>
      <c r="Z132" s="335"/>
    </row>
    <row r="133" spans="1:53" ht="14.25" hidden="1" customHeight="1" x14ac:dyDescent="0.25">
      <c r="A133" s="351" t="s">
        <v>68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34"/>
      <c r="Z133" s="334"/>
    </row>
    <row r="134" spans="1:53" ht="27" hidden="1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57" t="s">
        <v>248</v>
      </c>
      <c r="O134" s="353"/>
      <c r="P134" s="353"/>
      <c r="Q134" s="353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hidden="1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53"/>
      <c r="P135" s="353"/>
      <c r="Q135" s="353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3"/>
      <c r="P136" s="353"/>
      <c r="Q136" s="353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3"/>
      <c r="P137" s="353"/>
      <c r="Q137" s="353"/>
      <c r="R137" s="344"/>
      <c r="S137" s="34"/>
      <c r="T137" s="34"/>
      <c r="U137" s="35" t="s">
        <v>65</v>
      </c>
      <c r="V137" s="339">
        <v>226.8</v>
      </c>
      <c r="W137" s="340">
        <f>IFERROR(IF(V137="",0,CEILING((V137/$H137),1)*$H137),"")</f>
        <v>226.8</v>
      </c>
      <c r="X137" s="36">
        <f>IFERROR(IF(W137=0,"",ROUNDUP(W137/H137,0)*0.00753),"")</f>
        <v>0.63251999999999997</v>
      </c>
      <c r="Y137" s="56"/>
      <c r="Z137" s="57"/>
      <c r="AD137" s="58"/>
      <c r="BA137" s="133" t="s">
        <v>1</v>
      </c>
    </row>
    <row r="138" spans="1:53" x14ac:dyDescent="0.2">
      <c r="A138" s="348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50"/>
      <c r="N138" s="345" t="s">
        <v>66</v>
      </c>
      <c r="O138" s="346"/>
      <c r="P138" s="346"/>
      <c r="Q138" s="346"/>
      <c r="R138" s="346"/>
      <c r="S138" s="346"/>
      <c r="T138" s="347"/>
      <c r="U138" s="37" t="s">
        <v>67</v>
      </c>
      <c r="V138" s="341">
        <f>IFERROR(V134/H134,"0")+IFERROR(V135/H135,"0")+IFERROR(V136/H136,"0")+IFERROR(V137/H137,"0")</f>
        <v>84</v>
      </c>
      <c r="W138" s="341">
        <f>IFERROR(W134/H134,"0")+IFERROR(W135/H135,"0")+IFERROR(W136/H136,"0")+IFERROR(W137/H137,"0")</f>
        <v>84</v>
      </c>
      <c r="X138" s="341">
        <f>IFERROR(IF(X134="",0,X134),"0")+IFERROR(IF(X135="",0,X135),"0")+IFERROR(IF(X136="",0,X136),"0")+IFERROR(IF(X137="",0,X137),"0")</f>
        <v>0.63251999999999997</v>
      </c>
      <c r="Y138" s="342"/>
      <c r="Z138" s="342"/>
    </row>
    <row r="139" spans="1:53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50"/>
      <c r="N139" s="345" t="s">
        <v>66</v>
      </c>
      <c r="O139" s="346"/>
      <c r="P139" s="346"/>
      <c r="Q139" s="346"/>
      <c r="R139" s="346"/>
      <c r="S139" s="346"/>
      <c r="T139" s="347"/>
      <c r="U139" s="37" t="s">
        <v>65</v>
      </c>
      <c r="V139" s="341">
        <f>IFERROR(SUM(V134:V137),"0")</f>
        <v>226.8</v>
      </c>
      <c r="W139" s="341">
        <f>IFERROR(SUM(W134:W137),"0")</f>
        <v>226.8</v>
      </c>
      <c r="X139" s="37"/>
      <c r="Y139" s="342"/>
      <c r="Z139" s="342"/>
    </row>
    <row r="140" spans="1:53" ht="27.75" hidden="1" customHeight="1" x14ac:dyDescent="0.2">
      <c r="A140" s="390" t="s">
        <v>254</v>
      </c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  <c r="X140" s="391"/>
      <c r="Y140" s="48"/>
      <c r="Z140" s="48"/>
    </row>
    <row r="141" spans="1:53" ht="16.5" hidden="1" customHeight="1" x14ac:dyDescent="0.25">
      <c r="A141" s="368" t="s">
        <v>255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35"/>
      <c r="Z141" s="335"/>
    </row>
    <row r="142" spans="1:53" ht="14.25" hidden="1" customHeight="1" x14ac:dyDescent="0.25">
      <c r="A142" s="351" t="s">
        <v>108</v>
      </c>
      <c r="B142" s="349"/>
      <c r="C142" s="349"/>
      <c r="D142" s="349"/>
      <c r="E142" s="349"/>
      <c r="F142" s="349"/>
      <c r="G142" s="349"/>
      <c r="H142" s="349"/>
      <c r="I142" s="349"/>
      <c r="J142" s="349"/>
      <c r="K142" s="349"/>
      <c r="L142" s="349"/>
      <c r="M142" s="349"/>
      <c r="N142" s="349"/>
      <c r="O142" s="349"/>
      <c r="P142" s="349"/>
      <c r="Q142" s="349"/>
      <c r="R142" s="349"/>
      <c r="S142" s="349"/>
      <c r="T142" s="349"/>
      <c r="U142" s="349"/>
      <c r="V142" s="349"/>
      <c r="W142" s="349"/>
      <c r="X142" s="349"/>
      <c r="Y142" s="334"/>
      <c r="Z142" s="334"/>
    </row>
    <row r="143" spans="1:53" ht="27" hidden="1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3"/>
      <c r="P143" s="353"/>
      <c r="Q143" s="353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9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3"/>
      <c r="P144" s="353"/>
      <c r="Q144" s="353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hidden="1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3"/>
      <c r="P145" s="353"/>
      <c r="Q145" s="353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hidden="1" x14ac:dyDescent="0.2">
      <c r="A146" s="348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50"/>
      <c r="N146" s="345" t="s">
        <v>66</v>
      </c>
      <c r="O146" s="346"/>
      <c r="P146" s="346"/>
      <c r="Q146" s="346"/>
      <c r="R146" s="346"/>
      <c r="S146" s="346"/>
      <c r="T146" s="347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hidden="1" x14ac:dyDescent="0.2">
      <c r="A147" s="349"/>
      <c r="B147" s="349"/>
      <c r="C147" s="349"/>
      <c r="D147" s="349"/>
      <c r="E147" s="349"/>
      <c r="F147" s="349"/>
      <c r="G147" s="349"/>
      <c r="H147" s="349"/>
      <c r="I147" s="349"/>
      <c r="J147" s="349"/>
      <c r="K147" s="349"/>
      <c r="L147" s="349"/>
      <c r="M147" s="350"/>
      <c r="N147" s="345" t="s">
        <v>66</v>
      </c>
      <c r="O147" s="346"/>
      <c r="P147" s="346"/>
      <c r="Q147" s="346"/>
      <c r="R147" s="346"/>
      <c r="S147" s="346"/>
      <c r="T147" s="347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hidden="1" customHeight="1" x14ac:dyDescent="0.25">
      <c r="A148" s="368" t="s">
        <v>262</v>
      </c>
      <c r="B148" s="349"/>
      <c r="C148" s="349"/>
      <c r="D148" s="349"/>
      <c r="E148" s="349"/>
      <c r="F148" s="349"/>
      <c r="G148" s="349"/>
      <c r="H148" s="349"/>
      <c r="I148" s="349"/>
      <c r="J148" s="349"/>
      <c r="K148" s="349"/>
      <c r="L148" s="349"/>
      <c r="M148" s="349"/>
      <c r="N148" s="349"/>
      <c r="O148" s="349"/>
      <c r="P148" s="349"/>
      <c r="Q148" s="349"/>
      <c r="R148" s="349"/>
      <c r="S148" s="349"/>
      <c r="T148" s="349"/>
      <c r="U148" s="349"/>
      <c r="V148" s="349"/>
      <c r="W148" s="349"/>
      <c r="X148" s="349"/>
      <c r="Y148" s="335"/>
      <c r="Z148" s="335"/>
    </row>
    <row r="149" spans="1:53" ht="14.25" hidden="1" customHeight="1" x14ac:dyDescent="0.25">
      <c r="A149" s="351" t="s">
        <v>60</v>
      </c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49"/>
      <c r="P149" s="349"/>
      <c r="Q149" s="349"/>
      <c r="R149" s="349"/>
      <c r="S149" s="349"/>
      <c r="T149" s="349"/>
      <c r="U149" s="349"/>
      <c r="V149" s="349"/>
      <c r="W149" s="349"/>
      <c r="X149" s="349"/>
      <c r="Y149" s="334"/>
      <c r="Z149" s="334"/>
    </row>
    <row r="150" spans="1:53" ht="27" hidden="1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3"/>
      <c r="P150" s="353"/>
      <c r="Q150" s="353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3"/>
      <c r="P151" s="353"/>
      <c r="Q151" s="353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3"/>
      <c r="P152" s="353"/>
      <c r="Q152" s="353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3"/>
      <c r="P153" s="353"/>
      <c r="Q153" s="353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5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3"/>
      <c r="P154" s="353"/>
      <c r="Q154" s="353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3"/>
      <c r="P155" s="353"/>
      <c r="Q155" s="353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3"/>
      <c r="P156" s="353"/>
      <c r="Q156" s="353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hidden="1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3"/>
      <c r="P157" s="353"/>
      <c r="Q157" s="353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hidden="1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14" t="s">
        <v>281</v>
      </c>
      <c r="O158" s="353"/>
      <c r="P158" s="353"/>
      <c r="Q158" s="353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hidden="1" x14ac:dyDescent="0.2">
      <c r="A159" s="348"/>
      <c r="B159" s="349"/>
      <c r="C159" s="349"/>
      <c r="D159" s="349"/>
      <c r="E159" s="349"/>
      <c r="F159" s="349"/>
      <c r="G159" s="349"/>
      <c r="H159" s="349"/>
      <c r="I159" s="349"/>
      <c r="J159" s="349"/>
      <c r="K159" s="349"/>
      <c r="L159" s="349"/>
      <c r="M159" s="350"/>
      <c r="N159" s="345" t="s">
        <v>66</v>
      </c>
      <c r="O159" s="346"/>
      <c r="P159" s="346"/>
      <c r="Q159" s="346"/>
      <c r="R159" s="346"/>
      <c r="S159" s="346"/>
      <c r="T159" s="347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hidden="1" x14ac:dyDescent="0.2">
      <c r="A160" s="349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50"/>
      <c r="N160" s="345" t="s">
        <v>66</v>
      </c>
      <c r="O160" s="346"/>
      <c r="P160" s="346"/>
      <c r="Q160" s="346"/>
      <c r="R160" s="346"/>
      <c r="S160" s="346"/>
      <c r="T160" s="347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hidden="1" customHeight="1" x14ac:dyDescent="0.25">
      <c r="A161" s="368" t="s">
        <v>282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35"/>
      <c r="Z161" s="335"/>
    </row>
    <row r="162" spans="1:53" ht="14.25" hidden="1" customHeight="1" x14ac:dyDescent="0.25">
      <c r="A162" s="351" t="s">
        <v>108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34"/>
      <c r="Z162" s="334"/>
    </row>
    <row r="163" spans="1:53" ht="16.5" hidden="1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3"/>
      <c r="P163" s="353"/>
      <c r="Q163" s="353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hidden="1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5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3"/>
      <c r="P164" s="353"/>
      <c r="Q164" s="353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hidden="1" x14ac:dyDescent="0.2">
      <c r="A165" s="348"/>
      <c r="B165" s="349"/>
      <c r="C165" s="349"/>
      <c r="D165" s="349"/>
      <c r="E165" s="349"/>
      <c r="F165" s="349"/>
      <c r="G165" s="349"/>
      <c r="H165" s="349"/>
      <c r="I165" s="349"/>
      <c r="J165" s="349"/>
      <c r="K165" s="349"/>
      <c r="L165" s="349"/>
      <c r="M165" s="350"/>
      <c r="N165" s="345" t="s">
        <v>66</v>
      </c>
      <c r="O165" s="346"/>
      <c r="P165" s="346"/>
      <c r="Q165" s="346"/>
      <c r="R165" s="346"/>
      <c r="S165" s="346"/>
      <c r="T165" s="347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hidden="1" x14ac:dyDescent="0.2">
      <c r="A166" s="349"/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50"/>
      <c r="N166" s="345" t="s">
        <v>66</v>
      </c>
      <c r="O166" s="346"/>
      <c r="P166" s="346"/>
      <c r="Q166" s="346"/>
      <c r="R166" s="346"/>
      <c r="S166" s="346"/>
      <c r="T166" s="347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hidden="1" customHeight="1" x14ac:dyDescent="0.25">
      <c r="A167" s="351" t="s">
        <v>100</v>
      </c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49"/>
      <c r="P167" s="349"/>
      <c r="Q167" s="349"/>
      <c r="R167" s="349"/>
      <c r="S167" s="349"/>
      <c r="T167" s="349"/>
      <c r="U167" s="349"/>
      <c r="V167" s="349"/>
      <c r="W167" s="349"/>
      <c r="X167" s="349"/>
      <c r="Y167" s="334"/>
      <c r="Z167" s="334"/>
    </row>
    <row r="168" spans="1:53" ht="16.5" hidden="1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5" t="s">
        <v>289</v>
      </c>
      <c r="O168" s="353"/>
      <c r="P168" s="353"/>
      <c r="Q168" s="353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hidden="1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3"/>
      <c r="P169" s="353"/>
      <c r="Q169" s="353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hidden="1" x14ac:dyDescent="0.2">
      <c r="A170" s="348"/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50"/>
      <c r="N170" s="345" t="s">
        <v>66</v>
      </c>
      <c r="O170" s="346"/>
      <c r="P170" s="346"/>
      <c r="Q170" s="346"/>
      <c r="R170" s="346"/>
      <c r="S170" s="346"/>
      <c r="T170" s="347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hidden="1" x14ac:dyDescent="0.2">
      <c r="A171" s="349"/>
      <c r="B171" s="349"/>
      <c r="C171" s="349"/>
      <c r="D171" s="349"/>
      <c r="E171" s="349"/>
      <c r="F171" s="349"/>
      <c r="G171" s="349"/>
      <c r="H171" s="349"/>
      <c r="I171" s="349"/>
      <c r="J171" s="349"/>
      <c r="K171" s="349"/>
      <c r="L171" s="349"/>
      <c r="M171" s="350"/>
      <c r="N171" s="345" t="s">
        <v>66</v>
      </c>
      <c r="O171" s="346"/>
      <c r="P171" s="346"/>
      <c r="Q171" s="346"/>
      <c r="R171" s="346"/>
      <c r="S171" s="346"/>
      <c r="T171" s="347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hidden="1" customHeight="1" x14ac:dyDescent="0.25">
      <c r="A172" s="351" t="s">
        <v>60</v>
      </c>
      <c r="B172" s="349"/>
      <c r="C172" s="349"/>
      <c r="D172" s="349"/>
      <c r="E172" s="349"/>
      <c r="F172" s="349"/>
      <c r="G172" s="349"/>
      <c r="H172" s="349"/>
      <c r="I172" s="349"/>
      <c r="J172" s="349"/>
      <c r="K172" s="349"/>
      <c r="L172" s="349"/>
      <c r="M172" s="349"/>
      <c r="N172" s="349"/>
      <c r="O172" s="349"/>
      <c r="P172" s="349"/>
      <c r="Q172" s="349"/>
      <c r="R172" s="349"/>
      <c r="S172" s="349"/>
      <c r="T172" s="349"/>
      <c r="U172" s="349"/>
      <c r="V172" s="349"/>
      <c r="W172" s="349"/>
      <c r="X172" s="349"/>
      <c r="Y172" s="334"/>
      <c r="Z172" s="334"/>
    </row>
    <row r="173" spans="1:53" ht="27" hidden="1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3"/>
      <c r="P173" s="353"/>
      <c r="Q173" s="353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3"/>
      <c r="P174" s="353"/>
      <c r="Q174" s="353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3"/>
      <c r="P175" s="353"/>
      <c r="Q175" s="353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3"/>
      <c r="P176" s="353"/>
      <c r="Q176" s="353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hidden="1" x14ac:dyDescent="0.2">
      <c r="A177" s="348"/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50"/>
      <c r="N177" s="345" t="s">
        <v>66</v>
      </c>
      <c r="O177" s="346"/>
      <c r="P177" s="346"/>
      <c r="Q177" s="346"/>
      <c r="R177" s="346"/>
      <c r="S177" s="346"/>
      <c r="T177" s="347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hidden="1" x14ac:dyDescent="0.2">
      <c r="A178" s="349"/>
      <c r="B178" s="349"/>
      <c r="C178" s="349"/>
      <c r="D178" s="349"/>
      <c r="E178" s="349"/>
      <c r="F178" s="349"/>
      <c r="G178" s="349"/>
      <c r="H178" s="349"/>
      <c r="I178" s="349"/>
      <c r="J178" s="349"/>
      <c r="K178" s="349"/>
      <c r="L178" s="349"/>
      <c r="M178" s="350"/>
      <c r="N178" s="345" t="s">
        <v>66</v>
      </c>
      <c r="O178" s="346"/>
      <c r="P178" s="346"/>
      <c r="Q178" s="346"/>
      <c r="R178" s="346"/>
      <c r="S178" s="346"/>
      <c r="T178" s="347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hidden="1" customHeight="1" x14ac:dyDescent="0.25">
      <c r="A179" s="351" t="s">
        <v>68</v>
      </c>
      <c r="B179" s="349"/>
      <c r="C179" s="349"/>
      <c r="D179" s="349"/>
      <c r="E179" s="349"/>
      <c r="F179" s="349"/>
      <c r="G179" s="349"/>
      <c r="H179" s="349"/>
      <c r="I179" s="349"/>
      <c r="J179" s="349"/>
      <c r="K179" s="349"/>
      <c r="L179" s="349"/>
      <c r="M179" s="349"/>
      <c r="N179" s="349"/>
      <c r="O179" s="349"/>
      <c r="P179" s="349"/>
      <c r="Q179" s="349"/>
      <c r="R179" s="349"/>
      <c r="S179" s="349"/>
      <c r="T179" s="349"/>
      <c r="U179" s="349"/>
      <c r="V179" s="349"/>
      <c r="W179" s="349"/>
      <c r="X179" s="349"/>
      <c r="Y179" s="334"/>
      <c r="Z179" s="334"/>
    </row>
    <row r="180" spans="1:53" ht="27" hidden="1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3"/>
      <c r="P180" s="353"/>
      <c r="Q180" s="353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73" t="s">
        <v>304</v>
      </c>
      <c r="O181" s="353"/>
      <c r="P181" s="353"/>
      <c r="Q181" s="353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3"/>
      <c r="P182" s="353"/>
      <c r="Q182" s="353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4" t="s">
        <v>309</v>
      </c>
      <c r="O183" s="353"/>
      <c r="P183" s="353"/>
      <c r="Q183" s="353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hidden="1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3"/>
      <c r="P184" s="353"/>
      <c r="Q184" s="353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3"/>
      <c r="P185" s="353"/>
      <c r="Q185" s="353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53"/>
      <c r="P186" s="353"/>
      <c r="Q186" s="353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4" t="s">
        <v>319</v>
      </c>
      <c r="O187" s="353"/>
      <c r="P187" s="353"/>
      <c r="Q187" s="353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5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3"/>
      <c r="P188" s="353"/>
      <c r="Q188" s="353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4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3"/>
      <c r="P189" s="353"/>
      <c r="Q189" s="353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3"/>
      <c r="P190" s="353"/>
      <c r="Q190" s="353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3"/>
      <c r="P191" s="353"/>
      <c r="Q191" s="353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3"/>
      <c r="P192" s="353"/>
      <c r="Q192" s="353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3"/>
      <c r="P193" s="353"/>
      <c r="Q193" s="353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3"/>
      <c r="P194" s="353"/>
      <c r="Q194" s="353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hidden="1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3"/>
      <c r="P195" s="353"/>
      <c r="Q195" s="353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hidden="1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3"/>
      <c r="P196" s="353"/>
      <c r="Q196" s="353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hidden="1" x14ac:dyDescent="0.2">
      <c r="A197" s="348"/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50"/>
      <c r="N197" s="345" t="s">
        <v>66</v>
      </c>
      <c r="O197" s="346"/>
      <c r="P197" s="346"/>
      <c r="Q197" s="346"/>
      <c r="R197" s="346"/>
      <c r="S197" s="346"/>
      <c r="T197" s="347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hidden="1" x14ac:dyDescent="0.2">
      <c r="A198" s="349"/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50"/>
      <c r="N198" s="345" t="s">
        <v>66</v>
      </c>
      <c r="O198" s="346"/>
      <c r="P198" s="346"/>
      <c r="Q198" s="346"/>
      <c r="R198" s="346"/>
      <c r="S198" s="346"/>
      <c r="T198" s="347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hidden="1" customHeight="1" x14ac:dyDescent="0.25">
      <c r="A199" s="351" t="s">
        <v>229</v>
      </c>
      <c r="B199" s="349"/>
      <c r="C199" s="349"/>
      <c r="D199" s="349"/>
      <c r="E199" s="349"/>
      <c r="F199" s="349"/>
      <c r="G199" s="349"/>
      <c r="H199" s="349"/>
      <c r="I199" s="349"/>
      <c r="J199" s="349"/>
      <c r="K199" s="349"/>
      <c r="L199" s="349"/>
      <c r="M199" s="349"/>
      <c r="N199" s="349"/>
      <c r="O199" s="349"/>
      <c r="P199" s="349"/>
      <c r="Q199" s="349"/>
      <c r="R199" s="349"/>
      <c r="S199" s="349"/>
      <c r="T199" s="349"/>
      <c r="U199" s="349"/>
      <c r="V199" s="349"/>
      <c r="W199" s="349"/>
      <c r="X199" s="349"/>
      <c r="Y199" s="334"/>
      <c r="Z199" s="334"/>
    </row>
    <row r="200" spans="1:53" ht="16.5" hidden="1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53"/>
      <c r="P200" s="353"/>
      <c r="Q200" s="353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53"/>
      <c r="P201" s="353"/>
      <c r="Q201" s="353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hidden="1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3"/>
      <c r="P202" s="353"/>
      <c r="Q202" s="353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hidden="1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3"/>
      <c r="P203" s="353"/>
      <c r="Q203" s="353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hidden="1" x14ac:dyDescent="0.2">
      <c r="A204" s="348"/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50"/>
      <c r="N204" s="345" t="s">
        <v>66</v>
      </c>
      <c r="O204" s="346"/>
      <c r="P204" s="346"/>
      <c r="Q204" s="346"/>
      <c r="R204" s="346"/>
      <c r="S204" s="346"/>
      <c r="T204" s="347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hidden="1" x14ac:dyDescent="0.2">
      <c r="A205" s="349"/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50"/>
      <c r="N205" s="345" t="s">
        <v>66</v>
      </c>
      <c r="O205" s="346"/>
      <c r="P205" s="346"/>
      <c r="Q205" s="346"/>
      <c r="R205" s="346"/>
      <c r="S205" s="346"/>
      <c r="T205" s="347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hidden="1" customHeight="1" x14ac:dyDescent="0.25">
      <c r="A206" s="368" t="s">
        <v>348</v>
      </c>
      <c r="B206" s="349"/>
      <c r="C206" s="349"/>
      <c r="D206" s="349"/>
      <c r="E206" s="349"/>
      <c r="F206" s="349"/>
      <c r="G206" s="349"/>
      <c r="H206" s="349"/>
      <c r="I206" s="349"/>
      <c r="J206" s="349"/>
      <c r="K206" s="349"/>
      <c r="L206" s="349"/>
      <c r="M206" s="349"/>
      <c r="N206" s="349"/>
      <c r="O206" s="349"/>
      <c r="P206" s="349"/>
      <c r="Q206" s="349"/>
      <c r="R206" s="349"/>
      <c r="S206" s="349"/>
      <c r="T206" s="349"/>
      <c r="U206" s="349"/>
      <c r="V206" s="349"/>
      <c r="W206" s="349"/>
      <c r="X206" s="349"/>
      <c r="Y206" s="335"/>
      <c r="Z206" s="335"/>
    </row>
    <row r="207" spans="1:53" ht="14.25" hidden="1" customHeight="1" x14ac:dyDescent="0.25">
      <c r="A207" s="351" t="s">
        <v>60</v>
      </c>
      <c r="B207" s="349"/>
      <c r="C207" s="349"/>
      <c r="D207" s="349"/>
      <c r="E207" s="349"/>
      <c r="F207" s="349"/>
      <c r="G207" s="349"/>
      <c r="H207" s="349"/>
      <c r="I207" s="349"/>
      <c r="J207" s="349"/>
      <c r="K207" s="349"/>
      <c r="L207" s="349"/>
      <c r="M207" s="349"/>
      <c r="N207" s="349"/>
      <c r="O207" s="349"/>
      <c r="P207" s="349"/>
      <c r="Q207" s="349"/>
      <c r="R207" s="349"/>
      <c r="S207" s="349"/>
      <c r="T207" s="349"/>
      <c r="U207" s="349"/>
      <c r="V207" s="349"/>
      <c r="W207" s="349"/>
      <c r="X207" s="349"/>
      <c r="Y207" s="334"/>
      <c r="Z207" s="334"/>
    </row>
    <row r="208" spans="1:53" ht="27" hidden="1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53"/>
      <c r="P208" s="353"/>
      <c r="Q208" s="353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hidden="1" x14ac:dyDescent="0.2">
      <c r="A209" s="348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50"/>
      <c r="N209" s="345" t="s">
        <v>66</v>
      </c>
      <c r="O209" s="346"/>
      <c r="P209" s="346"/>
      <c r="Q209" s="346"/>
      <c r="R209" s="346"/>
      <c r="S209" s="346"/>
      <c r="T209" s="347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hidden="1" x14ac:dyDescent="0.2">
      <c r="A210" s="349"/>
      <c r="B210" s="349"/>
      <c r="C210" s="349"/>
      <c r="D210" s="349"/>
      <c r="E210" s="349"/>
      <c r="F210" s="349"/>
      <c r="G210" s="349"/>
      <c r="H210" s="349"/>
      <c r="I210" s="349"/>
      <c r="J210" s="349"/>
      <c r="K210" s="349"/>
      <c r="L210" s="349"/>
      <c r="M210" s="350"/>
      <c r="N210" s="345" t="s">
        <v>66</v>
      </c>
      <c r="O210" s="346"/>
      <c r="P210" s="346"/>
      <c r="Q210" s="346"/>
      <c r="R210" s="346"/>
      <c r="S210" s="346"/>
      <c r="T210" s="347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hidden="1" customHeight="1" x14ac:dyDescent="0.25">
      <c r="A211" s="368" t="s">
        <v>351</v>
      </c>
      <c r="B211" s="349"/>
      <c r="C211" s="349"/>
      <c r="D211" s="349"/>
      <c r="E211" s="349"/>
      <c r="F211" s="349"/>
      <c r="G211" s="349"/>
      <c r="H211" s="349"/>
      <c r="I211" s="349"/>
      <c r="J211" s="349"/>
      <c r="K211" s="349"/>
      <c r="L211" s="349"/>
      <c r="M211" s="349"/>
      <c r="N211" s="349"/>
      <c r="O211" s="349"/>
      <c r="P211" s="349"/>
      <c r="Q211" s="349"/>
      <c r="R211" s="349"/>
      <c r="S211" s="349"/>
      <c r="T211" s="349"/>
      <c r="U211" s="349"/>
      <c r="V211" s="349"/>
      <c r="W211" s="349"/>
      <c r="X211" s="349"/>
      <c r="Y211" s="335"/>
      <c r="Z211" s="335"/>
    </row>
    <row r="212" spans="1:53" ht="14.25" hidden="1" customHeight="1" x14ac:dyDescent="0.25">
      <c r="A212" s="351" t="s">
        <v>108</v>
      </c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49"/>
      <c r="P212" s="349"/>
      <c r="Q212" s="349"/>
      <c r="R212" s="349"/>
      <c r="S212" s="349"/>
      <c r="T212" s="349"/>
      <c r="U212" s="349"/>
      <c r="V212" s="349"/>
      <c r="W212" s="349"/>
      <c r="X212" s="349"/>
      <c r="Y212" s="334"/>
      <c r="Z212" s="334"/>
    </row>
    <row r="213" spans="1:53" ht="27" hidden="1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7" t="s">
        <v>354</v>
      </c>
      <c r="O213" s="353"/>
      <c r="P213" s="353"/>
      <c r="Q213" s="353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hidden="1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03" t="s">
        <v>358</v>
      </c>
      <c r="O214" s="353"/>
      <c r="P214" s="353"/>
      <c r="Q214" s="353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53" t="s">
        <v>361</v>
      </c>
      <c r="O215" s="353"/>
      <c r="P215" s="353"/>
      <c r="Q215" s="353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75" t="s">
        <v>364</v>
      </c>
      <c r="O216" s="353"/>
      <c r="P216" s="353"/>
      <c r="Q216" s="353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hidden="1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53"/>
      <c r="P217" s="353"/>
      <c r="Q217" s="353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6" t="s">
        <v>370</v>
      </c>
      <c r="O218" s="353"/>
      <c r="P218" s="353"/>
      <c r="Q218" s="353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hidden="1" x14ac:dyDescent="0.2">
      <c r="A219" s="348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50"/>
      <c r="N219" s="345" t="s">
        <v>66</v>
      </c>
      <c r="O219" s="346"/>
      <c r="P219" s="346"/>
      <c r="Q219" s="346"/>
      <c r="R219" s="346"/>
      <c r="S219" s="346"/>
      <c r="T219" s="347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hidden="1" x14ac:dyDescent="0.2">
      <c r="A220" s="349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50"/>
      <c r="N220" s="345" t="s">
        <v>66</v>
      </c>
      <c r="O220" s="346"/>
      <c r="P220" s="346"/>
      <c r="Q220" s="346"/>
      <c r="R220" s="346"/>
      <c r="S220" s="346"/>
      <c r="T220" s="347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hidden="1" customHeight="1" x14ac:dyDescent="0.25">
      <c r="A221" s="368" t="s">
        <v>371</v>
      </c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49"/>
      <c r="P221" s="349"/>
      <c r="Q221" s="349"/>
      <c r="R221" s="349"/>
      <c r="S221" s="349"/>
      <c r="T221" s="349"/>
      <c r="U221" s="349"/>
      <c r="V221" s="349"/>
      <c r="W221" s="349"/>
      <c r="X221" s="349"/>
      <c r="Y221" s="335"/>
      <c r="Z221" s="335"/>
    </row>
    <row r="222" spans="1:53" ht="14.25" hidden="1" customHeight="1" x14ac:dyDescent="0.25">
      <c r="A222" s="351" t="s">
        <v>108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34"/>
      <c r="Z222" s="334"/>
    </row>
    <row r="223" spans="1:53" ht="27" hidden="1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50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53"/>
      <c r="P223" s="353"/>
      <c r="Q223" s="353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3"/>
      <c r="P224" s="353"/>
      <c r="Q224" s="353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53"/>
      <c r="P225" s="353"/>
      <c r="Q225" s="353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53"/>
      <c r="P226" s="353"/>
      <c r="Q226" s="353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3"/>
      <c r="P227" s="353"/>
      <c r="Q227" s="353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53"/>
      <c r="P228" s="353"/>
      <c r="Q228" s="353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53"/>
      <c r="P229" s="353"/>
      <c r="Q229" s="353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53"/>
      <c r="P230" s="353"/>
      <c r="Q230" s="353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53"/>
      <c r="P231" s="353"/>
      <c r="Q231" s="353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53"/>
      <c r="P232" s="353"/>
      <c r="Q232" s="353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53"/>
      <c r="P233" s="353"/>
      <c r="Q233" s="353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53"/>
      <c r="P234" s="353"/>
      <c r="Q234" s="353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6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53"/>
      <c r="P235" s="353"/>
      <c r="Q235" s="353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53"/>
      <c r="P236" s="353"/>
      <c r="Q236" s="353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hidden="1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53"/>
      <c r="P237" s="353"/>
      <c r="Q237" s="353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hidden="1" x14ac:dyDescent="0.2">
      <c r="A238" s="348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50"/>
      <c r="N238" s="345" t="s">
        <v>66</v>
      </c>
      <c r="O238" s="346"/>
      <c r="P238" s="346"/>
      <c r="Q238" s="346"/>
      <c r="R238" s="346"/>
      <c r="S238" s="346"/>
      <c r="T238" s="347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hidden="1" x14ac:dyDescent="0.2">
      <c r="A239" s="349"/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50"/>
      <c r="N239" s="345" t="s">
        <v>66</v>
      </c>
      <c r="O239" s="346"/>
      <c r="P239" s="346"/>
      <c r="Q239" s="346"/>
      <c r="R239" s="346"/>
      <c r="S239" s="346"/>
      <c r="T239" s="347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hidden="1" customHeight="1" x14ac:dyDescent="0.25">
      <c r="A240" s="351" t="s">
        <v>100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34"/>
      <c r="Z240" s="334"/>
    </row>
    <row r="241" spans="1:53" ht="27" hidden="1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6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53"/>
      <c r="P241" s="353"/>
      <c r="Q241" s="353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hidden="1" x14ac:dyDescent="0.2">
      <c r="A242" s="348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50"/>
      <c r="N242" s="345" t="s">
        <v>66</v>
      </c>
      <c r="O242" s="346"/>
      <c r="P242" s="346"/>
      <c r="Q242" s="346"/>
      <c r="R242" s="346"/>
      <c r="S242" s="346"/>
      <c r="T242" s="347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50"/>
      <c r="N243" s="345" t="s">
        <v>66</v>
      </c>
      <c r="O243" s="346"/>
      <c r="P243" s="346"/>
      <c r="Q243" s="346"/>
      <c r="R243" s="346"/>
      <c r="S243" s="346"/>
      <c r="T243" s="347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hidden="1" customHeight="1" x14ac:dyDescent="0.25">
      <c r="A244" s="351" t="s">
        <v>60</v>
      </c>
      <c r="B244" s="349"/>
      <c r="C244" s="349"/>
      <c r="D244" s="349"/>
      <c r="E244" s="349"/>
      <c r="F244" s="349"/>
      <c r="G244" s="349"/>
      <c r="H244" s="349"/>
      <c r="I244" s="349"/>
      <c r="J244" s="349"/>
      <c r="K244" s="349"/>
      <c r="L244" s="349"/>
      <c r="M244" s="349"/>
      <c r="N244" s="349"/>
      <c r="O244" s="349"/>
      <c r="P244" s="349"/>
      <c r="Q244" s="349"/>
      <c r="R244" s="349"/>
      <c r="S244" s="349"/>
      <c r="T244" s="349"/>
      <c r="U244" s="349"/>
      <c r="V244" s="349"/>
      <c r="W244" s="349"/>
      <c r="X244" s="349"/>
      <c r="Y244" s="334"/>
      <c r="Z244" s="334"/>
    </row>
    <row r="245" spans="1:53" ht="27" hidden="1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53"/>
      <c r="P245" s="353"/>
      <c r="Q245" s="353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hidden="1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8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53"/>
      <c r="P246" s="353"/>
      <c r="Q246" s="353"/>
      <c r="R246" s="344"/>
      <c r="S246" s="34"/>
      <c r="T246" s="34"/>
      <c r="U246" s="35" t="s">
        <v>65</v>
      </c>
      <c r="V246" s="339">
        <v>0</v>
      </c>
      <c r="W246" s="340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53"/>
      <c r="P247" s="353"/>
      <c r="Q247" s="353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hidden="1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53"/>
      <c r="P248" s="353"/>
      <c r="Q248" s="353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hidden="1" x14ac:dyDescent="0.2">
      <c r="A249" s="348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50"/>
      <c r="N249" s="345" t="s">
        <v>66</v>
      </c>
      <c r="O249" s="346"/>
      <c r="P249" s="346"/>
      <c r="Q249" s="346"/>
      <c r="R249" s="346"/>
      <c r="S249" s="346"/>
      <c r="T249" s="347"/>
      <c r="U249" s="37" t="s">
        <v>67</v>
      </c>
      <c r="V249" s="341">
        <f>IFERROR(V245/H245,"0")+IFERROR(V246/H246,"0")+IFERROR(V247/H247,"0")+IFERROR(V248/H248,"0")</f>
        <v>0</v>
      </c>
      <c r="W249" s="341">
        <f>IFERROR(W245/H245,"0")+IFERROR(W246/H246,"0")+IFERROR(W247/H247,"0")+IFERROR(W248/H248,"0")</f>
        <v>0</v>
      </c>
      <c r="X249" s="341">
        <f>IFERROR(IF(X245="",0,X245),"0")+IFERROR(IF(X246="",0,X246),"0")+IFERROR(IF(X247="",0,X247),"0")+IFERROR(IF(X248="",0,X248),"0")</f>
        <v>0</v>
      </c>
      <c r="Y249" s="342"/>
      <c r="Z249" s="342"/>
    </row>
    <row r="250" spans="1:53" hidden="1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50"/>
      <c r="N250" s="345" t="s">
        <v>66</v>
      </c>
      <c r="O250" s="346"/>
      <c r="P250" s="346"/>
      <c r="Q250" s="346"/>
      <c r="R250" s="346"/>
      <c r="S250" s="346"/>
      <c r="T250" s="347"/>
      <c r="U250" s="37" t="s">
        <v>65</v>
      </c>
      <c r="V250" s="341">
        <f>IFERROR(SUM(V245:V248),"0")</f>
        <v>0</v>
      </c>
      <c r="W250" s="341">
        <f>IFERROR(SUM(W245:W248),"0")</f>
        <v>0</v>
      </c>
      <c r="X250" s="37"/>
      <c r="Y250" s="342"/>
      <c r="Z250" s="342"/>
    </row>
    <row r="251" spans="1:53" ht="14.25" hidden="1" customHeight="1" x14ac:dyDescent="0.25">
      <c r="A251" s="351" t="s">
        <v>68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34"/>
      <c r="Z251" s="334"/>
    </row>
    <row r="252" spans="1:53" ht="16.5" hidden="1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53"/>
      <c r="P252" s="353"/>
      <c r="Q252" s="353"/>
      <c r="R252" s="344"/>
      <c r="S252" s="34"/>
      <c r="T252" s="34"/>
      <c r="U252" s="35" t="s">
        <v>65</v>
      </c>
      <c r="V252" s="339">
        <v>0</v>
      </c>
      <c r="W252" s="340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53"/>
      <c r="P253" s="353"/>
      <c r="Q253" s="353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53"/>
      <c r="P254" s="353"/>
      <c r="Q254" s="353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1" t="s">
        <v>418</v>
      </c>
      <c r="O255" s="353"/>
      <c r="P255" s="353"/>
      <c r="Q255" s="353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601" t="s">
        <v>421</v>
      </c>
      <c r="O256" s="353"/>
      <c r="P256" s="353"/>
      <c r="Q256" s="353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53"/>
      <c r="P257" s="353"/>
      <c r="Q257" s="353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53"/>
      <c r="P258" s="353"/>
      <c r="Q258" s="353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53"/>
      <c r="P259" s="353"/>
      <c r="Q259" s="353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53"/>
      <c r="P260" s="353"/>
      <c r="Q260" s="353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hidden="1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53"/>
      <c r="P261" s="353"/>
      <c r="Q261" s="353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hidden="1" x14ac:dyDescent="0.2">
      <c r="A262" s="348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50"/>
      <c r="N262" s="345" t="s">
        <v>66</v>
      </c>
      <c r="O262" s="346"/>
      <c r="P262" s="346"/>
      <c r="Q262" s="346"/>
      <c r="R262" s="346"/>
      <c r="S262" s="346"/>
      <c r="T262" s="347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342"/>
      <c r="Z262" s="342"/>
    </row>
    <row r="263" spans="1:53" hidden="1" x14ac:dyDescent="0.2">
      <c r="A263" s="349"/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50"/>
      <c r="N263" s="345" t="s">
        <v>66</v>
      </c>
      <c r="O263" s="346"/>
      <c r="P263" s="346"/>
      <c r="Q263" s="346"/>
      <c r="R263" s="346"/>
      <c r="S263" s="346"/>
      <c r="T263" s="347"/>
      <c r="U263" s="37" t="s">
        <v>65</v>
      </c>
      <c r="V263" s="341">
        <f>IFERROR(SUM(V252:V261),"0")</f>
        <v>0</v>
      </c>
      <c r="W263" s="341">
        <f>IFERROR(SUM(W252:W261),"0")</f>
        <v>0</v>
      </c>
      <c r="X263" s="37"/>
      <c r="Y263" s="342"/>
      <c r="Z263" s="342"/>
    </row>
    <row r="264" spans="1:53" ht="14.25" hidden="1" customHeight="1" x14ac:dyDescent="0.25">
      <c r="A264" s="351" t="s">
        <v>229</v>
      </c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49"/>
      <c r="P264" s="349"/>
      <c r="Q264" s="349"/>
      <c r="R264" s="349"/>
      <c r="S264" s="349"/>
      <c r="T264" s="349"/>
      <c r="U264" s="349"/>
      <c r="V264" s="349"/>
      <c r="W264" s="349"/>
      <c r="X264" s="349"/>
      <c r="Y264" s="334"/>
      <c r="Z264" s="334"/>
    </row>
    <row r="265" spans="1:53" ht="16.5" hidden="1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53"/>
      <c r="P265" s="353"/>
      <c r="Q265" s="353"/>
      <c r="R265" s="344"/>
      <c r="S265" s="34"/>
      <c r="T265" s="34"/>
      <c r="U265" s="35" t="s">
        <v>65</v>
      </c>
      <c r="V265" s="339">
        <v>0</v>
      </c>
      <c r="W265" s="340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9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53"/>
      <c r="P266" s="353"/>
      <c r="Q266" s="353"/>
      <c r="R266" s="344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hidden="1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53"/>
      <c r="P267" s="353"/>
      <c r="Q267" s="353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hidden="1" x14ac:dyDescent="0.2">
      <c r="A268" s="348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50"/>
      <c r="N268" s="345" t="s">
        <v>66</v>
      </c>
      <c r="O268" s="346"/>
      <c r="P268" s="346"/>
      <c r="Q268" s="346"/>
      <c r="R268" s="346"/>
      <c r="S268" s="346"/>
      <c r="T268" s="347"/>
      <c r="U268" s="37" t="s">
        <v>67</v>
      </c>
      <c r="V268" s="341">
        <f>IFERROR(V265/H265,"0")+IFERROR(V266/H266,"0")+IFERROR(V267/H267,"0")</f>
        <v>0</v>
      </c>
      <c r="W268" s="341">
        <f>IFERROR(W265/H265,"0")+IFERROR(W266/H266,"0")+IFERROR(W267/H267,"0")</f>
        <v>0</v>
      </c>
      <c r="X268" s="341">
        <f>IFERROR(IF(X265="",0,X265),"0")+IFERROR(IF(X266="",0,X266),"0")+IFERROR(IF(X267="",0,X267),"0")</f>
        <v>0</v>
      </c>
      <c r="Y268" s="342"/>
      <c r="Z268" s="342"/>
    </row>
    <row r="269" spans="1:53" hidden="1" x14ac:dyDescent="0.2">
      <c r="A269" s="349"/>
      <c r="B269" s="349"/>
      <c r="C269" s="349"/>
      <c r="D269" s="349"/>
      <c r="E269" s="349"/>
      <c r="F269" s="349"/>
      <c r="G269" s="349"/>
      <c r="H269" s="349"/>
      <c r="I269" s="349"/>
      <c r="J269" s="349"/>
      <c r="K269" s="349"/>
      <c r="L269" s="349"/>
      <c r="M269" s="350"/>
      <c r="N269" s="345" t="s">
        <v>66</v>
      </c>
      <c r="O269" s="346"/>
      <c r="P269" s="346"/>
      <c r="Q269" s="346"/>
      <c r="R269" s="346"/>
      <c r="S269" s="346"/>
      <c r="T269" s="347"/>
      <c r="U269" s="37" t="s">
        <v>65</v>
      </c>
      <c r="V269" s="341">
        <f>IFERROR(SUM(V265:V267),"0")</f>
        <v>0</v>
      </c>
      <c r="W269" s="341">
        <f>IFERROR(SUM(W265:W267),"0")</f>
        <v>0</v>
      </c>
      <c r="X269" s="37"/>
      <c r="Y269" s="342"/>
      <c r="Z269" s="342"/>
    </row>
    <row r="270" spans="1:53" ht="14.25" hidden="1" customHeight="1" x14ac:dyDescent="0.25">
      <c r="A270" s="351" t="s">
        <v>86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34"/>
      <c r="Z270" s="334"/>
    </row>
    <row r="271" spans="1:53" ht="16.5" hidden="1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1" t="s">
        <v>440</v>
      </c>
      <c r="O271" s="353"/>
      <c r="P271" s="353"/>
      <c r="Q271" s="353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0" t="s">
        <v>443</v>
      </c>
      <c r="O272" s="353"/>
      <c r="P272" s="353"/>
      <c r="Q272" s="353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hidden="1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53"/>
      <c r="P273" s="353"/>
      <c r="Q273" s="353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hidden="1" x14ac:dyDescent="0.2">
      <c r="A274" s="348"/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50"/>
      <c r="N274" s="345" t="s">
        <v>66</v>
      </c>
      <c r="O274" s="346"/>
      <c r="P274" s="346"/>
      <c r="Q274" s="346"/>
      <c r="R274" s="346"/>
      <c r="S274" s="346"/>
      <c r="T274" s="347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hidden="1" x14ac:dyDescent="0.2">
      <c r="A275" s="349"/>
      <c r="B275" s="349"/>
      <c r="C275" s="349"/>
      <c r="D275" s="349"/>
      <c r="E275" s="349"/>
      <c r="F275" s="349"/>
      <c r="G275" s="349"/>
      <c r="H275" s="349"/>
      <c r="I275" s="349"/>
      <c r="J275" s="349"/>
      <c r="K275" s="349"/>
      <c r="L275" s="349"/>
      <c r="M275" s="350"/>
      <c r="N275" s="345" t="s">
        <v>66</v>
      </c>
      <c r="O275" s="346"/>
      <c r="P275" s="346"/>
      <c r="Q275" s="346"/>
      <c r="R275" s="346"/>
      <c r="S275" s="346"/>
      <c r="T275" s="347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hidden="1" customHeight="1" x14ac:dyDescent="0.25">
      <c r="A276" s="351" t="s">
        <v>446</v>
      </c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49"/>
      <c r="P276" s="349"/>
      <c r="Q276" s="349"/>
      <c r="R276" s="349"/>
      <c r="S276" s="349"/>
      <c r="T276" s="349"/>
      <c r="U276" s="349"/>
      <c r="V276" s="349"/>
      <c r="W276" s="349"/>
      <c r="X276" s="349"/>
      <c r="Y276" s="334"/>
      <c r="Z276" s="334"/>
    </row>
    <row r="277" spans="1:53" ht="16.5" hidden="1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53"/>
      <c r="P277" s="353"/>
      <c r="Q277" s="353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53"/>
      <c r="P278" s="353"/>
      <c r="Q278" s="353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53"/>
      <c r="P279" s="353"/>
      <c r="Q279" s="353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hidden="1" x14ac:dyDescent="0.2">
      <c r="A280" s="348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50"/>
      <c r="N280" s="345" t="s">
        <v>66</v>
      </c>
      <c r="O280" s="346"/>
      <c r="P280" s="346"/>
      <c r="Q280" s="346"/>
      <c r="R280" s="346"/>
      <c r="S280" s="346"/>
      <c r="T280" s="347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hidden="1" x14ac:dyDescent="0.2">
      <c r="A281" s="349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50"/>
      <c r="N281" s="345" t="s">
        <v>66</v>
      </c>
      <c r="O281" s="346"/>
      <c r="P281" s="346"/>
      <c r="Q281" s="346"/>
      <c r="R281" s="346"/>
      <c r="S281" s="346"/>
      <c r="T281" s="347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hidden="1" customHeight="1" x14ac:dyDescent="0.25">
      <c r="A282" s="368" t="s">
        <v>455</v>
      </c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49"/>
      <c r="P282" s="349"/>
      <c r="Q282" s="349"/>
      <c r="R282" s="349"/>
      <c r="S282" s="349"/>
      <c r="T282" s="349"/>
      <c r="U282" s="349"/>
      <c r="V282" s="349"/>
      <c r="W282" s="349"/>
      <c r="X282" s="349"/>
      <c r="Y282" s="335"/>
      <c r="Z282" s="335"/>
    </row>
    <row r="283" spans="1:53" ht="14.25" hidden="1" customHeight="1" x14ac:dyDescent="0.25">
      <c r="A283" s="351" t="s">
        <v>108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34"/>
      <c r="Z283" s="334"/>
    </row>
    <row r="284" spans="1:53" ht="27" hidden="1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3"/>
      <c r="P284" s="353"/>
      <c r="Q284" s="353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4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53"/>
      <c r="P285" s="353"/>
      <c r="Q285" s="353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59" t="s">
        <v>461</v>
      </c>
      <c r="O286" s="353"/>
      <c r="P286" s="353"/>
      <c r="Q286" s="353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5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3"/>
      <c r="P287" s="353"/>
      <c r="Q287" s="353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3"/>
      <c r="P288" s="353"/>
      <c r="Q288" s="353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hidden="1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7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53"/>
      <c r="P289" s="353"/>
      <c r="Q289" s="353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53"/>
      <c r="P290" s="353"/>
      <c r="Q290" s="353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hidden="1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53"/>
      <c r="P291" s="353"/>
      <c r="Q291" s="353"/>
      <c r="R291" s="344"/>
      <c r="S291" s="34"/>
      <c r="T291" s="34"/>
      <c r="U291" s="35" t="s">
        <v>65</v>
      </c>
      <c r="V291" s="339">
        <v>0</v>
      </c>
      <c r="W291" s="340">
        <f t="shared" si="15"/>
        <v>0</v>
      </c>
      <c r="X291" s="36" t="str">
        <f>IFERROR(IF(W291=0,"",ROUNDUP(W291/H291,0)*0.00937),"")</f>
        <v/>
      </c>
      <c r="Y291" s="56"/>
      <c r="Z291" s="57"/>
      <c r="AD291" s="58"/>
      <c r="BA291" s="228" t="s">
        <v>1</v>
      </c>
    </row>
    <row r="292" spans="1:53" hidden="1" x14ac:dyDescent="0.2">
      <c r="A292" s="348"/>
      <c r="B292" s="349"/>
      <c r="C292" s="349"/>
      <c r="D292" s="349"/>
      <c r="E292" s="349"/>
      <c r="F292" s="349"/>
      <c r="G292" s="349"/>
      <c r="H292" s="349"/>
      <c r="I292" s="349"/>
      <c r="J292" s="349"/>
      <c r="K292" s="349"/>
      <c r="L292" s="349"/>
      <c r="M292" s="350"/>
      <c r="N292" s="345" t="s">
        <v>66</v>
      </c>
      <c r="O292" s="346"/>
      <c r="P292" s="346"/>
      <c r="Q292" s="346"/>
      <c r="R292" s="346"/>
      <c r="S292" s="346"/>
      <c r="T292" s="347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0</v>
      </c>
      <c r="W292" s="341">
        <f>IFERROR(W284/H284,"0")+IFERROR(W285/H285,"0")+IFERROR(W286/H286,"0")+IFERROR(W287/H287,"0")+IFERROR(W288/H288,"0")+IFERROR(W289/H289,"0")+IFERROR(W290/H290,"0")+IFERROR(W291/H291,"0")</f>
        <v>0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0</v>
      </c>
      <c r="Y292" s="342"/>
      <c r="Z292" s="342"/>
    </row>
    <row r="293" spans="1:53" hidden="1" x14ac:dyDescent="0.2">
      <c r="A293" s="349"/>
      <c r="B293" s="349"/>
      <c r="C293" s="349"/>
      <c r="D293" s="349"/>
      <c r="E293" s="349"/>
      <c r="F293" s="349"/>
      <c r="G293" s="349"/>
      <c r="H293" s="349"/>
      <c r="I293" s="349"/>
      <c r="J293" s="349"/>
      <c r="K293" s="349"/>
      <c r="L293" s="349"/>
      <c r="M293" s="350"/>
      <c r="N293" s="345" t="s">
        <v>66</v>
      </c>
      <c r="O293" s="346"/>
      <c r="P293" s="346"/>
      <c r="Q293" s="346"/>
      <c r="R293" s="346"/>
      <c r="S293" s="346"/>
      <c r="T293" s="347"/>
      <c r="U293" s="37" t="s">
        <v>65</v>
      </c>
      <c r="V293" s="341">
        <f>IFERROR(SUM(V284:V291),"0")</f>
        <v>0</v>
      </c>
      <c r="W293" s="341">
        <f>IFERROR(SUM(W284:W291),"0")</f>
        <v>0</v>
      </c>
      <c r="X293" s="37"/>
      <c r="Y293" s="342"/>
      <c r="Z293" s="342"/>
    </row>
    <row r="294" spans="1:53" ht="14.25" hidden="1" customHeight="1" x14ac:dyDescent="0.25">
      <c r="A294" s="351" t="s">
        <v>60</v>
      </c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49"/>
      <c r="P294" s="349"/>
      <c r="Q294" s="349"/>
      <c r="R294" s="349"/>
      <c r="S294" s="349"/>
      <c r="T294" s="349"/>
      <c r="U294" s="349"/>
      <c r="V294" s="349"/>
      <c r="W294" s="349"/>
      <c r="X294" s="349"/>
      <c r="Y294" s="334"/>
      <c r="Z294" s="334"/>
    </row>
    <row r="295" spans="1:53" ht="27" hidden="1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5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53"/>
      <c r="P295" s="353"/>
      <c r="Q295" s="353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3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53"/>
      <c r="P296" s="353"/>
      <c r="Q296" s="353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hidden="1" x14ac:dyDescent="0.2">
      <c r="A297" s="348"/>
      <c r="B297" s="349"/>
      <c r="C297" s="349"/>
      <c r="D297" s="349"/>
      <c r="E297" s="349"/>
      <c r="F297" s="349"/>
      <c r="G297" s="349"/>
      <c r="H297" s="349"/>
      <c r="I297" s="349"/>
      <c r="J297" s="349"/>
      <c r="K297" s="349"/>
      <c r="L297" s="349"/>
      <c r="M297" s="350"/>
      <c r="N297" s="345" t="s">
        <v>66</v>
      </c>
      <c r="O297" s="346"/>
      <c r="P297" s="346"/>
      <c r="Q297" s="346"/>
      <c r="R297" s="346"/>
      <c r="S297" s="346"/>
      <c r="T297" s="347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hidden="1" x14ac:dyDescent="0.2">
      <c r="A298" s="349"/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50"/>
      <c r="N298" s="345" t="s">
        <v>66</v>
      </c>
      <c r="O298" s="346"/>
      <c r="P298" s="346"/>
      <c r="Q298" s="346"/>
      <c r="R298" s="346"/>
      <c r="S298" s="346"/>
      <c r="T298" s="347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hidden="1" customHeight="1" x14ac:dyDescent="0.25">
      <c r="A299" s="368" t="s">
        <v>474</v>
      </c>
      <c r="B299" s="349"/>
      <c r="C299" s="349"/>
      <c r="D299" s="349"/>
      <c r="E299" s="349"/>
      <c r="F299" s="349"/>
      <c r="G299" s="349"/>
      <c r="H299" s="349"/>
      <c r="I299" s="349"/>
      <c r="J299" s="349"/>
      <c r="K299" s="349"/>
      <c r="L299" s="349"/>
      <c r="M299" s="349"/>
      <c r="N299" s="349"/>
      <c r="O299" s="349"/>
      <c r="P299" s="349"/>
      <c r="Q299" s="349"/>
      <c r="R299" s="349"/>
      <c r="S299" s="349"/>
      <c r="T299" s="349"/>
      <c r="U299" s="349"/>
      <c r="V299" s="349"/>
      <c r="W299" s="349"/>
      <c r="X299" s="349"/>
      <c r="Y299" s="335"/>
      <c r="Z299" s="335"/>
    </row>
    <row r="300" spans="1:53" ht="14.25" hidden="1" customHeight="1" x14ac:dyDescent="0.25">
      <c r="A300" s="351" t="s">
        <v>60</v>
      </c>
      <c r="B300" s="349"/>
      <c r="C300" s="349"/>
      <c r="D300" s="349"/>
      <c r="E300" s="349"/>
      <c r="F300" s="349"/>
      <c r="G300" s="349"/>
      <c r="H300" s="349"/>
      <c r="I300" s="349"/>
      <c r="J300" s="349"/>
      <c r="K300" s="349"/>
      <c r="L300" s="349"/>
      <c r="M300" s="349"/>
      <c r="N300" s="349"/>
      <c r="O300" s="349"/>
      <c r="P300" s="349"/>
      <c r="Q300" s="349"/>
      <c r="R300" s="349"/>
      <c r="S300" s="349"/>
      <c r="T300" s="349"/>
      <c r="U300" s="349"/>
      <c r="V300" s="349"/>
      <c r="W300" s="349"/>
      <c r="X300" s="349"/>
      <c r="Y300" s="334"/>
      <c r="Z300" s="334"/>
    </row>
    <row r="301" spans="1:53" ht="27" hidden="1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53"/>
      <c r="P301" s="353"/>
      <c r="Q301" s="353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hidden="1" x14ac:dyDescent="0.2">
      <c r="A302" s="348"/>
      <c r="B302" s="349"/>
      <c r="C302" s="349"/>
      <c r="D302" s="349"/>
      <c r="E302" s="349"/>
      <c r="F302" s="349"/>
      <c r="G302" s="349"/>
      <c r="H302" s="349"/>
      <c r="I302" s="349"/>
      <c r="J302" s="349"/>
      <c r="K302" s="349"/>
      <c r="L302" s="349"/>
      <c r="M302" s="350"/>
      <c r="N302" s="345" t="s">
        <v>66</v>
      </c>
      <c r="O302" s="346"/>
      <c r="P302" s="346"/>
      <c r="Q302" s="346"/>
      <c r="R302" s="346"/>
      <c r="S302" s="346"/>
      <c r="T302" s="347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49"/>
      <c r="B303" s="349"/>
      <c r="C303" s="349"/>
      <c r="D303" s="349"/>
      <c r="E303" s="349"/>
      <c r="F303" s="349"/>
      <c r="G303" s="349"/>
      <c r="H303" s="349"/>
      <c r="I303" s="349"/>
      <c r="J303" s="349"/>
      <c r="K303" s="349"/>
      <c r="L303" s="349"/>
      <c r="M303" s="350"/>
      <c r="N303" s="345" t="s">
        <v>66</v>
      </c>
      <c r="O303" s="346"/>
      <c r="P303" s="346"/>
      <c r="Q303" s="346"/>
      <c r="R303" s="346"/>
      <c r="S303" s="346"/>
      <c r="T303" s="347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1" t="s">
        <v>68</v>
      </c>
      <c r="B304" s="349"/>
      <c r="C304" s="349"/>
      <c r="D304" s="349"/>
      <c r="E304" s="349"/>
      <c r="F304" s="349"/>
      <c r="G304" s="349"/>
      <c r="H304" s="349"/>
      <c r="I304" s="349"/>
      <c r="J304" s="349"/>
      <c r="K304" s="349"/>
      <c r="L304" s="349"/>
      <c r="M304" s="349"/>
      <c r="N304" s="349"/>
      <c r="O304" s="349"/>
      <c r="P304" s="349"/>
      <c r="Q304" s="349"/>
      <c r="R304" s="349"/>
      <c r="S304" s="349"/>
      <c r="T304" s="349"/>
      <c r="U304" s="349"/>
      <c r="V304" s="349"/>
      <c r="W304" s="349"/>
      <c r="X304" s="349"/>
      <c r="Y304" s="334"/>
      <c r="Z304" s="334"/>
    </row>
    <row r="305" spans="1:53" ht="27" hidden="1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53"/>
      <c r="P305" s="353"/>
      <c r="Q305" s="353"/>
      <c r="R305" s="344"/>
      <c r="S305" s="34"/>
      <c r="T305" s="34"/>
      <c r="U305" s="35" t="s">
        <v>65</v>
      </c>
      <c r="V305" s="339">
        <v>0</v>
      </c>
      <c r="W305" s="340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32" t="s">
        <v>1</v>
      </c>
    </row>
    <row r="306" spans="1:53" hidden="1" x14ac:dyDescent="0.2">
      <c r="A306" s="348"/>
      <c r="B306" s="349"/>
      <c r="C306" s="349"/>
      <c r="D306" s="349"/>
      <c r="E306" s="349"/>
      <c r="F306" s="349"/>
      <c r="G306" s="349"/>
      <c r="H306" s="349"/>
      <c r="I306" s="349"/>
      <c r="J306" s="349"/>
      <c r="K306" s="349"/>
      <c r="L306" s="349"/>
      <c r="M306" s="350"/>
      <c r="N306" s="345" t="s">
        <v>66</v>
      </c>
      <c r="O306" s="346"/>
      <c r="P306" s="346"/>
      <c r="Q306" s="346"/>
      <c r="R306" s="346"/>
      <c r="S306" s="346"/>
      <c r="T306" s="347"/>
      <c r="U306" s="37" t="s">
        <v>67</v>
      </c>
      <c r="V306" s="341">
        <f>IFERROR(V305/H305,"0")</f>
        <v>0</v>
      </c>
      <c r="W306" s="341">
        <f>IFERROR(W305/H305,"0")</f>
        <v>0</v>
      </c>
      <c r="X306" s="341">
        <f>IFERROR(IF(X305="",0,X305),"0")</f>
        <v>0</v>
      </c>
      <c r="Y306" s="342"/>
      <c r="Z306" s="342"/>
    </row>
    <row r="307" spans="1:53" hidden="1" x14ac:dyDescent="0.2">
      <c r="A307" s="349"/>
      <c r="B307" s="349"/>
      <c r="C307" s="349"/>
      <c r="D307" s="349"/>
      <c r="E307" s="349"/>
      <c r="F307" s="349"/>
      <c r="G307" s="349"/>
      <c r="H307" s="349"/>
      <c r="I307" s="349"/>
      <c r="J307" s="349"/>
      <c r="K307" s="349"/>
      <c r="L307" s="349"/>
      <c r="M307" s="350"/>
      <c r="N307" s="345" t="s">
        <v>66</v>
      </c>
      <c r="O307" s="346"/>
      <c r="P307" s="346"/>
      <c r="Q307" s="346"/>
      <c r="R307" s="346"/>
      <c r="S307" s="346"/>
      <c r="T307" s="347"/>
      <c r="U307" s="37" t="s">
        <v>65</v>
      </c>
      <c r="V307" s="341">
        <f>IFERROR(SUM(V305:V305),"0")</f>
        <v>0</v>
      </c>
      <c r="W307" s="341">
        <f>IFERROR(SUM(W305:W305),"0")</f>
        <v>0</v>
      </c>
      <c r="X307" s="37"/>
      <c r="Y307" s="342"/>
      <c r="Z307" s="342"/>
    </row>
    <row r="308" spans="1:53" ht="14.25" hidden="1" customHeight="1" x14ac:dyDescent="0.25">
      <c r="A308" s="351" t="s">
        <v>229</v>
      </c>
      <c r="B308" s="349"/>
      <c r="C308" s="349"/>
      <c r="D308" s="349"/>
      <c r="E308" s="349"/>
      <c r="F308" s="349"/>
      <c r="G308" s="349"/>
      <c r="H308" s="349"/>
      <c r="I308" s="349"/>
      <c r="J308" s="349"/>
      <c r="K308" s="349"/>
      <c r="L308" s="349"/>
      <c r="M308" s="349"/>
      <c r="N308" s="349"/>
      <c r="O308" s="349"/>
      <c r="P308" s="349"/>
      <c r="Q308" s="349"/>
      <c r="R308" s="349"/>
      <c r="S308" s="349"/>
      <c r="T308" s="349"/>
      <c r="U308" s="349"/>
      <c r="V308" s="349"/>
      <c r="W308" s="349"/>
      <c r="X308" s="349"/>
      <c r="Y308" s="334"/>
      <c r="Z308" s="334"/>
    </row>
    <row r="309" spans="1:53" ht="27" hidden="1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53"/>
      <c r="P309" s="353"/>
      <c r="Q309" s="353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48"/>
      <c r="B310" s="349"/>
      <c r="C310" s="349"/>
      <c r="D310" s="349"/>
      <c r="E310" s="349"/>
      <c r="F310" s="349"/>
      <c r="G310" s="349"/>
      <c r="H310" s="349"/>
      <c r="I310" s="349"/>
      <c r="J310" s="349"/>
      <c r="K310" s="349"/>
      <c r="L310" s="349"/>
      <c r="M310" s="350"/>
      <c r="N310" s="345" t="s">
        <v>66</v>
      </c>
      <c r="O310" s="346"/>
      <c r="P310" s="346"/>
      <c r="Q310" s="346"/>
      <c r="R310" s="346"/>
      <c r="S310" s="346"/>
      <c r="T310" s="347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49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50"/>
      <c r="N311" s="345" t="s">
        <v>66</v>
      </c>
      <c r="O311" s="346"/>
      <c r="P311" s="346"/>
      <c r="Q311" s="346"/>
      <c r="R311" s="346"/>
      <c r="S311" s="346"/>
      <c r="T311" s="347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hidden="1" customHeight="1" x14ac:dyDescent="0.25">
      <c r="A312" s="351" t="s">
        <v>86</v>
      </c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49"/>
      <c r="P312" s="349"/>
      <c r="Q312" s="349"/>
      <c r="R312" s="349"/>
      <c r="S312" s="349"/>
      <c r="T312" s="349"/>
      <c r="U312" s="349"/>
      <c r="V312" s="349"/>
      <c r="W312" s="349"/>
      <c r="X312" s="349"/>
      <c r="Y312" s="334"/>
      <c r="Z312" s="334"/>
    </row>
    <row r="313" spans="1:53" ht="27" hidden="1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69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53"/>
      <c r="P313" s="353"/>
      <c r="Q313" s="353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48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50"/>
      <c r="N314" s="345" t="s">
        <v>66</v>
      </c>
      <c r="O314" s="346"/>
      <c r="P314" s="346"/>
      <c r="Q314" s="346"/>
      <c r="R314" s="346"/>
      <c r="S314" s="346"/>
      <c r="T314" s="347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hidden="1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50"/>
      <c r="N315" s="345" t="s">
        <v>66</v>
      </c>
      <c r="O315" s="346"/>
      <c r="P315" s="346"/>
      <c r="Q315" s="346"/>
      <c r="R315" s="346"/>
      <c r="S315" s="346"/>
      <c r="T315" s="347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hidden="1" customHeight="1" x14ac:dyDescent="0.2">
      <c r="A316" s="390" t="s">
        <v>483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48"/>
      <c r="Z316" s="48"/>
    </row>
    <row r="317" spans="1:53" ht="16.5" hidden="1" customHeight="1" x14ac:dyDescent="0.25">
      <c r="A317" s="368" t="s">
        <v>484</v>
      </c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349"/>
      <c r="P317" s="349"/>
      <c r="Q317" s="349"/>
      <c r="R317" s="349"/>
      <c r="S317" s="349"/>
      <c r="T317" s="349"/>
      <c r="U317" s="349"/>
      <c r="V317" s="349"/>
      <c r="W317" s="349"/>
      <c r="X317" s="349"/>
      <c r="Y317" s="335"/>
      <c r="Z317" s="335"/>
    </row>
    <row r="318" spans="1:53" ht="14.25" hidden="1" customHeight="1" x14ac:dyDescent="0.25">
      <c r="A318" s="351" t="s">
        <v>68</v>
      </c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49"/>
      <c r="P318" s="349"/>
      <c r="Q318" s="349"/>
      <c r="R318" s="349"/>
      <c r="S318" s="349"/>
      <c r="T318" s="349"/>
      <c r="U318" s="349"/>
      <c r="V318" s="349"/>
      <c r="W318" s="349"/>
      <c r="X318" s="349"/>
      <c r="Y318" s="334"/>
      <c r="Z318" s="334"/>
    </row>
    <row r="319" spans="1:53" ht="27" hidden="1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5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53"/>
      <c r="P319" s="353"/>
      <c r="Q319" s="353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idden="1" x14ac:dyDescent="0.2">
      <c r="A320" s="348"/>
      <c r="B320" s="349"/>
      <c r="C320" s="349"/>
      <c r="D320" s="349"/>
      <c r="E320" s="349"/>
      <c r="F320" s="349"/>
      <c r="G320" s="349"/>
      <c r="H320" s="349"/>
      <c r="I320" s="349"/>
      <c r="J320" s="349"/>
      <c r="K320" s="349"/>
      <c r="L320" s="349"/>
      <c r="M320" s="350"/>
      <c r="N320" s="345" t="s">
        <v>66</v>
      </c>
      <c r="O320" s="346"/>
      <c r="P320" s="346"/>
      <c r="Q320" s="346"/>
      <c r="R320" s="346"/>
      <c r="S320" s="346"/>
      <c r="T320" s="347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hidden="1" x14ac:dyDescent="0.2">
      <c r="A321" s="349"/>
      <c r="B321" s="349"/>
      <c r="C321" s="349"/>
      <c r="D321" s="349"/>
      <c r="E321" s="349"/>
      <c r="F321" s="349"/>
      <c r="G321" s="349"/>
      <c r="H321" s="349"/>
      <c r="I321" s="349"/>
      <c r="J321" s="349"/>
      <c r="K321" s="349"/>
      <c r="L321" s="349"/>
      <c r="M321" s="350"/>
      <c r="N321" s="345" t="s">
        <v>66</v>
      </c>
      <c r="O321" s="346"/>
      <c r="P321" s="346"/>
      <c r="Q321" s="346"/>
      <c r="R321" s="346"/>
      <c r="S321" s="346"/>
      <c r="T321" s="347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hidden="1" customHeight="1" x14ac:dyDescent="0.2">
      <c r="A322" s="390" t="s">
        <v>487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48"/>
      <c r="Z322" s="48"/>
    </row>
    <row r="323" spans="1:53" ht="16.5" hidden="1" customHeight="1" x14ac:dyDescent="0.25">
      <c r="A323" s="368" t="s">
        <v>488</v>
      </c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49"/>
      <c r="P323" s="349"/>
      <c r="Q323" s="349"/>
      <c r="R323" s="349"/>
      <c r="S323" s="349"/>
      <c r="T323" s="349"/>
      <c r="U323" s="349"/>
      <c r="V323" s="349"/>
      <c r="W323" s="349"/>
      <c r="X323" s="349"/>
      <c r="Y323" s="335"/>
      <c r="Z323" s="335"/>
    </row>
    <row r="324" spans="1:53" ht="14.25" hidden="1" customHeight="1" x14ac:dyDescent="0.25">
      <c r="A324" s="351" t="s">
        <v>108</v>
      </c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49"/>
      <c r="P324" s="349"/>
      <c r="Q324" s="349"/>
      <c r="R324" s="349"/>
      <c r="S324" s="349"/>
      <c r="T324" s="349"/>
      <c r="U324" s="349"/>
      <c r="V324" s="349"/>
      <c r="W324" s="349"/>
      <c r="X324" s="349"/>
      <c r="Y324" s="334"/>
      <c r="Z324" s="334"/>
    </row>
    <row r="325" spans="1:53" ht="27" hidden="1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3"/>
      <c r="P325" s="353"/>
      <c r="Q325" s="353"/>
      <c r="R325" s="344"/>
      <c r="S325" s="34"/>
      <c r="T325" s="34"/>
      <c r="U325" s="35" t="s">
        <v>65</v>
      </c>
      <c r="V325" s="339">
        <v>0</v>
      </c>
      <c r="W325" s="340">
        <f t="shared" ref="W325:W332" si="16"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3"/>
      <c r="P326" s="353"/>
      <c r="Q326" s="353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3"/>
      <c r="P327" s="353"/>
      <c r="Q327" s="353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3"/>
      <c r="P328" s="353"/>
      <c r="Q328" s="353"/>
      <c r="R328" s="344"/>
      <c r="S328" s="34"/>
      <c r="T328" s="34"/>
      <c r="U328" s="35" t="s">
        <v>65</v>
      </c>
      <c r="V328" s="339">
        <v>2000</v>
      </c>
      <c r="W328" s="340">
        <f t="shared" si="16"/>
        <v>2010</v>
      </c>
      <c r="X328" s="36">
        <f>IFERROR(IF(W328=0,"",ROUNDUP(W328/H328,0)*0.02175),"")</f>
        <v>2.9144999999999999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15" t="s">
        <v>497</v>
      </c>
      <c r="O329" s="353"/>
      <c r="P329" s="353"/>
      <c r="Q329" s="353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hidden="1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6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3"/>
      <c r="P330" s="353"/>
      <c r="Q330" s="353"/>
      <c r="R330" s="344"/>
      <c r="S330" s="34"/>
      <c r="T330" s="34"/>
      <c r="U330" s="35" t="s">
        <v>65</v>
      </c>
      <c r="V330" s="339">
        <v>0</v>
      </c>
      <c r="W330" s="340">
        <f t="shared" si="16"/>
        <v>0</v>
      </c>
      <c r="X330" s="36" t="str">
        <f>IFERROR(IF(W330=0,"",ROUNDUP(W330/H330,0)*0.02175),"")</f>
        <v/>
      </c>
      <c r="Y330" s="56"/>
      <c r="Z330" s="57"/>
      <c r="AD330" s="58"/>
      <c r="BA330" s="241" t="s">
        <v>1</v>
      </c>
    </row>
    <row r="331" spans="1:53" ht="27" hidden="1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60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53"/>
      <c r="P331" s="353"/>
      <c r="Q331" s="353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hidden="1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53"/>
      <c r="P332" s="353"/>
      <c r="Q332" s="353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48"/>
      <c r="B333" s="349"/>
      <c r="C333" s="349"/>
      <c r="D333" s="349"/>
      <c r="E333" s="349"/>
      <c r="F333" s="349"/>
      <c r="G333" s="349"/>
      <c r="H333" s="349"/>
      <c r="I333" s="349"/>
      <c r="J333" s="349"/>
      <c r="K333" s="349"/>
      <c r="L333" s="349"/>
      <c r="M333" s="350"/>
      <c r="N333" s="345" t="s">
        <v>66</v>
      </c>
      <c r="O333" s="346"/>
      <c r="P333" s="346"/>
      <c r="Q333" s="346"/>
      <c r="R333" s="346"/>
      <c r="S333" s="346"/>
      <c r="T333" s="347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133.33333333333334</v>
      </c>
      <c r="W333" s="341">
        <f>IFERROR(W325/H325,"0")+IFERROR(W326/H326,"0")+IFERROR(W327/H327,"0")+IFERROR(W328/H328,"0")+IFERROR(W329/H329,"0")+IFERROR(W330/H330,"0")+IFERROR(W331/H331,"0")+IFERROR(W332/H332,"0")</f>
        <v>134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2.9144999999999999</v>
      </c>
      <c r="Y333" s="342"/>
      <c r="Z333" s="342"/>
    </row>
    <row r="334" spans="1:53" x14ac:dyDescent="0.2">
      <c r="A334" s="349"/>
      <c r="B334" s="349"/>
      <c r="C334" s="349"/>
      <c r="D334" s="349"/>
      <c r="E334" s="349"/>
      <c r="F334" s="349"/>
      <c r="G334" s="349"/>
      <c r="H334" s="349"/>
      <c r="I334" s="349"/>
      <c r="J334" s="349"/>
      <c r="K334" s="349"/>
      <c r="L334" s="349"/>
      <c r="M334" s="350"/>
      <c r="N334" s="345" t="s">
        <v>66</v>
      </c>
      <c r="O334" s="346"/>
      <c r="P334" s="346"/>
      <c r="Q334" s="346"/>
      <c r="R334" s="346"/>
      <c r="S334" s="346"/>
      <c r="T334" s="347"/>
      <c r="U334" s="37" t="s">
        <v>65</v>
      </c>
      <c r="V334" s="341">
        <f>IFERROR(SUM(V325:V332),"0")</f>
        <v>2000</v>
      </c>
      <c r="W334" s="341">
        <f>IFERROR(SUM(W325:W332),"0")</f>
        <v>2010</v>
      </c>
      <c r="X334" s="37"/>
      <c r="Y334" s="342"/>
      <c r="Z334" s="342"/>
    </row>
    <row r="335" spans="1:53" ht="14.25" hidden="1" customHeight="1" x14ac:dyDescent="0.25">
      <c r="A335" s="351" t="s">
        <v>100</v>
      </c>
      <c r="B335" s="349"/>
      <c r="C335" s="349"/>
      <c r="D335" s="349"/>
      <c r="E335" s="349"/>
      <c r="F335" s="349"/>
      <c r="G335" s="349"/>
      <c r="H335" s="349"/>
      <c r="I335" s="349"/>
      <c r="J335" s="349"/>
      <c r="K335" s="349"/>
      <c r="L335" s="349"/>
      <c r="M335" s="349"/>
      <c r="N335" s="349"/>
      <c r="O335" s="349"/>
      <c r="P335" s="349"/>
      <c r="Q335" s="349"/>
      <c r="R335" s="349"/>
      <c r="S335" s="349"/>
      <c r="T335" s="349"/>
      <c r="U335" s="349"/>
      <c r="V335" s="349"/>
      <c r="W335" s="349"/>
      <c r="X335" s="349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53"/>
      <c r="P336" s="353"/>
      <c r="Q336" s="353"/>
      <c r="R336" s="344"/>
      <c r="S336" s="34"/>
      <c r="T336" s="34"/>
      <c r="U336" s="35" t="s">
        <v>65</v>
      </c>
      <c r="V336" s="339">
        <v>2000</v>
      </c>
      <c r="W336" s="340">
        <f>IFERROR(IF(V336="",0,CEILING((V336/$H336),1)*$H336),"")</f>
        <v>2010</v>
      </c>
      <c r="X336" s="36">
        <f>IFERROR(IF(W336=0,"",ROUNDUP(W336/H336,0)*0.02175),"")</f>
        <v>2.9144999999999999</v>
      </c>
      <c r="Y336" s="56"/>
      <c r="Z336" s="57"/>
      <c r="AD336" s="58"/>
      <c r="BA336" s="244" t="s">
        <v>1</v>
      </c>
    </row>
    <row r="337" spans="1:53" ht="16.5" hidden="1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4" t="s">
        <v>507</v>
      </c>
      <c r="O337" s="353"/>
      <c r="P337" s="353"/>
      <c r="Q337" s="353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hidden="1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53"/>
      <c r="P338" s="353"/>
      <c r="Q338" s="353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48"/>
      <c r="B339" s="349"/>
      <c r="C339" s="349"/>
      <c r="D339" s="349"/>
      <c r="E339" s="349"/>
      <c r="F339" s="349"/>
      <c r="G339" s="349"/>
      <c r="H339" s="349"/>
      <c r="I339" s="349"/>
      <c r="J339" s="349"/>
      <c r="K339" s="349"/>
      <c r="L339" s="349"/>
      <c r="M339" s="350"/>
      <c r="N339" s="345" t="s">
        <v>66</v>
      </c>
      <c r="O339" s="346"/>
      <c r="P339" s="346"/>
      <c r="Q339" s="346"/>
      <c r="R339" s="346"/>
      <c r="S339" s="346"/>
      <c r="T339" s="347"/>
      <c r="U339" s="37" t="s">
        <v>67</v>
      </c>
      <c r="V339" s="341">
        <f>IFERROR(V336/H336,"0")+IFERROR(V337/H337,"0")+IFERROR(V338/H338,"0")</f>
        <v>133.33333333333334</v>
      </c>
      <c r="W339" s="341">
        <f>IFERROR(W336/H336,"0")+IFERROR(W337/H337,"0")+IFERROR(W338/H338,"0")</f>
        <v>134</v>
      </c>
      <c r="X339" s="341">
        <f>IFERROR(IF(X336="",0,X336),"0")+IFERROR(IF(X337="",0,X337),"0")+IFERROR(IF(X338="",0,X338),"0")</f>
        <v>2.9144999999999999</v>
      </c>
      <c r="Y339" s="342"/>
      <c r="Z339" s="342"/>
    </row>
    <row r="340" spans="1:53" x14ac:dyDescent="0.2">
      <c r="A340" s="349"/>
      <c r="B340" s="349"/>
      <c r="C340" s="349"/>
      <c r="D340" s="349"/>
      <c r="E340" s="349"/>
      <c r="F340" s="349"/>
      <c r="G340" s="349"/>
      <c r="H340" s="349"/>
      <c r="I340" s="349"/>
      <c r="J340" s="349"/>
      <c r="K340" s="349"/>
      <c r="L340" s="349"/>
      <c r="M340" s="350"/>
      <c r="N340" s="345" t="s">
        <v>66</v>
      </c>
      <c r="O340" s="346"/>
      <c r="P340" s="346"/>
      <c r="Q340" s="346"/>
      <c r="R340" s="346"/>
      <c r="S340" s="346"/>
      <c r="T340" s="347"/>
      <c r="U340" s="37" t="s">
        <v>65</v>
      </c>
      <c r="V340" s="341">
        <f>IFERROR(SUM(V336:V338),"0")</f>
        <v>2000</v>
      </c>
      <c r="W340" s="341">
        <f>IFERROR(SUM(W336:W338),"0")</f>
        <v>2010</v>
      </c>
      <c r="X340" s="37"/>
      <c r="Y340" s="342"/>
      <c r="Z340" s="342"/>
    </row>
    <row r="341" spans="1:53" ht="14.25" hidden="1" customHeight="1" x14ac:dyDescent="0.25">
      <c r="A341" s="351" t="s">
        <v>68</v>
      </c>
      <c r="B341" s="349"/>
      <c r="C341" s="349"/>
      <c r="D341" s="349"/>
      <c r="E341" s="349"/>
      <c r="F341" s="349"/>
      <c r="G341" s="349"/>
      <c r="H341" s="349"/>
      <c r="I341" s="349"/>
      <c r="J341" s="349"/>
      <c r="K341" s="349"/>
      <c r="L341" s="349"/>
      <c r="M341" s="349"/>
      <c r="N341" s="349"/>
      <c r="O341" s="349"/>
      <c r="P341" s="349"/>
      <c r="Q341" s="349"/>
      <c r="R341" s="349"/>
      <c r="S341" s="349"/>
      <c r="T341" s="349"/>
      <c r="U341" s="349"/>
      <c r="V341" s="349"/>
      <c r="W341" s="349"/>
      <c r="X341" s="349"/>
      <c r="Y341" s="334"/>
      <c r="Z341" s="334"/>
    </row>
    <row r="342" spans="1:53" ht="27" hidden="1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0" t="s">
        <v>512</v>
      </c>
      <c r="O342" s="353"/>
      <c r="P342" s="353"/>
      <c r="Q342" s="353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hidden="1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7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53"/>
      <c r="P343" s="353"/>
      <c r="Q343" s="353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hidden="1" x14ac:dyDescent="0.2">
      <c r="A344" s="348"/>
      <c r="B344" s="349"/>
      <c r="C344" s="349"/>
      <c r="D344" s="349"/>
      <c r="E344" s="349"/>
      <c r="F344" s="349"/>
      <c r="G344" s="349"/>
      <c r="H344" s="349"/>
      <c r="I344" s="349"/>
      <c r="J344" s="349"/>
      <c r="K344" s="349"/>
      <c r="L344" s="349"/>
      <c r="M344" s="350"/>
      <c r="N344" s="345" t="s">
        <v>66</v>
      </c>
      <c r="O344" s="346"/>
      <c r="P344" s="346"/>
      <c r="Q344" s="346"/>
      <c r="R344" s="346"/>
      <c r="S344" s="346"/>
      <c r="T344" s="347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hidden="1" x14ac:dyDescent="0.2">
      <c r="A345" s="349"/>
      <c r="B345" s="349"/>
      <c r="C345" s="349"/>
      <c r="D345" s="349"/>
      <c r="E345" s="349"/>
      <c r="F345" s="349"/>
      <c r="G345" s="349"/>
      <c r="H345" s="349"/>
      <c r="I345" s="349"/>
      <c r="J345" s="349"/>
      <c r="K345" s="349"/>
      <c r="L345" s="349"/>
      <c r="M345" s="350"/>
      <c r="N345" s="345" t="s">
        <v>66</v>
      </c>
      <c r="O345" s="346"/>
      <c r="P345" s="346"/>
      <c r="Q345" s="346"/>
      <c r="R345" s="346"/>
      <c r="S345" s="346"/>
      <c r="T345" s="347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hidden="1" customHeight="1" x14ac:dyDescent="0.25">
      <c r="A346" s="351" t="s">
        <v>229</v>
      </c>
      <c r="B346" s="349"/>
      <c r="C346" s="349"/>
      <c r="D346" s="349"/>
      <c r="E346" s="349"/>
      <c r="F346" s="349"/>
      <c r="G346" s="349"/>
      <c r="H346" s="349"/>
      <c r="I346" s="349"/>
      <c r="J346" s="349"/>
      <c r="K346" s="349"/>
      <c r="L346" s="349"/>
      <c r="M346" s="349"/>
      <c r="N346" s="349"/>
      <c r="O346" s="349"/>
      <c r="P346" s="349"/>
      <c r="Q346" s="349"/>
      <c r="R346" s="349"/>
      <c r="S346" s="349"/>
      <c r="T346" s="349"/>
      <c r="U346" s="349"/>
      <c r="V346" s="349"/>
      <c r="W346" s="349"/>
      <c r="X346" s="349"/>
      <c r="Y346" s="334"/>
      <c r="Z346" s="334"/>
    </row>
    <row r="347" spans="1:53" ht="16.5" hidden="1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53"/>
      <c r="P347" s="353"/>
      <c r="Q347" s="353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48"/>
      <c r="B348" s="349"/>
      <c r="C348" s="349"/>
      <c r="D348" s="349"/>
      <c r="E348" s="349"/>
      <c r="F348" s="349"/>
      <c r="G348" s="349"/>
      <c r="H348" s="349"/>
      <c r="I348" s="349"/>
      <c r="J348" s="349"/>
      <c r="K348" s="349"/>
      <c r="L348" s="349"/>
      <c r="M348" s="350"/>
      <c r="N348" s="345" t="s">
        <v>66</v>
      </c>
      <c r="O348" s="346"/>
      <c r="P348" s="346"/>
      <c r="Q348" s="346"/>
      <c r="R348" s="346"/>
      <c r="S348" s="346"/>
      <c r="T348" s="347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hidden="1" x14ac:dyDescent="0.2">
      <c r="A349" s="349"/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50"/>
      <c r="N349" s="345" t="s">
        <v>66</v>
      </c>
      <c r="O349" s="346"/>
      <c r="P349" s="346"/>
      <c r="Q349" s="346"/>
      <c r="R349" s="346"/>
      <c r="S349" s="346"/>
      <c r="T349" s="347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hidden="1" customHeight="1" x14ac:dyDescent="0.25">
      <c r="A350" s="368" t="s">
        <v>517</v>
      </c>
      <c r="B350" s="349"/>
      <c r="C350" s="349"/>
      <c r="D350" s="349"/>
      <c r="E350" s="349"/>
      <c r="F350" s="349"/>
      <c r="G350" s="349"/>
      <c r="H350" s="349"/>
      <c r="I350" s="349"/>
      <c r="J350" s="349"/>
      <c r="K350" s="349"/>
      <c r="L350" s="349"/>
      <c r="M350" s="349"/>
      <c r="N350" s="349"/>
      <c r="O350" s="349"/>
      <c r="P350" s="349"/>
      <c r="Q350" s="349"/>
      <c r="R350" s="349"/>
      <c r="S350" s="349"/>
      <c r="T350" s="349"/>
      <c r="U350" s="349"/>
      <c r="V350" s="349"/>
      <c r="W350" s="349"/>
      <c r="X350" s="349"/>
      <c r="Y350" s="335"/>
      <c r="Z350" s="335"/>
    </row>
    <row r="351" spans="1:53" ht="14.25" hidden="1" customHeight="1" x14ac:dyDescent="0.25">
      <c r="A351" s="351" t="s">
        <v>108</v>
      </c>
      <c r="B351" s="349"/>
      <c r="C351" s="349"/>
      <c r="D351" s="349"/>
      <c r="E351" s="349"/>
      <c r="F351" s="349"/>
      <c r="G351" s="349"/>
      <c r="H351" s="349"/>
      <c r="I351" s="349"/>
      <c r="J351" s="349"/>
      <c r="K351" s="349"/>
      <c r="L351" s="349"/>
      <c r="M351" s="349"/>
      <c r="N351" s="349"/>
      <c r="O351" s="349"/>
      <c r="P351" s="349"/>
      <c r="Q351" s="349"/>
      <c r="R351" s="349"/>
      <c r="S351" s="349"/>
      <c r="T351" s="349"/>
      <c r="U351" s="349"/>
      <c r="V351" s="349"/>
      <c r="W351" s="349"/>
      <c r="X351" s="349"/>
      <c r="Y351" s="334"/>
      <c r="Z351" s="334"/>
    </row>
    <row r="352" spans="1:53" ht="27" hidden="1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53"/>
      <c r="P352" s="353"/>
      <c r="Q352" s="353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53"/>
      <c r="P353" s="353"/>
      <c r="Q353" s="353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53"/>
      <c r="P354" s="353"/>
      <c r="Q354" s="353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41" t="s">
        <v>526</v>
      </c>
      <c r="O355" s="353"/>
      <c r="P355" s="353"/>
      <c r="Q355" s="353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hidden="1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53"/>
      <c r="P356" s="353"/>
      <c r="Q356" s="353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hidden="1" x14ac:dyDescent="0.2">
      <c r="A357" s="348"/>
      <c r="B357" s="349"/>
      <c r="C357" s="349"/>
      <c r="D357" s="349"/>
      <c r="E357" s="349"/>
      <c r="F357" s="349"/>
      <c r="G357" s="349"/>
      <c r="H357" s="349"/>
      <c r="I357" s="349"/>
      <c r="J357" s="349"/>
      <c r="K357" s="349"/>
      <c r="L357" s="349"/>
      <c r="M357" s="350"/>
      <c r="N357" s="345" t="s">
        <v>66</v>
      </c>
      <c r="O357" s="346"/>
      <c r="P357" s="346"/>
      <c r="Q357" s="346"/>
      <c r="R357" s="346"/>
      <c r="S357" s="346"/>
      <c r="T357" s="347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hidden="1" x14ac:dyDescent="0.2">
      <c r="A358" s="349"/>
      <c r="B358" s="349"/>
      <c r="C358" s="349"/>
      <c r="D358" s="349"/>
      <c r="E358" s="349"/>
      <c r="F358" s="349"/>
      <c r="G358" s="349"/>
      <c r="H358" s="349"/>
      <c r="I358" s="349"/>
      <c r="J358" s="349"/>
      <c r="K358" s="349"/>
      <c r="L358" s="349"/>
      <c r="M358" s="350"/>
      <c r="N358" s="345" t="s">
        <v>66</v>
      </c>
      <c r="O358" s="346"/>
      <c r="P358" s="346"/>
      <c r="Q358" s="346"/>
      <c r="R358" s="346"/>
      <c r="S358" s="346"/>
      <c r="T358" s="347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hidden="1" customHeight="1" x14ac:dyDescent="0.25">
      <c r="A359" s="351" t="s">
        <v>60</v>
      </c>
      <c r="B359" s="349"/>
      <c r="C359" s="349"/>
      <c r="D359" s="349"/>
      <c r="E359" s="349"/>
      <c r="F359" s="349"/>
      <c r="G359" s="349"/>
      <c r="H359" s="349"/>
      <c r="I359" s="349"/>
      <c r="J359" s="349"/>
      <c r="K359" s="349"/>
      <c r="L359" s="349"/>
      <c r="M359" s="349"/>
      <c r="N359" s="349"/>
      <c r="O359" s="349"/>
      <c r="P359" s="349"/>
      <c r="Q359" s="349"/>
      <c r="R359" s="349"/>
      <c r="S359" s="349"/>
      <c r="T359" s="349"/>
      <c r="U359" s="349"/>
      <c r="V359" s="349"/>
      <c r="W359" s="349"/>
      <c r="X359" s="349"/>
      <c r="Y359" s="334"/>
      <c r="Z359" s="334"/>
    </row>
    <row r="360" spans="1:53" ht="27" hidden="1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53"/>
      <c r="P360" s="353"/>
      <c r="Q360" s="353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hidden="1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53"/>
      <c r="P361" s="353"/>
      <c r="Q361" s="353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hidden="1" x14ac:dyDescent="0.2">
      <c r="A362" s="348"/>
      <c r="B362" s="349"/>
      <c r="C362" s="349"/>
      <c r="D362" s="349"/>
      <c r="E362" s="349"/>
      <c r="F362" s="349"/>
      <c r="G362" s="349"/>
      <c r="H362" s="349"/>
      <c r="I362" s="349"/>
      <c r="J362" s="349"/>
      <c r="K362" s="349"/>
      <c r="L362" s="349"/>
      <c r="M362" s="350"/>
      <c r="N362" s="345" t="s">
        <v>66</v>
      </c>
      <c r="O362" s="346"/>
      <c r="P362" s="346"/>
      <c r="Q362" s="346"/>
      <c r="R362" s="346"/>
      <c r="S362" s="346"/>
      <c r="T362" s="347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hidden="1" x14ac:dyDescent="0.2">
      <c r="A363" s="349"/>
      <c r="B363" s="349"/>
      <c r="C363" s="349"/>
      <c r="D363" s="349"/>
      <c r="E363" s="349"/>
      <c r="F363" s="349"/>
      <c r="G363" s="349"/>
      <c r="H363" s="349"/>
      <c r="I363" s="349"/>
      <c r="J363" s="349"/>
      <c r="K363" s="349"/>
      <c r="L363" s="349"/>
      <c r="M363" s="350"/>
      <c r="N363" s="345" t="s">
        <v>66</v>
      </c>
      <c r="O363" s="346"/>
      <c r="P363" s="346"/>
      <c r="Q363" s="346"/>
      <c r="R363" s="346"/>
      <c r="S363" s="346"/>
      <c r="T363" s="347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hidden="1" customHeight="1" x14ac:dyDescent="0.25">
      <c r="A364" s="351" t="s">
        <v>68</v>
      </c>
      <c r="B364" s="349"/>
      <c r="C364" s="349"/>
      <c r="D364" s="349"/>
      <c r="E364" s="349"/>
      <c r="F364" s="349"/>
      <c r="G364" s="349"/>
      <c r="H364" s="349"/>
      <c r="I364" s="349"/>
      <c r="J364" s="349"/>
      <c r="K364" s="349"/>
      <c r="L364" s="349"/>
      <c r="M364" s="349"/>
      <c r="N364" s="349"/>
      <c r="O364" s="349"/>
      <c r="P364" s="349"/>
      <c r="Q364" s="349"/>
      <c r="R364" s="349"/>
      <c r="S364" s="349"/>
      <c r="T364" s="349"/>
      <c r="U364" s="349"/>
      <c r="V364" s="349"/>
      <c r="W364" s="349"/>
      <c r="X364" s="349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53"/>
      <c r="P365" s="353"/>
      <c r="Q365" s="353"/>
      <c r="R365" s="344"/>
      <c r="S365" s="34"/>
      <c r="T365" s="34"/>
      <c r="U365" s="35" t="s">
        <v>65</v>
      </c>
      <c r="V365" s="339">
        <v>2000</v>
      </c>
      <c r="W365" s="340">
        <f>IFERROR(IF(V365="",0,CEILING((V365/$H365),1)*$H365),"")</f>
        <v>2004.6</v>
      </c>
      <c r="X365" s="36">
        <f>IFERROR(IF(W365=0,"",ROUNDUP(W365/H365,0)*0.02175),"")</f>
        <v>5.5897499999999996</v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53"/>
      <c r="P366" s="353"/>
      <c r="Q366" s="353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5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53"/>
      <c r="P367" s="353"/>
      <c r="Q367" s="353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hidden="1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53"/>
      <c r="P368" s="353"/>
      <c r="Q368" s="353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48"/>
      <c r="B369" s="349"/>
      <c r="C369" s="349"/>
      <c r="D369" s="349"/>
      <c r="E369" s="349"/>
      <c r="F369" s="349"/>
      <c r="G369" s="349"/>
      <c r="H369" s="349"/>
      <c r="I369" s="349"/>
      <c r="J369" s="349"/>
      <c r="K369" s="349"/>
      <c r="L369" s="349"/>
      <c r="M369" s="350"/>
      <c r="N369" s="345" t="s">
        <v>66</v>
      </c>
      <c r="O369" s="346"/>
      <c r="P369" s="346"/>
      <c r="Q369" s="346"/>
      <c r="R369" s="346"/>
      <c r="S369" s="346"/>
      <c r="T369" s="347"/>
      <c r="U369" s="37" t="s">
        <v>67</v>
      </c>
      <c r="V369" s="341">
        <f>IFERROR(V365/H365,"0")+IFERROR(V366/H366,"0")+IFERROR(V367/H367,"0")+IFERROR(V368/H368,"0")</f>
        <v>256.41025641025641</v>
      </c>
      <c r="W369" s="341">
        <f>IFERROR(W365/H365,"0")+IFERROR(W366/H366,"0")+IFERROR(W367/H367,"0")+IFERROR(W368/H368,"0")</f>
        <v>257</v>
      </c>
      <c r="X369" s="341">
        <f>IFERROR(IF(X365="",0,X365),"0")+IFERROR(IF(X366="",0,X366),"0")+IFERROR(IF(X367="",0,X367),"0")+IFERROR(IF(X368="",0,X368),"0")</f>
        <v>5.5897499999999996</v>
      </c>
      <c r="Y369" s="342"/>
      <c r="Z369" s="342"/>
    </row>
    <row r="370" spans="1:53" x14ac:dyDescent="0.2">
      <c r="A370" s="349"/>
      <c r="B370" s="349"/>
      <c r="C370" s="349"/>
      <c r="D370" s="349"/>
      <c r="E370" s="349"/>
      <c r="F370" s="349"/>
      <c r="G370" s="349"/>
      <c r="H370" s="349"/>
      <c r="I370" s="349"/>
      <c r="J370" s="349"/>
      <c r="K370" s="349"/>
      <c r="L370" s="349"/>
      <c r="M370" s="350"/>
      <c r="N370" s="345" t="s">
        <v>66</v>
      </c>
      <c r="O370" s="346"/>
      <c r="P370" s="346"/>
      <c r="Q370" s="346"/>
      <c r="R370" s="346"/>
      <c r="S370" s="346"/>
      <c r="T370" s="347"/>
      <c r="U370" s="37" t="s">
        <v>65</v>
      </c>
      <c r="V370" s="341">
        <f>IFERROR(SUM(V365:V368),"0")</f>
        <v>2000</v>
      </c>
      <c r="W370" s="341">
        <f>IFERROR(SUM(W365:W368),"0")</f>
        <v>2004.6</v>
      </c>
      <c r="X370" s="37"/>
      <c r="Y370" s="342"/>
      <c r="Z370" s="342"/>
    </row>
    <row r="371" spans="1:53" ht="14.25" hidden="1" customHeight="1" x14ac:dyDescent="0.25">
      <c r="A371" s="351" t="s">
        <v>229</v>
      </c>
      <c r="B371" s="349"/>
      <c r="C371" s="349"/>
      <c r="D371" s="349"/>
      <c r="E371" s="349"/>
      <c r="F371" s="349"/>
      <c r="G371" s="349"/>
      <c r="H371" s="349"/>
      <c r="I371" s="349"/>
      <c r="J371" s="349"/>
      <c r="K371" s="349"/>
      <c r="L371" s="349"/>
      <c r="M371" s="349"/>
      <c r="N371" s="349"/>
      <c r="O371" s="349"/>
      <c r="P371" s="349"/>
      <c r="Q371" s="349"/>
      <c r="R371" s="349"/>
      <c r="S371" s="349"/>
      <c r="T371" s="349"/>
      <c r="U371" s="349"/>
      <c r="V371" s="349"/>
      <c r="W371" s="349"/>
      <c r="X371" s="349"/>
      <c r="Y371" s="334"/>
      <c r="Z371" s="334"/>
    </row>
    <row r="372" spans="1:53" ht="27" hidden="1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53"/>
      <c r="P372" s="353"/>
      <c r="Q372" s="353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hidden="1" x14ac:dyDescent="0.2">
      <c r="A373" s="348"/>
      <c r="B373" s="349"/>
      <c r="C373" s="349"/>
      <c r="D373" s="349"/>
      <c r="E373" s="349"/>
      <c r="F373" s="349"/>
      <c r="G373" s="349"/>
      <c r="H373" s="349"/>
      <c r="I373" s="349"/>
      <c r="J373" s="349"/>
      <c r="K373" s="349"/>
      <c r="L373" s="349"/>
      <c r="M373" s="350"/>
      <c r="N373" s="345" t="s">
        <v>66</v>
      </c>
      <c r="O373" s="346"/>
      <c r="P373" s="346"/>
      <c r="Q373" s="346"/>
      <c r="R373" s="346"/>
      <c r="S373" s="346"/>
      <c r="T373" s="347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hidden="1" x14ac:dyDescent="0.2">
      <c r="A374" s="349"/>
      <c r="B374" s="349"/>
      <c r="C374" s="349"/>
      <c r="D374" s="349"/>
      <c r="E374" s="349"/>
      <c r="F374" s="349"/>
      <c r="G374" s="349"/>
      <c r="H374" s="349"/>
      <c r="I374" s="349"/>
      <c r="J374" s="349"/>
      <c r="K374" s="349"/>
      <c r="L374" s="349"/>
      <c r="M374" s="350"/>
      <c r="N374" s="345" t="s">
        <v>66</v>
      </c>
      <c r="O374" s="346"/>
      <c r="P374" s="346"/>
      <c r="Q374" s="346"/>
      <c r="R374" s="346"/>
      <c r="S374" s="346"/>
      <c r="T374" s="347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hidden="1" customHeight="1" x14ac:dyDescent="0.2">
      <c r="A375" s="390" t="s">
        <v>543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48"/>
      <c r="Z375" s="48"/>
    </row>
    <row r="376" spans="1:53" ht="16.5" hidden="1" customHeight="1" x14ac:dyDescent="0.25">
      <c r="A376" s="368" t="s">
        <v>544</v>
      </c>
      <c r="B376" s="349"/>
      <c r="C376" s="349"/>
      <c r="D376" s="349"/>
      <c r="E376" s="349"/>
      <c r="F376" s="349"/>
      <c r="G376" s="349"/>
      <c r="H376" s="349"/>
      <c r="I376" s="349"/>
      <c r="J376" s="349"/>
      <c r="K376" s="349"/>
      <c r="L376" s="349"/>
      <c r="M376" s="349"/>
      <c r="N376" s="349"/>
      <c r="O376" s="349"/>
      <c r="P376" s="349"/>
      <c r="Q376" s="349"/>
      <c r="R376" s="349"/>
      <c r="S376" s="349"/>
      <c r="T376" s="349"/>
      <c r="U376" s="349"/>
      <c r="V376" s="349"/>
      <c r="W376" s="349"/>
      <c r="X376" s="349"/>
      <c r="Y376" s="335"/>
      <c r="Z376" s="335"/>
    </row>
    <row r="377" spans="1:53" ht="14.25" hidden="1" customHeight="1" x14ac:dyDescent="0.25">
      <c r="A377" s="351" t="s">
        <v>108</v>
      </c>
      <c r="B377" s="349"/>
      <c r="C377" s="349"/>
      <c r="D377" s="349"/>
      <c r="E377" s="349"/>
      <c r="F377" s="349"/>
      <c r="G377" s="349"/>
      <c r="H377" s="349"/>
      <c r="I377" s="349"/>
      <c r="J377" s="349"/>
      <c r="K377" s="349"/>
      <c r="L377" s="349"/>
      <c r="M377" s="349"/>
      <c r="N377" s="349"/>
      <c r="O377" s="349"/>
      <c r="P377" s="349"/>
      <c r="Q377" s="349"/>
      <c r="R377" s="349"/>
      <c r="S377" s="349"/>
      <c r="T377" s="349"/>
      <c r="U377" s="349"/>
      <c r="V377" s="349"/>
      <c r="W377" s="349"/>
      <c r="X377" s="349"/>
      <c r="Y377" s="334"/>
      <c r="Z377" s="334"/>
    </row>
    <row r="378" spans="1:53" ht="27" hidden="1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53"/>
      <c r="P378" s="353"/>
      <c r="Q378" s="353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hidden="1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53"/>
      <c r="P379" s="353"/>
      <c r="Q379" s="353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hidden="1" x14ac:dyDescent="0.2">
      <c r="A380" s="348"/>
      <c r="B380" s="349"/>
      <c r="C380" s="349"/>
      <c r="D380" s="349"/>
      <c r="E380" s="349"/>
      <c r="F380" s="349"/>
      <c r="G380" s="349"/>
      <c r="H380" s="349"/>
      <c r="I380" s="349"/>
      <c r="J380" s="349"/>
      <c r="K380" s="349"/>
      <c r="L380" s="349"/>
      <c r="M380" s="350"/>
      <c r="N380" s="345" t="s">
        <v>66</v>
      </c>
      <c r="O380" s="346"/>
      <c r="P380" s="346"/>
      <c r="Q380" s="346"/>
      <c r="R380" s="346"/>
      <c r="S380" s="346"/>
      <c r="T380" s="347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hidden="1" x14ac:dyDescent="0.2">
      <c r="A381" s="349"/>
      <c r="B381" s="349"/>
      <c r="C381" s="349"/>
      <c r="D381" s="349"/>
      <c r="E381" s="349"/>
      <c r="F381" s="349"/>
      <c r="G381" s="349"/>
      <c r="H381" s="349"/>
      <c r="I381" s="349"/>
      <c r="J381" s="349"/>
      <c r="K381" s="349"/>
      <c r="L381" s="349"/>
      <c r="M381" s="350"/>
      <c r="N381" s="345" t="s">
        <v>66</v>
      </c>
      <c r="O381" s="346"/>
      <c r="P381" s="346"/>
      <c r="Q381" s="346"/>
      <c r="R381" s="346"/>
      <c r="S381" s="346"/>
      <c r="T381" s="347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hidden="1" customHeight="1" x14ac:dyDescent="0.25">
      <c r="A382" s="351" t="s">
        <v>60</v>
      </c>
      <c r="B382" s="349"/>
      <c r="C382" s="349"/>
      <c r="D382" s="349"/>
      <c r="E382" s="349"/>
      <c r="F382" s="349"/>
      <c r="G382" s="349"/>
      <c r="H382" s="349"/>
      <c r="I382" s="349"/>
      <c r="J382" s="349"/>
      <c r="K382" s="349"/>
      <c r="L382" s="349"/>
      <c r="M382" s="349"/>
      <c r="N382" s="349"/>
      <c r="O382" s="349"/>
      <c r="P382" s="349"/>
      <c r="Q382" s="349"/>
      <c r="R382" s="349"/>
      <c r="S382" s="349"/>
      <c r="T382" s="349"/>
      <c r="U382" s="349"/>
      <c r="V382" s="349"/>
      <c r="W382" s="349"/>
      <c r="X382" s="349"/>
      <c r="Y382" s="334"/>
      <c r="Z382" s="334"/>
    </row>
    <row r="383" spans="1:53" ht="27" hidden="1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53"/>
      <c r="P383" s="353"/>
      <c r="Q383" s="353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hidden="1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53"/>
      <c r="P384" s="353"/>
      <c r="Q384" s="353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70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53"/>
      <c r="P385" s="353"/>
      <c r="Q385" s="353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hidden="1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53"/>
      <c r="P386" s="353"/>
      <c r="Q386" s="353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53"/>
      <c r="P387" s="353"/>
      <c r="Q387" s="353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53"/>
      <c r="P388" s="353"/>
      <c r="Q388" s="353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7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53"/>
      <c r="P389" s="353"/>
      <c r="Q389" s="353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hidden="1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7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53"/>
      <c r="P390" s="353"/>
      <c r="Q390" s="353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53"/>
      <c r="P391" s="353"/>
      <c r="Q391" s="353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53"/>
      <c r="P392" s="353"/>
      <c r="Q392" s="353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53"/>
      <c r="P393" s="353"/>
      <c r="Q393" s="353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53"/>
      <c r="P394" s="353"/>
      <c r="Q394" s="353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69" t="s">
        <v>575</v>
      </c>
      <c r="O395" s="353"/>
      <c r="P395" s="353"/>
      <c r="Q395" s="353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hidden="1" x14ac:dyDescent="0.2">
      <c r="A396" s="348"/>
      <c r="B396" s="349"/>
      <c r="C396" s="349"/>
      <c r="D396" s="349"/>
      <c r="E396" s="349"/>
      <c r="F396" s="349"/>
      <c r="G396" s="349"/>
      <c r="H396" s="349"/>
      <c r="I396" s="349"/>
      <c r="J396" s="349"/>
      <c r="K396" s="349"/>
      <c r="L396" s="349"/>
      <c r="M396" s="350"/>
      <c r="N396" s="345" t="s">
        <v>66</v>
      </c>
      <c r="O396" s="346"/>
      <c r="P396" s="346"/>
      <c r="Q396" s="346"/>
      <c r="R396" s="346"/>
      <c r="S396" s="346"/>
      <c r="T396" s="347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hidden="1" x14ac:dyDescent="0.2">
      <c r="A397" s="349"/>
      <c r="B397" s="349"/>
      <c r="C397" s="349"/>
      <c r="D397" s="349"/>
      <c r="E397" s="349"/>
      <c r="F397" s="349"/>
      <c r="G397" s="349"/>
      <c r="H397" s="349"/>
      <c r="I397" s="349"/>
      <c r="J397" s="349"/>
      <c r="K397" s="349"/>
      <c r="L397" s="349"/>
      <c r="M397" s="350"/>
      <c r="N397" s="345" t="s">
        <v>66</v>
      </c>
      <c r="O397" s="346"/>
      <c r="P397" s="346"/>
      <c r="Q397" s="346"/>
      <c r="R397" s="346"/>
      <c r="S397" s="346"/>
      <c r="T397" s="347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hidden="1" customHeight="1" x14ac:dyDescent="0.25">
      <c r="A398" s="351" t="s">
        <v>68</v>
      </c>
      <c r="B398" s="349"/>
      <c r="C398" s="349"/>
      <c r="D398" s="349"/>
      <c r="E398" s="349"/>
      <c r="F398" s="349"/>
      <c r="G398" s="349"/>
      <c r="H398" s="349"/>
      <c r="I398" s="349"/>
      <c r="J398" s="349"/>
      <c r="K398" s="349"/>
      <c r="L398" s="349"/>
      <c r="M398" s="349"/>
      <c r="N398" s="349"/>
      <c r="O398" s="349"/>
      <c r="P398" s="349"/>
      <c r="Q398" s="349"/>
      <c r="R398" s="349"/>
      <c r="S398" s="349"/>
      <c r="T398" s="349"/>
      <c r="U398" s="349"/>
      <c r="V398" s="349"/>
      <c r="W398" s="349"/>
      <c r="X398" s="349"/>
      <c r="Y398" s="334"/>
      <c r="Z398" s="334"/>
    </row>
    <row r="399" spans="1:53" ht="27" hidden="1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53"/>
      <c r="P399" s="353"/>
      <c r="Q399" s="353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53"/>
      <c r="P400" s="353"/>
      <c r="Q400" s="353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53"/>
      <c r="P401" s="353"/>
      <c r="Q401" s="353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hidden="1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53"/>
      <c r="P402" s="353"/>
      <c r="Q402" s="353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hidden="1" x14ac:dyDescent="0.2">
      <c r="A403" s="348"/>
      <c r="B403" s="349"/>
      <c r="C403" s="349"/>
      <c r="D403" s="349"/>
      <c r="E403" s="349"/>
      <c r="F403" s="349"/>
      <c r="G403" s="349"/>
      <c r="H403" s="349"/>
      <c r="I403" s="349"/>
      <c r="J403" s="349"/>
      <c r="K403" s="349"/>
      <c r="L403" s="349"/>
      <c r="M403" s="350"/>
      <c r="N403" s="345" t="s">
        <v>66</v>
      </c>
      <c r="O403" s="346"/>
      <c r="P403" s="346"/>
      <c r="Q403" s="346"/>
      <c r="R403" s="346"/>
      <c r="S403" s="346"/>
      <c r="T403" s="347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hidden="1" x14ac:dyDescent="0.2">
      <c r="A404" s="349"/>
      <c r="B404" s="349"/>
      <c r="C404" s="349"/>
      <c r="D404" s="349"/>
      <c r="E404" s="349"/>
      <c r="F404" s="349"/>
      <c r="G404" s="349"/>
      <c r="H404" s="349"/>
      <c r="I404" s="349"/>
      <c r="J404" s="349"/>
      <c r="K404" s="349"/>
      <c r="L404" s="349"/>
      <c r="M404" s="350"/>
      <c r="N404" s="345" t="s">
        <v>66</v>
      </c>
      <c r="O404" s="346"/>
      <c r="P404" s="346"/>
      <c r="Q404" s="346"/>
      <c r="R404" s="346"/>
      <c r="S404" s="346"/>
      <c r="T404" s="347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hidden="1" customHeight="1" x14ac:dyDescent="0.25">
      <c r="A405" s="351" t="s">
        <v>229</v>
      </c>
      <c r="B405" s="349"/>
      <c r="C405" s="349"/>
      <c r="D405" s="349"/>
      <c r="E405" s="349"/>
      <c r="F405" s="349"/>
      <c r="G405" s="349"/>
      <c r="H405" s="349"/>
      <c r="I405" s="349"/>
      <c r="J405" s="349"/>
      <c r="K405" s="349"/>
      <c r="L405" s="349"/>
      <c r="M405" s="349"/>
      <c r="N405" s="349"/>
      <c r="O405" s="349"/>
      <c r="P405" s="349"/>
      <c r="Q405" s="349"/>
      <c r="R405" s="349"/>
      <c r="S405" s="349"/>
      <c r="T405" s="349"/>
      <c r="U405" s="349"/>
      <c r="V405" s="349"/>
      <c r="W405" s="349"/>
      <c r="X405" s="349"/>
      <c r="Y405" s="334"/>
      <c r="Z405" s="334"/>
    </row>
    <row r="406" spans="1:53" ht="27" hidden="1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53"/>
      <c r="P406" s="353"/>
      <c r="Q406" s="353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hidden="1" x14ac:dyDescent="0.2">
      <c r="A407" s="348"/>
      <c r="B407" s="349"/>
      <c r="C407" s="349"/>
      <c r="D407" s="349"/>
      <c r="E407" s="349"/>
      <c r="F407" s="349"/>
      <c r="G407" s="349"/>
      <c r="H407" s="349"/>
      <c r="I407" s="349"/>
      <c r="J407" s="349"/>
      <c r="K407" s="349"/>
      <c r="L407" s="349"/>
      <c r="M407" s="350"/>
      <c r="N407" s="345" t="s">
        <v>66</v>
      </c>
      <c r="O407" s="346"/>
      <c r="P407" s="346"/>
      <c r="Q407" s="346"/>
      <c r="R407" s="346"/>
      <c r="S407" s="346"/>
      <c r="T407" s="347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hidden="1" x14ac:dyDescent="0.2">
      <c r="A408" s="349"/>
      <c r="B408" s="349"/>
      <c r="C408" s="349"/>
      <c r="D408" s="349"/>
      <c r="E408" s="349"/>
      <c r="F408" s="349"/>
      <c r="G408" s="349"/>
      <c r="H408" s="349"/>
      <c r="I408" s="349"/>
      <c r="J408" s="349"/>
      <c r="K408" s="349"/>
      <c r="L408" s="349"/>
      <c r="M408" s="350"/>
      <c r="N408" s="345" t="s">
        <v>66</v>
      </c>
      <c r="O408" s="346"/>
      <c r="P408" s="346"/>
      <c r="Q408" s="346"/>
      <c r="R408" s="346"/>
      <c r="S408" s="346"/>
      <c r="T408" s="347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hidden="1" customHeight="1" x14ac:dyDescent="0.25">
      <c r="A409" s="351" t="s">
        <v>86</v>
      </c>
      <c r="B409" s="349"/>
      <c r="C409" s="349"/>
      <c r="D409" s="349"/>
      <c r="E409" s="349"/>
      <c r="F409" s="349"/>
      <c r="G409" s="349"/>
      <c r="H409" s="349"/>
      <c r="I409" s="349"/>
      <c r="J409" s="349"/>
      <c r="K409" s="349"/>
      <c r="L409" s="349"/>
      <c r="M409" s="349"/>
      <c r="N409" s="349"/>
      <c r="O409" s="349"/>
      <c r="P409" s="349"/>
      <c r="Q409" s="349"/>
      <c r="R409" s="349"/>
      <c r="S409" s="349"/>
      <c r="T409" s="349"/>
      <c r="U409" s="349"/>
      <c r="V409" s="349"/>
      <c r="W409" s="349"/>
      <c r="X409" s="349"/>
      <c r="Y409" s="334"/>
      <c r="Z409" s="334"/>
    </row>
    <row r="410" spans="1:53" ht="27" hidden="1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72" t="s">
        <v>590</v>
      </c>
      <c r="O410" s="353"/>
      <c r="P410" s="353"/>
      <c r="Q410" s="353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7" t="s">
        <v>593</v>
      </c>
      <c r="O411" s="353"/>
      <c r="P411" s="353"/>
      <c r="Q411" s="353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512" t="s">
        <v>596</v>
      </c>
      <c r="O412" s="353"/>
      <c r="P412" s="353"/>
      <c r="Q412" s="353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hidden="1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511" t="s">
        <v>599</v>
      </c>
      <c r="O413" s="353"/>
      <c r="P413" s="353"/>
      <c r="Q413" s="353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hidden="1" x14ac:dyDescent="0.2">
      <c r="A414" s="348"/>
      <c r="B414" s="349"/>
      <c r="C414" s="349"/>
      <c r="D414" s="349"/>
      <c r="E414" s="349"/>
      <c r="F414" s="349"/>
      <c r="G414" s="349"/>
      <c r="H414" s="349"/>
      <c r="I414" s="349"/>
      <c r="J414" s="349"/>
      <c r="K414" s="349"/>
      <c r="L414" s="349"/>
      <c r="M414" s="350"/>
      <c r="N414" s="345" t="s">
        <v>66</v>
      </c>
      <c r="O414" s="346"/>
      <c r="P414" s="346"/>
      <c r="Q414" s="346"/>
      <c r="R414" s="346"/>
      <c r="S414" s="346"/>
      <c r="T414" s="347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hidden="1" x14ac:dyDescent="0.2">
      <c r="A415" s="349"/>
      <c r="B415" s="349"/>
      <c r="C415" s="349"/>
      <c r="D415" s="349"/>
      <c r="E415" s="349"/>
      <c r="F415" s="349"/>
      <c r="G415" s="349"/>
      <c r="H415" s="349"/>
      <c r="I415" s="349"/>
      <c r="J415" s="349"/>
      <c r="K415" s="349"/>
      <c r="L415" s="349"/>
      <c r="M415" s="350"/>
      <c r="N415" s="345" t="s">
        <v>66</v>
      </c>
      <c r="O415" s="346"/>
      <c r="P415" s="346"/>
      <c r="Q415" s="346"/>
      <c r="R415" s="346"/>
      <c r="S415" s="346"/>
      <c r="T415" s="347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hidden="1" customHeight="1" x14ac:dyDescent="0.25">
      <c r="A416" s="368" t="s">
        <v>600</v>
      </c>
      <c r="B416" s="349"/>
      <c r="C416" s="349"/>
      <c r="D416" s="349"/>
      <c r="E416" s="349"/>
      <c r="F416" s="349"/>
      <c r="G416" s="349"/>
      <c r="H416" s="349"/>
      <c r="I416" s="349"/>
      <c r="J416" s="349"/>
      <c r="K416" s="349"/>
      <c r="L416" s="349"/>
      <c r="M416" s="349"/>
      <c r="N416" s="349"/>
      <c r="O416" s="349"/>
      <c r="P416" s="349"/>
      <c r="Q416" s="349"/>
      <c r="R416" s="349"/>
      <c r="S416" s="349"/>
      <c r="T416" s="349"/>
      <c r="U416" s="349"/>
      <c r="V416" s="349"/>
      <c r="W416" s="349"/>
      <c r="X416" s="349"/>
      <c r="Y416" s="335"/>
      <c r="Z416" s="335"/>
    </row>
    <row r="417" spans="1:53" ht="14.25" hidden="1" customHeight="1" x14ac:dyDescent="0.25">
      <c r="A417" s="351" t="s">
        <v>100</v>
      </c>
      <c r="B417" s="349"/>
      <c r="C417" s="349"/>
      <c r="D417" s="349"/>
      <c r="E417" s="349"/>
      <c r="F417" s="349"/>
      <c r="G417" s="349"/>
      <c r="H417" s="349"/>
      <c r="I417" s="349"/>
      <c r="J417" s="349"/>
      <c r="K417" s="349"/>
      <c r="L417" s="349"/>
      <c r="M417" s="349"/>
      <c r="N417" s="349"/>
      <c r="O417" s="349"/>
      <c r="P417" s="349"/>
      <c r="Q417" s="349"/>
      <c r="R417" s="349"/>
      <c r="S417" s="349"/>
      <c r="T417" s="349"/>
      <c r="U417" s="349"/>
      <c r="V417" s="349"/>
      <c r="W417" s="349"/>
      <c r="X417" s="349"/>
      <c r="Y417" s="334"/>
      <c r="Z417" s="334"/>
    </row>
    <row r="418" spans="1:53" ht="27" hidden="1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6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3"/>
      <c r="P418" s="353"/>
      <c r="Q418" s="353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hidden="1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3"/>
      <c r="P419" s="353"/>
      <c r="Q419" s="353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hidden="1" x14ac:dyDescent="0.2">
      <c r="A420" s="348"/>
      <c r="B420" s="349"/>
      <c r="C420" s="349"/>
      <c r="D420" s="349"/>
      <c r="E420" s="349"/>
      <c r="F420" s="349"/>
      <c r="G420" s="349"/>
      <c r="H420" s="349"/>
      <c r="I420" s="349"/>
      <c r="J420" s="349"/>
      <c r="K420" s="349"/>
      <c r="L420" s="349"/>
      <c r="M420" s="350"/>
      <c r="N420" s="345" t="s">
        <v>66</v>
      </c>
      <c r="O420" s="346"/>
      <c r="P420" s="346"/>
      <c r="Q420" s="346"/>
      <c r="R420" s="346"/>
      <c r="S420" s="346"/>
      <c r="T420" s="347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hidden="1" x14ac:dyDescent="0.2">
      <c r="A421" s="349"/>
      <c r="B421" s="349"/>
      <c r="C421" s="349"/>
      <c r="D421" s="349"/>
      <c r="E421" s="349"/>
      <c r="F421" s="349"/>
      <c r="G421" s="349"/>
      <c r="H421" s="349"/>
      <c r="I421" s="349"/>
      <c r="J421" s="349"/>
      <c r="K421" s="349"/>
      <c r="L421" s="349"/>
      <c r="M421" s="350"/>
      <c r="N421" s="345" t="s">
        <v>66</v>
      </c>
      <c r="O421" s="346"/>
      <c r="P421" s="346"/>
      <c r="Q421" s="346"/>
      <c r="R421" s="346"/>
      <c r="S421" s="346"/>
      <c r="T421" s="347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hidden="1" customHeight="1" x14ac:dyDescent="0.25">
      <c r="A422" s="351" t="s">
        <v>60</v>
      </c>
      <c r="B422" s="349"/>
      <c r="C422" s="349"/>
      <c r="D422" s="349"/>
      <c r="E422" s="349"/>
      <c r="F422" s="349"/>
      <c r="G422" s="349"/>
      <c r="H422" s="349"/>
      <c r="I422" s="349"/>
      <c r="J422" s="349"/>
      <c r="K422" s="349"/>
      <c r="L422" s="349"/>
      <c r="M422" s="349"/>
      <c r="N422" s="349"/>
      <c r="O422" s="349"/>
      <c r="P422" s="349"/>
      <c r="Q422" s="349"/>
      <c r="R422" s="349"/>
      <c r="S422" s="349"/>
      <c r="T422" s="349"/>
      <c r="U422" s="349"/>
      <c r="V422" s="349"/>
      <c r="W422" s="349"/>
      <c r="X422" s="349"/>
      <c r="Y422" s="334"/>
      <c r="Z422" s="334"/>
    </row>
    <row r="423" spans="1:53" ht="27" hidden="1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3"/>
      <c r="P423" s="353"/>
      <c r="Q423" s="353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3"/>
      <c r="P424" s="353"/>
      <c r="Q424" s="353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3"/>
      <c r="P425" s="353"/>
      <c r="Q425" s="353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509" t="s">
        <v>613</v>
      </c>
      <c r="O426" s="353"/>
      <c r="P426" s="353"/>
      <c r="Q426" s="353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4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3"/>
      <c r="P427" s="353"/>
      <c r="Q427" s="353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3"/>
      <c r="P428" s="353"/>
      <c r="Q428" s="353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hidden="1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5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3"/>
      <c r="P429" s="353"/>
      <c r="Q429" s="353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hidden="1" x14ac:dyDescent="0.2">
      <c r="A430" s="348"/>
      <c r="B430" s="349"/>
      <c r="C430" s="349"/>
      <c r="D430" s="349"/>
      <c r="E430" s="349"/>
      <c r="F430" s="349"/>
      <c r="G430" s="349"/>
      <c r="H430" s="349"/>
      <c r="I430" s="349"/>
      <c r="J430" s="349"/>
      <c r="K430" s="349"/>
      <c r="L430" s="349"/>
      <c r="M430" s="350"/>
      <c r="N430" s="345" t="s">
        <v>66</v>
      </c>
      <c r="O430" s="346"/>
      <c r="P430" s="346"/>
      <c r="Q430" s="346"/>
      <c r="R430" s="346"/>
      <c r="S430" s="346"/>
      <c r="T430" s="347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hidden="1" x14ac:dyDescent="0.2">
      <c r="A431" s="349"/>
      <c r="B431" s="349"/>
      <c r="C431" s="349"/>
      <c r="D431" s="349"/>
      <c r="E431" s="349"/>
      <c r="F431" s="349"/>
      <c r="G431" s="349"/>
      <c r="H431" s="349"/>
      <c r="I431" s="349"/>
      <c r="J431" s="349"/>
      <c r="K431" s="349"/>
      <c r="L431" s="349"/>
      <c r="M431" s="350"/>
      <c r="N431" s="345" t="s">
        <v>66</v>
      </c>
      <c r="O431" s="346"/>
      <c r="P431" s="346"/>
      <c r="Q431" s="346"/>
      <c r="R431" s="346"/>
      <c r="S431" s="346"/>
      <c r="T431" s="347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hidden="1" customHeight="1" x14ac:dyDescent="0.25">
      <c r="A432" s="351" t="s">
        <v>86</v>
      </c>
      <c r="B432" s="349"/>
      <c r="C432" s="349"/>
      <c r="D432" s="349"/>
      <c r="E432" s="349"/>
      <c r="F432" s="349"/>
      <c r="G432" s="349"/>
      <c r="H432" s="349"/>
      <c r="I432" s="349"/>
      <c r="J432" s="349"/>
      <c r="K432" s="349"/>
      <c r="L432" s="349"/>
      <c r="M432" s="349"/>
      <c r="N432" s="349"/>
      <c r="O432" s="349"/>
      <c r="P432" s="349"/>
      <c r="Q432" s="349"/>
      <c r="R432" s="349"/>
      <c r="S432" s="349"/>
      <c r="T432" s="349"/>
      <c r="U432" s="349"/>
      <c r="V432" s="349"/>
      <c r="W432" s="349"/>
      <c r="X432" s="349"/>
      <c r="Y432" s="334"/>
      <c r="Z432" s="334"/>
    </row>
    <row r="433" spans="1:53" ht="27" hidden="1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64" t="s">
        <v>622</v>
      </c>
      <c r="O433" s="353"/>
      <c r="P433" s="353"/>
      <c r="Q433" s="353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hidden="1" x14ac:dyDescent="0.2">
      <c r="A434" s="348"/>
      <c r="B434" s="349"/>
      <c r="C434" s="349"/>
      <c r="D434" s="349"/>
      <c r="E434" s="349"/>
      <c r="F434" s="349"/>
      <c r="G434" s="349"/>
      <c r="H434" s="349"/>
      <c r="I434" s="349"/>
      <c r="J434" s="349"/>
      <c r="K434" s="349"/>
      <c r="L434" s="349"/>
      <c r="M434" s="350"/>
      <c r="N434" s="345" t="s">
        <v>66</v>
      </c>
      <c r="O434" s="346"/>
      <c r="P434" s="346"/>
      <c r="Q434" s="346"/>
      <c r="R434" s="346"/>
      <c r="S434" s="346"/>
      <c r="T434" s="347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hidden="1" x14ac:dyDescent="0.2">
      <c r="A435" s="349"/>
      <c r="B435" s="349"/>
      <c r="C435" s="349"/>
      <c r="D435" s="349"/>
      <c r="E435" s="349"/>
      <c r="F435" s="349"/>
      <c r="G435" s="349"/>
      <c r="H435" s="349"/>
      <c r="I435" s="349"/>
      <c r="J435" s="349"/>
      <c r="K435" s="349"/>
      <c r="L435" s="349"/>
      <c r="M435" s="350"/>
      <c r="N435" s="345" t="s">
        <v>66</v>
      </c>
      <c r="O435" s="346"/>
      <c r="P435" s="346"/>
      <c r="Q435" s="346"/>
      <c r="R435" s="346"/>
      <c r="S435" s="346"/>
      <c r="T435" s="347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hidden="1" customHeight="1" x14ac:dyDescent="0.25">
      <c r="A436" s="351" t="s">
        <v>95</v>
      </c>
      <c r="B436" s="349"/>
      <c r="C436" s="349"/>
      <c r="D436" s="349"/>
      <c r="E436" s="349"/>
      <c r="F436" s="349"/>
      <c r="G436" s="349"/>
      <c r="H436" s="349"/>
      <c r="I436" s="349"/>
      <c r="J436" s="349"/>
      <c r="K436" s="349"/>
      <c r="L436" s="349"/>
      <c r="M436" s="349"/>
      <c r="N436" s="349"/>
      <c r="O436" s="349"/>
      <c r="P436" s="349"/>
      <c r="Q436" s="349"/>
      <c r="R436" s="349"/>
      <c r="S436" s="349"/>
      <c r="T436" s="349"/>
      <c r="U436" s="349"/>
      <c r="V436" s="349"/>
      <c r="W436" s="349"/>
      <c r="X436" s="349"/>
      <c r="Y436" s="334"/>
      <c r="Z436" s="334"/>
    </row>
    <row r="437" spans="1:53" ht="27" hidden="1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3" t="s">
        <v>625</v>
      </c>
      <c r="O437" s="353"/>
      <c r="P437" s="353"/>
      <c r="Q437" s="353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hidden="1" x14ac:dyDescent="0.2">
      <c r="A438" s="348"/>
      <c r="B438" s="349"/>
      <c r="C438" s="349"/>
      <c r="D438" s="349"/>
      <c r="E438" s="349"/>
      <c r="F438" s="349"/>
      <c r="G438" s="349"/>
      <c r="H438" s="349"/>
      <c r="I438" s="349"/>
      <c r="J438" s="349"/>
      <c r="K438" s="349"/>
      <c r="L438" s="349"/>
      <c r="M438" s="350"/>
      <c r="N438" s="345" t="s">
        <v>66</v>
      </c>
      <c r="O438" s="346"/>
      <c r="P438" s="346"/>
      <c r="Q438" s="346"/>
      <c r="R438" s="346"/>
      <c r="S438" s="346"/>
      <c r="T438" s="347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hidden="1" x14ac:dyDescent="0.2">
      <c r="A439" s="349"/>
      <c r="B439" s="349"/>
      <c r="C439" s="349"/>
      <c r="D439" s="349"/>
      <c r="E439" s="349"/>
      <c r="F439" s="349"/>
      <c r="G439" s="349"/>
      <c r="H439" s="349"/>
      <c r="I439" s="349"/>
      <c r="J439" s="349"/>
      <c r="K439" s="349"/>
      <c r="L439" s="349"/>
      <c r="M439" s="350"/>
      <c r="N439" s="345" t="s">
        <v>66</v>
      </c>
      <c r="O439" s="346"/>
      <c r="P439" s="346"/>
      <c r="Q439" s="346"/>
      <c r="R439" s="346"/>
      <c r="S439" s="346"/>
      <c r="T439" s="347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hidden="1" customHeight="1" x14ac:dyDescent="0.25">
      <c r="A440" s="351" t="s">
        <v>626</v>
      </c>
      <c r="B440" s="349"/>
      <c r="C440" s="349"/>
      <c r="D440" s="349"/>
      <c r="E440" s="349"/>
      <c r="F440" s="349"/>
      <c r="G440" s="349"/>
      <c r="H440" s="349"/>
      <c r="I440" s="349"/>
      <c r="J440" s="349"/>
      <c r="K440" s="349"/>
      <c r="L440" s="349"/>
      <c r="M440" s="349"/>
      <c r="N440" s="349"/>
      <c r="O440" s="349"/>
      <c r="P440" s="349"/>
      <c r="Q440" s="349"/>
      <c r="R440" s="349"/>
      <c r="S440" s="349"/>
      <c r="T440" s="349"/>
      <c r="U440" s="349"/>
      <c r="V440" s="349"/>
      <c r="W440" s="349"/>
      <c r="X440" s="349"/>
      <c r="Y440" s="334"/>
      <c r="Z440" s="334"/>
    </row>
    <row r="441" spans="1:53" ht="27" hidden="1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67" t="s">
        <v>629</v>
      </c>
      <c r="O441" s="353"/>
      <c r="P441" s="353"/>
      <c r="Q441" s="353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hidden="1" x14ac:dyDescent="0.2">
      <c r="A442" s="348"/>
      <c r="B442" s="349"/>
      <c r="C442" s="349"/>
      <c r="D442" s="349"/>
      <c r="E442" s="349"/>
      <c r="F442" s="349"/>
      <c r="G442" s="349"/>
      <c r="H442" s="349"/>
      <c r="I442" s="349"/>
      <c r="J442" s="349"/>
      <c r="K442" s="349"/>
      <c r="L442" s="349"/>
      <c r="M442" s="350"/>
      <c r="N442" s="345" t="s">
        <v>66</v>
      </c>
      <c r="O442" s="346"/>
      <c r="P442" s="346"/>
      <c r="Q442" s="346"/>
      <c r="R442" s="346"/>
      <c r="S442" s="346"/>
      <c r="T442" s="347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hidden="1" x14ac:dyDescent="0.2">
      <c r="A443" s="349"/>
      <c r="B443" s="349"/>
      <c r="C443" s="349"/>
      <c r="D443" s="349"/>
      <c r="E443" s="349"/>
      <c r="F443" s="349"/>
      <c r="G443" s="349"/>
      <c r="H443" s="349"/>
      <c r="I443" s="349"/>
      <c r="J443" s="349"/>
      <c r="K443" s="349"/>
      <c r="L443" s="349"/>
      <c r="M443" s="350"/>
      <c r="N443" s="345" t="s">
        <v>66</v>
      </c>
      <c r="O443" s="346"/>
      <c r="P443" s="346"/>
      <c r="Q443" s="346"/>
      <c r="R443" s="346"/>
      <c r="S443" s="346"/>
      <c r="T443" s="347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hidden="1" customHeight="1" x14ac:dyDescent="0.2">
      <c r="A444" s="390" t="s">
        <v>630</v>
      </c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391"/>
      <c r="O444" s="391"/>
      <c r="P444" s="391"/>
      <c r="Q444" s="391"/>
      <c r="R444" s="391"/>
      <c r="S444" s="391"/>
      <c r="T444" s="391"/>
      <c r="U444" s="391"/>
      <c r="V444" s="391"/>
      <c r="W444" s="391"/>
      <c r="X444" s="391"/>
      <c r="Y444" s="48"/>
      <c r="Z444" s="48"/>
    </row>
    <row r="445" spans="1:53" ht="16.5" hidden="1" customHeight="1" x14ac:dyDescent="0.25">
      <c r="A445" s="368" t="s">
        <v>630</v>
      </c>
      <c r="B445" s="349"/>
      <c r="C445" s="349"/>
      <c r="D445" s="349"/>
      <c r="E445" s="349"/>
      <c r="F445" s="349"/>
      <c r="G445" s="349"/>
      <c r="H445" s="349"/>
      <c r="I445" s="349"/>
      <c r="J445" s="349"/>
      <c r="K445" s="349"/>
      <c r="L445" s="349"/>
      <c r="M445" s="349"/>
      <c r="N445" s="349"/>
      <c r="O445" s="349"/>
      <c r="P445" s="349"/>
      <c r="Q445" s="349"/>
      <c r="R445" s="349"/>
      <c r="S445" s="349"/>
      <c r="T445" s="349"/>
      <c r="U445" s="349"/>
      <c r="V445" s="349"/>
      <c r="W445" s="349"/>
      <c r="X445" s="349"/>
      <c r="Y445" s="335"/>
      <c r="Z445" s="335"/>
    </row>
    <row r="446" spans="1:53" ht="14.25" hidden="1" customHeight="1" x14ac:dyDescent="0.25">
      <c r="A446" s="351" t="s">
        <v>108</v>
      </c>
      <c r="B446" s="349"/>
      <c r="C446" s="349"/>
      <c r="D446" s="349"/>
      <c r="E446" s="349"/>
      <c r="F446" s="349"/>
      <c r="G446" s="349"/>
      <c r="H446" s="349"/>
      <c r="I446" s="349"/>
      <c r="J446" s="349"/>
      <c r="K446" s="349"/>
      <c r="L446" s="349"/>
      <c r="M446" s="349"/>
      <c r="N446" s="349"/>
      <c r="O446" s="349"/>
      <c r="P446" s="349"/>
      <c r="Q446" s="349"/>
      <c r="R446" s="349"/>
      <c r="S446" s="349"/>
      <c r="T446" s="349"/>
      <c r="U446" s="349"/>
      <c r="V446" s="349"/>
      <c r="W446" s="349"/>
      <c r="X446" s="349"/>
      <c r="Y446" s="334"/>
      <c r="Z446" s="334"/>
    </row>
    <row r="447" spans="1:53" ht="27" hidden="1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6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53"/>
      <c r="P447" s="353"/>
      <c r="Q447" s="353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6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53"/>
      <c r="P448" s="353"/>
      <c r="Q448" s="353"/>
      <c r="R448" s="344"/>
      <c r="S448" s="34"/>
      <c r="T448" s="34"/>
      <c r="U448" s="35" t="s">
        <v>65</v>
      </c>
      <c r="V448" s="339">
        <v>3000</v>
      </c>
      <c r="W448" s="340">
        <f t="shared" si="20"/>
        <v>3004.32</v>
      </c>
      <c r="X448" s="36">
        <f>IFERROR(IF(W448=0,"",ROUNDUP(W448/H448,0)*0.01196),"")</f>
        <v>6.8052400000000004</v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49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53"/>
      <c r="P449" s="353"/>
      <c r="Q449" s="353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53"/>
      <c r="P450" s="353"/>
      <c r="Q450" s="353"/>
      <c r="R450" s="344"/>
      <c r="S450" s="34"/>
      <c r="T450" s="34"/>
      <c r="U450" s="35" t="s">
        <v>65</v>
      </c>
      <c r="V450" s="339">
        <v>2000</v>
      </c>
      <c r="W450" s="340">
        <f t="shared" si="20"/>
        <v>2001.1200000000001</v>
      </c>
      <c r="X450" s="36">
        <f>IFERROR(IF(W450=0,"",ROUNDUP(W450/H450,0)*0.01196),"")</f>
        <v>4.5328400000000002</v>
      </c>
      <c r="Y450" s="56"/>
      <c r="Z450" s="57"/>
      <c r="AD450" s="58"/>
      <c r="BA450" s="301" t="s">
        <v>1</v>
      </c>
    </row>
    <row r="451" spans="1:53" ht="27" hidden="1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3"/>
      <c r="P451" s="353"/>
      <c r="Q451" s="353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hidden="1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53"/>
      <c r="P452" s="353"/>
      <c r="Q452" s="353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53"/>
      <c r="P453" s="353"/>
      <c r="Q453" s="353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3"/>
      <c r="P454" s="353"/>
      <c r="Q454" s="353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53"/>
      <c r="P455" s="353"/>
      <c r="Q455" s="353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48"/>
      <c r="B456" s="349"/>
      <c r="C456" s="349"/>
      <c r="D456" s="349"/>
      <c r="E456" s="349"/>
      <c r="F456" s="349"/>
      <c r="G456" s="349"/>
      <c r="H456" s="349"/>
      <c r="I456" s="349"/>
      <c r="J456" s="349"/>
      <c r="K456" s="349"/>
      <c r="L456" s="349"/>
      <c r="M456" s="350"/>
      <c r="N456" s="345" t="s">
        <v>66</v>
      </c>
      <c r="O456" s="346"/>
      <c r="P456" s="346"/>
      <c r="Q456" s="346"/>
      <c r="R456" s="346"/>
      <c r="S456" s="346"/>
      <c r="T456" s="347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946.96969696969688</v>
      </c>
      <c r="W456" s="341">
        <f>IFERROR(W447/H447,"0")+IFERROR(W448/H448,"0")+IFERROR(W449/H449,"0")+IFERROR(W450/H450,"0")+IFERROR(W451/H451,"0")+IFERROR(W452/H452,"0")+IFERROR(W453/H453,"0")+IFERROR(W454/H454,"0")+IFERROR(W455/H455,"0")</f>
        <v>948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11.338080000000001</v>
      </c>
      <c r="Y456" s="342"/>
      <c r="Z456" s="342"/>
    </row>
    <row r="457" spans="1:53" x14ac:dyDescent="0.2">
      <c r="A457" s="349"/>
      <c r="B457" s="349"/>
      <c r="C457" s="349"/>
      <c r="D457" s="349"/>
      <c r="E457" s="349"/>
      <c r="F457" s="349"/>
      <c r="G457" s="349"/>
      <c r="H457" s="349"/>
      <c r="I457" s="349"/>
      <c r="J457" s="349"/>
      <c r="K457" s="349"/>
      <c r="L457" s="349"/>
      <c r="M457" s="350"/>
      <c r="N457" s="345" t="s">
        <v>66</v>
      </c>
      <c r="O457" s="346"/>
      <c r="P457" s="346"/>
      <c r="Q457" s="346"/>
      <c r="R457" s="346"/>
      <c r="S457" s="346"/>
      <c r="T457" s="347"/>
      <c r="U457" s="37" t="s">
        <v>65</v>
      </c>
      <c r="V457" s="341">
        <f>IFERROR(SUM(V447:V455),"0")</f>
        <v>5000</v>
      </c>
      <c r="W457" s="341">
        <f>IFERROR(SUM(W447:W455),"0")</f>
        <v>5005.4400000000005</v>
      </c>
      <c r="X457" s="37"/>
      <c r="Y457" s="342"/>
      <c r="Z457" s="342"/>
    </row>
    <row r="458" spans="1:53" ht="14.25" hidden="1" customHeight="1" x14ac:dyDescent="0.25">
      <c r="A458" s="351" t="s">
        <v>100</v>
      </c>
      <c r="B458" s="349"/>
      <c r="C458" s="349"/>
      <c r="D458" s="349"/>
      <c r="E458" s="349"/>
      <c r="F458" s="349"/>
      <c r="G458" s="349"/>
      <c r="H458" s="349"/>
      <c r="I458" s="349"/>
      <c r="J458" s="349"/>
      <c r="K458" s="349"/>
      <c r="L458" s="349"/>
      <c r="M458" s="349"/>
      <c r="N458" s="349"/>
      <c r="O458" s="349"/>
      <c r="P458" s="349"/>
      <c r="Q458" s="349"/>
      <c r="R458" s="349"/>
      <c r="S458" s="349"/>
      <c r="T458" s="349"/>
      <c r="U458" s="349"/>
      <c r="V458" s="349"/>
      <c r="W458" s="349"/>
      <c r="X458" s="349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3"/>
      <c r="P459" s="353"/>
      <c r="Q459" s="353"/>
      <c r="R459" s="344"/>
      <c r="S459" s="34"/>
      <c r="T459" s="34"/>
      <c r="U459" s="35" t="s">
        <v>65</v>
      </c>
      <c r="V459" s="339">
        <v>2000</v>
      </c>
      <c r="W459" s="340">
        <f>IFERROR(IF(V459="",0,CEILING((V459/$H459),1)*$H459),"")</f>
        <v>2001.1200000000001</v>
      </c>
      <c r="X459" s="36">
        <f>IFERROR(IF(W459=0,"",ROUNDUP(W459/H459,0)*0.01196),"")</f>
        <v>4.5328400000000002</v>
      </c>
      <c r="Y459" s="56"/>
      <c r="Z459" s="57"/>
      <c r="AD459" s="58"/>
      <c r="BA459" s="307" t="s">
        <v>1</v>
      </c>
    </row>
    <row r="460" spans="1:53" ht="16.5" hidden="1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3"/>
      <c r="P460" s="353"/>
      <c r="Q460" s="353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48"/>
      <c r="B461" s="349"/>
      <c r="C461" s="349"/>
      <c r="D461" s="349"/>
      <c r="E461" s="349"/>
      <c r="F461" s="349"/>
      <c r="G461" s="349"/>
      <c r="H461" s="349"/>
      <c r="I461" s="349"/>
      <c r="J461" s="349"/>
      <c r="K461" s="349"/>
      <c r="L461" s="349"/>
      <c r="M461" s="350"/>
      <c r="N461" s="345" t="s">
        <v>66</v>
      </c>
      <c r="O461" s="346"/>
      <c r="P461" s="346"/>
      <c r="Q461" s="346"/>
      <c r="R461" s="346"/>
      <c r="S461" s="346"/>
      <c r="T461" s="347"/>
      <c r="U461" s="37" t="s">
        <v>67</v>
      </c>
      <c r="V461" s="341">
        <f>IFERROR(V459/H459,"0")+IFERROR(V460/H460,"0")</f>
        <v>378.78787878787875</v>
      </c>
      <c r="W461" s="341">
        <f>IFERROR(W459/H459,"0")+IFERROR(W460/H460,"0")</f>
        <v>379</v>
      </c>
      <c r="X461" s="341">
        <f>IFERROR(IF(X459="",0,X459),"0")+IFERROR(IF(X460="",0,X460),"0")</f>
        <v>4.5328400000000002</v>
      </c>
      <c r="Y461" s="342"/>
      <c r="Z461" s="342"/>
    </row>
    <row r="462" spans="1:53" x14ac:dyDescent="0.2">
      <c r="A462" s="349"/>
      <c r="B462" s="349"/>
      <c r="C462" s="349"/>
      <c r="D462" s="349"/>
      <c r="E462" s="349"/>
      <c r="F462" s="349"/>
      <c r="G462" s="349"/>
      <c r="H462" s="349"/>
      <c r="I462" s="349"/>
      <c r="J462" s="349"/>
      <c r="K462" s="349"/>
      <c r="L462" s="349"/>
      <c r="M462" s="350"/>
      <c r="N462" s="345" t="s">
        <v>66</v>
      </c>
      <c r="O462" s="346"/>
      <c r="P462" s="346"/>
      <c r="Q462" s="346"/>
      <c r="R462" s="346"/>
      <c r="S462" s="346"/>
      <c r="T462" s="347"/>
      <c r="U462" s="37" t="s">
        <v>65</v>
      </c>
      <c r="V462" s="341">
        <f>IFERROR(SUM(V459:V460),"0")</f>
        <v>2000</v>
      </c>
      <c r="W462" s="341">
        <f>IFERROR(SUM(W459:W460),"0")</f>
        <v>2001.1200000000001</v>
      </c>
      <c r="X462" s="37"/>
      <c r="Y462" s="342"/>
      <c r="Z462" s="342"/>
    </row>
    <row r="463" spans="1:53" ht="14.25" hidden="1" customHeight="1" x14ac:dyDescent="0.25">
      <c r="A463" s="351" t="s">
        <v>60</v>
      </c>
      <c r="B463" s="349"/>
      <c r="C463" s="349"/>
      <c r="D463" s="349"/>
      <c r="E463" s="349"/>
      <c r="F463" s="349"/>
      <c r="G463" s="349"/>
      <c r="H463" s="349"/>
      <c r="I463" s="349"/>
      <c r="J463" s="349"/>
      <c r="K463" s="349"/>
      <c r="L463" s="349"/>
      <c r="M463" s="349"/>
      <c r="N463" s="349"/>
      <c r="O463" s="349"/>
      <c r="P463" s="349"/>
      <c r="Q463" s="349"/>
      <c r="R463" s="349"/>
      <c r="S463" s="349"/>
      <c r="T463" s="349"/>
      <c r="U463" s="349"/>
      <c r="V463" s="349"/>
      <c r="W463" s="349"/>
      <c r="X463" s="349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3"/>
      <c r="P464" s="353"/>
      <c r="Q464" s="353"/>
      <c r="R464" s="344"/>
      <c r="S464" s="34"/>
      <c r="T464" s="34"/>
      <c r="U464" s="35" t="s">
        <v>65</v>
      </c>
      <c r="V464" s="339">
        <v>1500</v>
      </c>
      <c r="W464" s="340">
        <f t="shared" ref="W464:W469" si="21">IFERROR(IF(V464="",0,CEILING((V464/$H464),1)*$H464),"")</f>
        <v>1504.8000000000002</v>
      </c>
      <c r="X464" s="36">
        <f>IFERROR(IF(W464=0,"",ROUNDUP(W464/H464,0)*0.01196),"")</f>
        <v>3.4085999999999999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9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3"/>
      <c r="P465" s="353"/>
      <c r="Q465" s="353"/>
      <c r="R465" s="344"/>
      <c r="S465" s="34"/>
      <c r="T465" s="34"/>
      <c r="U465" s="35" t="s">
        <v>65</v>
      </c>
      <c r="V465" s="339">
        <v>1500</v>
      </c>
      <c r="W465" s="340">
        <f t="shared" si="21"/>
        <v>1504.8000000000002</v>
      </c>
      <c r="X465" s="36">
        <f>IFERROR(IF(W465=0,"",ROUNDUP(W465/H465,0)*0.01196),"")</f>
        <v>3.4085999999999999</v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3"/>
      <c r="P466" s="353"/>
      <c r="Q466" s="353"/>
      <c r="R466" s="344"/>
      <c r="S466" s="34"/>
      <c r="T466" s="34"/>
      <c r="U466" s="35" t="s">
        <v>65</v>
      </c>
      <c r="V466" s="339">
        <v>1500</v>
      </c>
      <c r="W466" s="340">
        <f t="shared" si="21"/>
        <v>1504.8000000000002</v>
      </c>
      <c r="X466" s="36">
        <f>IFERROR(IF(W466=0,"",ROUNDUP(W466/H466,0)*0.01196),"")</f>
        <v>3.4085999999999999</v>
      </c>
      <c r="Y466" s="56"/>
      <c r="Z466" s="57"/>
      <c r="AD466" s="58"/>
      <c r="BA466" s="311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594" t="s">
        <v>661</v>
      </c>
      <c r="O467" s="353"/>
      <c r="P467" s="353"/>
      <c r="Q467" s="353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610" t="s">
        <v>664</v>
      </c>
      <c r="O468" s="353"/>
      <c r="P468" s="353"/>
      <c r="Q468" s="353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55" t="s">
        <v>667</v>
      </c>
      <c r="O469" s="353"/>
      <c r="P469" s="353"/>
      <c r="Q469" s="353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48"/>
      <c r="B470" s="349"/>
      <c r="C470" s="349"/>
      <c r="D470" s="349"/>
      <c r="E470" s="349"/>
      <c r="F470" s="349"/>
      <c r="G470" s="349"/>
      <c r="H470" s="349"/>
      <c r="I470" s="349"/>
      <c r="J470" s="349"/>
      <c r="K470" s="349"/>
      <c r="L470" s="349"/>
      <c r="M470" s="350"/>
      <c r="N470" s="345" t="s">
        <v>66</v>
      </c>
      <c r="O470" s="346"/>
      <c r="P470" s="346"/>
      <c r="Q470" s="346"/>
      <c r="R470" s="346"/>
      <c r="S470" s="346"/>
      <c r="T470" s="347"/>
      <c r="U470" s="37" t="s">
        <v>67</v>
      </c>
      <c r="V470" s="341">
        <f>IFERROR(V464/H464,"0")+IFERROR(V465/H465,"0")+IFERROR(V466/H466,"0")+IFERROR(V467/H467,"0")+IFERROR(V468/H468,"0")+IFERROR(V469/H469,"0")</f>
        <v>852.27272727272725</v>
      </c>
      <c r="W470" s="341">
        <f>IFERROR(W464/H464,"0")+IFERROR(W465/H465,"0")+IFERROR(W466/H466,"0")+IFERROR(W467/H467,"0")+IFERROR(W468/H468,"0")+IFERROR(W469/H469,"0")</f>
        <v>855</v>
      </c>
      <c r="X470" s="341">
        <f>IFERROR(IF(X464="",0,X464),"0")+IFERROR(IF(X465="",0,X465),"0")+IFERROR(IF(X466="",0,X466),"0")+IFERROR(IF(X467="",0,X467),"0")+IFERROR(IF(X468="",0,X468),"0")+IFERROR(IF(X469="",0,X469),"0")</f>
        <v>10.2258</v>
      </c>
      <c r="Y470" s="342"/>
      <c r="Z470" s="342"/>
    </row>
    <row r="471" spans="1:53" x14ac:dyDescent="0.2">
      <c r="A471" s="349"/>
      <c r="B471" s="349"/>
      <c r="C471" s="349"/>
      <c r="D471" s="349"/>
      <c r="E471" s="349"/>
      <c r="F471" s="349"/>
      <c r="G471" s="349"/>
      <c r="H471" s="349"/>
      <c r="I471" s="349"/>
      <c r="J471" s="349"/>
      <c r="K471" s="349"/>
      <c r="L471" s="349"/>
      <c r="M471" s="350"/>
      <c r="N471" s="345" t="s">
        <v>66</v>
      </c>
      <c r="O471" s="346"/>
      <c r="P471" s="346"/>
      <c r="Q471" s="346"/>
      <c r="R471" s="346"/>
      <c r="S471" s="346"/>
      <c r="T471" s="347"/>
      <c r="U471" s="37" t="s">
        <v>65</v>
      </c>
      <c r="V471" s="341">
        <f>IFERROR(SUM(V464:V469),"0")</f>
        <v>4500</v>
      </c>
      <c r="W471" s="341">
        <f>IFERROR(SUM(W464:W469),"0")</f>
        <v>4514.4000000000005</v>
      </c>
      <c r="X471" s="37"/>
      <c r="Y471" s="342"/>
      <c r="Z471" s="342"/>
    </row>
    <row r="472" spans="1:53" ht="14.25" hidden="1" customHeight="1" x14ac:dyDescent="0.25">
      <c r="A472" s="351" t="s">
        <v>68</v>
      </c>
      <c r="B472" s="349"/>
      <c r="C472" s="349"/>
      <c r="D472" s="349"/>
      <c r="E472" s="349"/>
      <c r="F472" s="349"/>
      <c r="G472" s="349"/>
      <c r="H472" s="349"/>
      <c r="I472" s="349"/>
      <c r="J472" s="349"/>
      <c r="K472" s="349"/>
      <c r="L472" s="349"/>
      <c r="M472" s="349"/>
      <c r="N472" s="349"/>
      <c r="O472" s="349"/>
      <c r="P472" s="349"/>
      <c r="Q472" s="349"/>
      <c r="R472" s="349"/>
      <c r="S472" s="349"/>
      <c r="T472" s="349"/>
      <c r="U472" s="349"/>
      <c r="V472" s="349"/>
      <c r="W472" s="349"/>
      <c r="X472" s="349"/>
      <c r="Y472" s="334"/>
      <c r="Z472" s="334"/>
    </row>
    <row r="473" spans="1:53" ht="27" hidden="1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607" t="s">
        <v>670</v>
      </c>
      <c r="O473" s="353"/>
      <c r="P473" s="353"/>
      <c r="Q473" s="353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hidden="1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53"/>
      <c r="P474" s="353"/>
      <c r="Q474" s="353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hidden="1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53"/>
      <c r="P475" s="353"/>
      <c r="Q475" s="353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hidden="1" x14ac:dyDescent="0.2">
      <c r="A476" s="348"/>
      <c r="B476" s="349"/>
      <c r="C476" s="349"/>
      <c r="D476" s="349"/>
      <c r="E476" s="349"/>
      <c r="F476" s="349"/>
      <c r="G476" s="349"/>
      <c r="H476" s="349"/>
      <c r="I476" s="349"/>
      <c r="J476" s="349"/>
      <c r="K476" s="349"/>
      <c r="L476" s="349"/>
      <c r="M476" s="350"/>
      <c r="N476" s="345" t="s">
        <v>66</v>
      </c>
      <c r="O476" s="346"/>
      <c r="P476" s="346"/>
      <c r="Q476" s="346"/>
      <c r="R476" s="346"/>
      <c r="S476" s="346"/>
      <c r="T476" s="347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49"/>
      <c r="B477" s="349"/>
      <c r="C477" s="349"/>
      <c r="D477" s="349"/>
      <c r="E477" s="349"/>
      <c r="F477" s="349"/>
      <c r="G477" s="349"/>
      <c r="H477" s="349"/>
      <c r="I477" s="349"/>
      <c r="J477" s="349"/>
      <c r="K477" s="349"/>
      <c r="L477" s="349"/>
      <c r="M477" s="350"/>
      <c r="N477" s="345" t="s">
        <v>66</v>
      </c>
      <c r="O477" s="346"/>
      <c r="P477" s="346"/>
      <c r="Q477" s="346"/>
      <c r="R477" s="346"/>
      <c r="S477" s="346"/>
      <c r="T477" s="347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hidden="1" customHeight="1" x14ac:dyDescent="0.2">
      <c r="A478" s="390" t="s">
        <v>675</v>
      </c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1"/>
      <c r="P478" s="391"/>
      <c r="Q478" s="391"/>
      <c r="R478" s="391"/>
      <c r="S478" s="391"/>
      <c r="T478" s="391"/>
      <c r="U478" s="391"/>
      <c r="V478" s="391"/>
      <c r="W478" s="391"/>
      <c r="X478" s="391"/>
      <c r="Y478" s="48"/>
      <c r="Z478" s="48"/>
    </row>
    <row r="479" spans="1:53" ht="16.5" hidden="1" customHeight="1" x14ac:dyDescent="0.25">
      <c r="A479" s="368" t="s">
        <v>676</v>
      </c>
      <c r="B479" s="349"/>
      <c r="C479" s="349"/>
      <c r="D479" s="349"/>
      <c r="E479" s="349"/>
      <c r="F479" s="349"/>
      <c r="G479" s="349"/>
      <c r="H479" s="349"/>
      <c r="I479" s="349"/>
      <c r="J479" s="349"/>
      <c r="K479" s="349"/>
      <c r="L479" s="349"/>
      <c r="M479" s="349"/>
      <c r="N479" s="349"/>
      <c r="O479" s="349"/>
      <c r="P479" s="349"/>
      <c r="Q479" s="349"/>
      <c r="R479" s="349"/>
      <c r="S479" s="349"/>
      <c r="T479" s="349"/>
      <c r="U479" s="349"/>
      <c r="V479" s="349"/>
      <c r="W479" s="349"/>
      <c r="X479" s="349"/>
      <c r="Y479" s="335"/>
      <c r="Z479" s="335"/>
    </row>
    <row r="480" spans="1:53" ht="14.25" hidden="1" customHeight="1" x14ac:dyDescent="0.25">
      <c r="A480" s="351" t="s">
        <v>108</v>
      </c>
      <c r="B480" s="349"/>
      <c r="C480" s="349"/>
      <c r="D480" s="349"/>
      <c r="E480" s="349"/>
      <c r="F480" s="349"/>
      <c r="G480" s="349"/>
      <c r="H480" s="349"/>
      <c r="I480" s="349"/>
      <c r="J480" s="349"/>
      <c r="K480" s="349"/>
      <c r="L480" s="349"/>
      <c r="M480" s="349"/>
      <c r="N480" s="349"/>
      <c r="O480" s="349"/>
      <c r="P480" s="349"/>
      <c r="Q480" s="349"/>
      <c r="R480" s="349"/>
      <c r="S480" s="349"/>
      <c r="T480" s="349"/>
      <c r="U480" s="349"/>
      <c r="V480" s="349"/>
      <c r="W480" s="349"/>
      <c r="X480" s="349"/>
      <c r="Y480" s="334"/>
      <c r="Z480" s="334"/>
    </row>
    <row r="481" spans="1:53" ht="27" hidden="1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605" t="s">
        <v>679</v>
      </c>
      <c r="O481" s="353"/>
      <c r="P481" s="353"/>
      <c r="Q481" s="353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3" t="s">
        <v>682</v>
      </c>
      <c r="O482" s="353"/>
      <c r="P482" s="353"/>
      <c r="Q482" s="353"/>
      <c r="R482" s="344"/>
      <c r="S482" s="34"/>
      <c r="T482" s="34"/>
      <c r="U482" s="35" t="s">
        <v>65</v>
      </c>
      <c r="V482" s="339">
        <v>0</v>
      </c>
      <c r="W482" s="34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85" t="s">
        <v>685</v>
      </c>
      <c r="O483" s="353"/>
      <c r="P483" s="353"/>
      <c r="Q483" s="353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hidden="1" x14ac:dyDescent="0.2">
      <c r="A484" s="348"/>
      <c r="B484" s="349"/>
      <c r="C484" s="349"/>
      <c r="D484" s="349"/>
      <c r="E484" s="349"/>
      <c r="F484" s="349"/>
      <c r="G484" s="349"/>
      <c r="H484" s="349"/>
      <c r="I484" s="349"/>
      <c r="J484" s="349"/>
      <c r="K484" s="349"/>
      <c r="L484" s="349"/>
      <c r="M484" s="350"/>
      <c r="N484" s="345" t="s">
        <v>66</v>
      </c>
      <c r="O484" s="346"/>
      <c r="P484" s="346"/>
      <c r="Q484" s="346"/>
      <c r="R484" s="346"/>
      <c r="S484" s="346"/>
      <c r="T484" s="347"/>
      <c r="U484" s="37" t="s">
        <v>67</v>
      </c>
      <c r="V484" s="341">
        <f>IFERROR(V481/H481,"0")+IFERROR(V482/H482,"0")+IFERROR(V483/H483,"0")</f>
        <v>0</v>
      </c>
      <c r="W484" s="341">
        <f>IFERROR(W481/H481,"0")+IFERROR(W482/H482,"0")+IFERROR(W483/H483,"0")</f>
        <v>0</v>
      </c>
      <c r="X484" s="341">
        <f>IFERROR(IF(X481="",0,X481),"0")+IFERROR(IF(X482="",0,X482),"0")+IFERROR(IF(X483="",0,X483),"0")</f>
        <v>0</v>
      </c>
      <c r="Y484" s="342"/>
      <c r="Z484" s="342"/>
    </row>
    <row r="485" spans="1:53" hidden="1" x14ac:dyDescent="0.2">
      <c r="A485" s="349"/>
      <c r="B485" s="349"/>
      <c r="C485" s="349"/>
      <c r="D485" s="349"/>
      <c r="E485" s="349"/>
      <c r="F485" s="349"/>
      <c r="G485" s="349"/>
      <c r="H485" s="349"/>
      <c r="I485" s="349"/>
      <c r="J485" s="349"/>
      <c r="K485" s="349"/>
      <c r="L485" s="349"/>
      <c r="M485" s="350"/>
      <c r="N485" s="345" t="s">
        <v>66</v>
      </c>
      <c r="O485" s="346"/>
      <c r="P485" s="346"/>
      <c r="Q485" s="346"/>
      <c r="R485" s="346"/>
      <c r="S485" s="346"/>
      <c r="T485" s="347"/>
      <c r="U485" s="37" t="s">
        <v>65</v>
      </c>
      <c r="V485" s="341">
        <f>IFERROR(SUM(V481:V483),"0")</f>
        <v>0</v>
      </c>
      <c r="W485" s="341">
        <f>IFERROR(SUM(W481:W483),"0")</f>
        <v>0</v>
      </c>
      <c r="X485" s="37"/>
      <c r="Y485" s="342"/>
      <c r="Z485" s="342"/>
    </row>
    <row r="486" spans="1:53" ht="14.25" hidden="1" customHeight="1" x14ac:dyDescent="0.25">
      <c r="A486" s="351" t="s">
        <v>100</v>
      </c>
      <c r="B486" s="349"/>
      <c r="C486" s="349"/>
      <c r="D486" s="349"/>
      <c r="E486" s="349"/>
      <c r="F486" s="349"/>
      <c r="G486" s="349"/>
      <c r="H486" s="349"/>
      <c r="I486" s="349"/>
      <c r="J486" s="349"/>
      <c r="K486" s="349"/>
      <c r="L486" s="349"/>
      <c r="M486" s="349"/>
      <c r="N486" s="349"/>
      <c r="O486" s="349"/>
      <c r="P486" s="349"/>
      <c r="Q486" s="349"/>
      <c r="R486" s="349"/>
      <c r="S486" s="349"/>
      <c r="T486" s="349"/>
      <c r="U486" s="349"/>
      <c r="V486" s="349"/>
      <c r="W486" s="349"/>
      <c r="X486" s="349"/>
      <c r="Y486" s="334"/>
      <c r="Z486" s="334"/>
    </row>
    <row r="487" spans="1:53" ht="27" hidden="1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76" t="s">
        <v>688</v>
      </c>
      <c r="O487" s="353"/>
      <c r="P487" s="353"/>
      <c r="Q487" s="353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hidden="1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5" t="s">
        <v>691</v>
      </c>
      <c r="O488" s="353"/>
      <c r="P488" s="353"/>
      <c r="Q488" s="353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hidden="1" x14ac:dyDescent="0.2">
      <c r="A489" s="348"/>
      <c r="B489" s="349"/>
      <c r="C489" s="349"/>
      <c r="D489" s="349"/>
      <c r="E489" s="349"/>
      <c r="F489" s="349"/>
      <c r="G489" s="349"/>
      <c r="H489" s="349"/>
      <c r="I489" s="349"/>
      <c r="J489" s="349"/>
      <c r="K489" s="349"/>
      <c r="L489" s="349"/>
      <c r="M489" s="350"/>
      <c r="N489" s="345" t="s">
        <v>66</v>
      </c>
      <c r="O489" s="346"/>
      <c r="P489" s="346"/>
      <c r="Q489" s="346"/>
      <c r="R489" s="346"/>
      <c r="S489" s="346"/>
      <c r="T489" s="347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hidden="1" x14ac:dyDescent="0.2">
      <c r="A490" s="349"/>
      <c r="B490" s="349"/>
      <c r="C490" s="349"/>
      <c r="D490" s="349"/>
      <c r="E490" s="349"/>
      <c r="F490" s="349"/>
      <c r="G490" s="349"/>
      <c r="H490" s="349"/>
      <c r="I490" s="349"/>
      <c r="J490" s="349"/>
      <c r="K490" s="349"/>
      <c r="L490" s="349"/>
      <c r="M490" s="350"/>
      <c r="N490" s="345" t="s">
        <v>66</v>
      </c>
      <c r="O490" s="346"/>
      <c r="P490" s="346"/>
      <c r="Q490" s="346"/>
      <c r="R490" s="346"/>
      <c r="S490" s="346"/>
      <c r="T490" s="347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hidden="1" customHeight="1" x14ac:dyDescent="0.25">
      <c r="A491" s="351" t="s">
        <v>60</v>
      </c>
      <c r="B491" s="349"/>
      <c r="C491" s="349"/>
      <c r="D491" s="349"/>
      <c r="E491" s="349"/>
      <c r="F491" s="349"/>
      <c r="G491" s="349"/>
      <c r="H491" s="349"/>
      <c r="I491" s="349"/>
      <c r="J491" s="349"/>
      <c r="K491" s="349"/>
      <c r="L491" s="349"/>
      <c r="M491" s="349"/>
      <c r="N491" s="349"/>
      <c r="O491" s="349"/>
      <c r="P491" s="349"/>
      <c r="Q491" s="349"/>
      <c r="R491" s="349"/>
      <c r="S491" s="349"/>
      <c r="T491" s="349"/>
      <c r="U491" s="349"/>
      <c r="V491" s="349"/>
      <c r="W491" s="349"/>
      <c r="X491" s="349"/>
      <c r="Y491" s="334"/>
      <c r="Z491" s="334"/>
    </row>
    <row r="492" spans="1:53" ht="27" hidden="1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43" t="s">
        <v>694</v>
      </c>
      <c r="O492" s="353"/>
      <c r="P492" s="353"/>
      <c r="Q492" s="353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hidden="1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589" t="s">
        <v>697</v>
      </c>
      <c r="O493" s="353"/>
      <c r="P493" s="353"/>
      <c r="Q493" s="353"/>
      <c r="R493" s="344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4" t="s">
        <v>1</v>
      </c>
    </row>
    <row r="494" spans="1:53" ht="27" hidden="1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510" t="s">
        <v>700</v>
      </c>
      <c r="O494" s="353"/>
      <c r="P494" s="353"/>
      <c r="Q494" s="353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hidden="1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1" t="s">
        <v>703</v>
      </c>
      <c r="O495" s="353"/>
      <c r="P495" s="353"/>
      <c r="Q495" s="353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hidden="1" x14ac:dyDescent="0.2">
      <c r="A496" s="348"/>
      <c r="B496" s="349"/>
      <c r="C496" s="349"/>
      <c r="D496" s="349"/>
      <c r="E496" s="349"/>
      <c r="F496" s="349"/>
      <c r="G496" s="349"/>
      <c r="H496" s="349"/>
      <c r="I496" s="349"/>
      <c r="J496" s="349"/>
      <c r="K496" s="349"/>
      <c r="L496" s="349"/>
      <c r="M496" s="350"/>
      <c r="N496" s="345" t="s">
        <v>66</v>
      </c>
      <c r="O496" s="346"/>
      <c r="P496" s="346"/>
      <c r="Q496" s="346"/>
      <c r="R496" s="346"/>
      <c r="S496" s="346"/>
      <c r="T496" s="347"/>
      <c r="U496" s="37" t="s">
        <v>67</v>
      </c>
      <c r="V496" s="341">
        <f>IFERROR(V492/H492,"0")+IFERROR(V493/H493,"0")+IFERROR(V494/H494,"0")+IFERROR(V495/H495,"0")</f>
        <v>0</v>
      </c>
      <c r="W496" s="341">
        <f>IFERROR(W492/H492,"0")+IFERROR(W493/H493,"0")+IFERROR(W494/H494,"0")+IFERROR(W495/H495,"0")</f>
        <v>0</v>
      </c>
      <c r="X496" s="341">
        <f>IFERROR(IF(X492="",0,X492),"0")+IFERROR(IF(X493="",0,X493),"0")+IFERROR(IF(X494="",0,X494),"0")+IFERROR(IF(X495="",0,X495),"0")</f>
        <v>0</v>
      </c>
      <c r="Y496" s="342"/>
      <c r="Z496" s="342"/>
    </row>
    <row r="497" spans="1:53" hidden="1" x14ac:dyDescent="0.2">
      <c r="A497" s="349"/>
      <c r="B497" s="349"/>
      <c r="C497" s="349"/>
      <c r="D497" s="349"/>
      <c r="E497" s="349"/>
      <c r="F497" s="349"/>
      <c r="G497" s="349"/>
      <c r="H497" s="349"/>
      <c r="I497" s="349"/>
      <c r="J497" s="349"/>
      <c r="K497" s="349"/>
      <c r="L497" s="349"/>
      <c r="M497" s="350"/>
      <c r="N497" s="345" t="s">
        <v>66</v>
      </c>
      <c r="O497" s="346"/>
      <c r="P497" s="346"/>
      <c r="Q497" s="346"/>
      <c r="R497" s="346"/>
      <c r="S497" s="346"/>
      <c r="T497" s="347"/>
      <c r="U497" s="37" t="s">
        <v>65</v>
      </c>
      <c r="V497" s="341">
        <f>IFERROR(SUM(V492:V495),"0")</f>
        <v>0</v>
      </c>
      <c r="W497" s="341">
        <f>IFERROR(SUM(W492:W495),"0")</f>
        <v>0</v>
      </c>
      <c r="X497" s="37"/>
      <c r="Y497" s="342"/>
      <c r="Z497" s="342"/>
    </row>
    <row r="498" spans="1:53" ht="14.25" hidden="1" customHeight="1" x14ac:dyDescent="0.25">
      <c r="A498" s="351" t="s">
        <v>68</v>
      </c>
      <c r="B498" s="349"/>
      <c r="C498" s="349"/>
      <c r="D498" s="349"/>
      <c r="E498" s="349"/>
      <c r="F498" s="349"/>
      <c r="G498" s="349"/>
      <c r="H498" s="349"/>
      <c r="I498" s="349"/>
      <c r="J498" s="349"/>
      <c r="K498" s="349"/>
      <c r="L498" s="349"/>
      <c r="M498" s="349"/>
      <c r="N498" s="349"/>
      <c r="O498" s="349"/>
      <c r="P498" s="349"/>
      <c r="Q498" s="349"/>
      <c r="R498" s="349"/>
      <c r="S498" s="349"/>
      <c r="T498" s="349"/>
      <c r="U498" s="349"/>
      <c r="V498" s="349"/>
      <c r="W498" s="349"/>
      <c r="X498" s="349"/>
      <c r="Y498" s="334"/>
      <c r="Z498" s="334"/>
    </row>
    <row r="499" spans="1:53" ht="27" hidden="1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53"/>
      <c r="P499" s="353"/>
      <c r="Q499" s="353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hidden="1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53"/>
      <c r="P500" s="353"/>
      <c r="Q500" s="353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hidden="1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68" t="s">
        <v>711</v>
      </c>
      <c r="O501" s="353"/>
      <c r="P501" s="353"/>
      <c r="Q501" s="353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hidden="1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606" t="s">
        <v>714</v>
      </c>
      <c r="O502" s="353"/>
      <c r="P502" s="353"/>
      <c r="Q502" s="353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hidden="1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9" t="s">
        <v>717</v>
      </c>
      <c r="O503" s="353"/>
      <c r="P503" s="353"/>
      <c r="Q503" s="353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hidden="1" x14ac:dyDescent="0.2">
      <c r="A504" s="348"/>
      <c r="B504" s="349"/>
      <c r="C504" s="349"/>
      <c r="D504" s="349"/>
      <c r="E504" s="349"/>
      <c r="F504" s="349"/>
      <c r="G504" s="349"/>
      <c r="H504" s="349"/>
      <c r="I504" s="349"/>
      <c r="J504" s="349"/>
      <c r="K504" s="349"/>
      <c r="L504" s="349"/>
      <c r="M504" s="350"/>
      <c r="N504" s="345" t="s">
        <v>66</v>
      </c>
      <c r="O504" s="346"/>
      <c r="P504" s="346"/>
      <c r="Q504" s="346"/>
      <c r="R504" s="346"/>
      <c r="S504" s="346"/>
      <c r="T504" s="347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hidden="1" x14ac:dyDescent="0.2">
      <c r="A505" s="349"/>
      <c r="B505" s="349"/>
      <c r="C505" s="349"/>
      <c r="D505" s="349"/>
      <c r="E505" s="349"/>
      <c r="F505" s="349"/>
      <c r="G505" s="349"/>
      <c r="H505" s="349"/>
      <c r="I505" s="349"/>
      <c r="J505" s="349"/>
      <c r="K505" s="349"/>
      <c r="L505" s="349"/>
      <c r="M505" s="350"/>
      <c r="N505" s="345" t="s">
        <v>66</v>
      </c>
      <c r="O505" s="346"/>
      <c r="P505" s="346"/>
      <c r="Q505" s="346"/>
      <c r="R505" s="346"/>
      <c r="S505" s="346"/>
      <c r="T505" s="347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48"/>
      <c r="B506" s="349"/>
      <c r="C506" s="349"/>
      <c r="D506" s="349"/>
      <c r="E506" s="349"/>
      <c r="F506" s="349"/>
      <c r="G506" s="349"/>
      <c r="H506" s="349"/>
      <c r="I506" s="349"/>
      <c r="J506" s="349"/>
      <c r="K506" s="349"/>
      <c r="L506" s="349"/>
      <c r="M506" s="395"/>
      <c r="N506" s="424" t="s">
        <v>718</v>
      </c>
      <c r="O506" s="425"/>
      <c r="P506" s="425"/>
      <c r="Q506" s="425"/>
      <c r="R506" s="425"/>
      <c r="S506" s="425"/>
      <c r="T506" s="426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17726.8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17772.36</v>
      </c>
      <c r="X506" s="37"/>
      <c r="Y506" s="342"/>
      <c r="Z506" s="342"/>
    </row>
    <row r="507" spans="1:53" x14ac:dyDescent="0.2">
      <c r="A507" s="349"/>
      <c r="B507" s="349"/>
      <c r="C507" s="349"/>
      <c r="D507" s="349"/>
      <c r="E507" s="349"/>
      <c r="F507" s="349"/>
      <c r="G507" s="349"/>
      <c r="H507" s="349"/>
      <c r="I507" s="349"/>
      <c r="J507" s="349"/>
      <c r="K507" s="349"/>
      <c r="L507" s="349"/>
      <c r="M507" s="395"/>
      <c r="N507" s="424" t="s">
        <v>719</v>
      </c>
      <c r="O507" s="425"/>
      <c r="P507" s="425"/>
      <c r="Q507" s="425"/>
      <c r="R507" s="425"/>
      <c r="S507" s="425"/>
      <c r="T507" s="426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18806.354293706296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18854.315999999999</v>
      </c>
      <c r="X507" s="37"/>
      <c r="Y507" s="342"/>
      <c r="Z507" s="342"/>
    </row>
    <row r="508" spans="1:53" x14ac:dyDescent="0.2">
      <c r="A508" s="349"/>
      <c r="B508" s="349"/>
      <c r="C508" s="349"/>
      <c r="D508" s="349"/>
      <c r="E508" s="349"/>
      <c r="F508" s="349"/>
      <c r="G508" s="349"/>
      <c r="H508" s="349"/>
      <c r="I508" s="349"/>
      <c r="J508" s="349"/>
      <c r="K508" s="349"/>
      <c r="L508" s="349"/>
      <c r="M508" s="395"/>
      <c r="N508" s="424" t="s">
        <v>720</v>
      </c>
      <c r="O508" s="425"/>
      <c r="P508" s="425"/>
      <c r="Q508" s="425"/>
      <c r="R508" s="425"/>
      <c r="S508" s="425"/>
      <c r="T508" s="426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32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32</v>
      </c>
      <c r="X508" s="37"/>
      <c r="Y508" s="342"/>
      <c r="Z508" s="342"/>
    </row>
    <row r="509" spans="1:53" x14ac:dyDescent="0.2">
      <c r="A509" s="349"/>
      <c r="B509" s="349"/>
      <c r="C509" s="349"/>
      <c r="D509" s="349"/>
      <c r="E509" s="349"/>
      <c r="F509" s="349"/>
      <c r="G509" s="349"/>
      <c r="H509" s="349"/>
      <c r="I509" s="349"/>
      <c r="J509" s="349"/>
      <c r="K509" s="349"/>
      <c r="L509" s="349"/>
      <c r="M509" s="395"/>
      <c r="N509" s="424" t="s">
        <v>722</v>
      </c>
      <c r="O509" s="425"/>
      <c r="P509" s="425"/>
      <c r="Q509" s="425"/>
      <c r="R509" s="425"/>
      <c r="S509" s="425"/>
      <c r="T509" s="426"/>
      <c r="U509" s="37" t="s">
        <v>65</v>
      </c>
      <c r="V509" s="341">
        <f>GrossWeightTotal+PalletQtyTotal*25</f>
        <v>19606.354293706296</v>
      </c>
      <c r="W509" s="341">
        <f>GrossWeightTotalR+PalletQtyTotalR*25</f>
        <v>19654.315999999999</v>
      </c>
      <c r="X509" s="37"/>
      <c r="Y509" s="342"/>
      <c r="Z509" s="342"/>
    </row>
    <row r="510" spans="1:53" x14ac:dyDescent="0.2">
      <c r="A510" s="349"/>
      <c r="B510" s="349"/>
      <c r="C510" s="349"/>
      <c r="D510" s="349"/>
      <c r="E510" s="349"/>
      <c r="F510" s="349"/>
      <c r="G510" s="349"/>
      <c r="H510" s="349"/>
      <c r="I510" s="349"/>
      <c r="J510" s="349"/>
      <c r="K510" s="349"/>
      <c r="L510" s="349"/>
      <c r="M510" s="395"/>
      <c r="N510" s="424" t="s">
        <v>723</v>
      </c>
      <c r="O510" s="425"/>
      <c r="P510" s="425"/>
      <c r="Q510" s="425"/>
      <c r="R510" s="425"/>
      <c r="S510" s="425"/>
      <c r="T510" s="426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2785.1072261072259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2791</v>
      </c>
      <c r="X510" s="37"/>
      <c r="Y510" s="342"/>
      <c r="Z510" s="342"/>
    </row>
    <row r="511" spans="1:53" ht="14.25" hidden="1" customHeight="1" x14ac:dyDescent="0.2">
      <c r="A511" s="349"/>
      <c r="B511" s="349"/>
      <c r="C511" s="349"/>
      <c r="D511" s="349"/>
      <c r="E511" s="349"/>
      <c r="F511" s="349"/>
      <c r="G511" s="349"/>
      <c r="H511" s="349"/>
      <c r="I511" s="349"/>
      <c r="J511" s="349"/>
      <c r="K511" s="349"/>
      <c r="L511" s="349"/>
      <c r="M511" s="395"/>
      <c r="N511" s="424" t="s">
        <v>724</v>
      </c>
      <c r="O511" s="425"/>
      <c r="P511" s="425"/>
      <c r="Q511" s="425"/>
      <c r="R511" s="425"/>
      <c r="S511" s="425"/>
      <c r="T511" s="426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38.14799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604"/>
      <c r="E513" s="604"/>
      <c r="F513" s="602"/>
      <c r="G513" s="357" t="s">
        <v>254</v>
      </c>
      <c r="H513" s="604"/>
      <c r="I513" s="604"/>
      <c r="J513" s="604"/>
      <c r="K513" s="604"/>
      <c r="L513" s="604"/>
      <c r="M513" s="604"/>
      <c r="N513" s="604"/>
      <c r="O513" s="602"/>
      <c r="P513" s="332" t="s">
        <v>483</v>
      </c>
      <c r="Q513" s="357" t="s">
        <v>487</v>
      </c>
      <c r="R513" s="602"/>
      <c r="S513" s="357" t="s">
        <v>543</v>
      </c>
      <c r="T513" s="602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0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0</v>
      </c>
      <c r="F516" s="46">
        <f>IFERROR(W134*1,"0")+IFERROR(W135*1,"0")+IFERROR(W136*1,"0")+IFERROR(W137*1,"0")</f>
        <v>226.8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0</v>
      </c>
      <c r="N516" s="46">
        <f>IFERROR(W284*1,"0")+IFERROR(W285*1,"0")+IFERROR(W286*1,"0")+IFERROR(W287*1,"0")+IFERROR(W288*1,"0")+IFERROR(W289*1,"0")+IFERROR(W290*1,"0")+IFERROR(W291*1,"0")+IFERROR(W295*1,"0")+IFERROR(W296*1,"0")</f>
        <v>0</v>
      </c>
      <c r="O516" s="46">
        <f>IFERROR(W301*1,"0")+IFERROR(W305*1,"0")+IFERROR(W309*1,"0")+IFERROR(W313*1,"0")</f>
        <v>0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4020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2004.6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11520.96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0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51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33,33"/>
        <filter val="17 726,80"/>
        <filter val="18 806,35"/>
        <filter val="19 606,35"/>
        <filter val="2 000,00"/>
        <filter val="2 785,11"/>
        <filter val="226,80"/>
        <filter val="256,41"/>
        <filter val="3 000,00"/>
        <filter val="32"/>
        <filter val="378,79"/>
        <filter val="4 500,00"/>
        <filter val="5 000,00"/>
        <filter val="84,00"/>
        <filter val="852,27"/>
        <filter val="946,97"/>
      </filters>
    </filterColumn>
  </autoFilter>
  <mergeCells count="919">
    <mergeCell ref="D483:E483"/>
    <mergeCell ref="N390:R390"/>
    <mergeCell ref="D433:E433"/>
    <mergeCell ref="N456:T456"/>
    <mergeCell ref="N389:R389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S17:T17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191:E191"/>
    <mergeCell ref="N91:R91"/>
    <mergeCell ref="D237:E237"/>
    <mergeCell ref="N85:R85"/>
    <mergeCell ref="N156:R156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V514:V515"/>
    <mergeCell ref="A470:M471"/>
    <mergeCell ref="C513:F513"/>
    <mergeCell ref="N483:R483"/>
    <mergeCell ref="D447:E447"/>
    <mergeCell ref="N497:T497"/>
    <mergeCell ref="N514:N515"/>
    <mergeCell ref="N508:T508"/>
    <mergeCell ref="O514:O515"/>
    <mergeCell ref="Q514:Q515"/>
    <mergeCell ref="P514:P515"/>
    <mergeCell ref="N372:R372"/>
    <mergeCell ref="A504:M505"/>
    <mergeCell ref="A417:X417"/>
    <mergeCell ref="N385:R385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N464:R464"/>
    <mergeCell ref="N246:R246"/>
    <mergeCell ref="A335:X335"/>
    <mergeCell ref="N233:R233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386:E386"/>
    <mergeCell ref="N292:T292"/>
    <mergeCell ref="N357:T357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D247:E247"/>
    <mergeCell ref="A430:M431"/>
    <mergeCell ref="D449:E449"/>
    <mergeCell ref="N415:T415"/>
    <mergeCell ref="N278:R278"/>
    <mergeCell ref="D150:E150"/>
    <mergeCell ref="A97:X97"/>
    <mergeCell ref="D215:E215"/>
    <mergeCell ref="N243:T243"/>
    <mergeCell ref="N327:R327"/>
    <mergeCell ref="N374:T374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D29:E29"/>
    <mergeCell ref="A304:X304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D228:E228"/>
    <mergeCell ref="D10:E10"/>
    <mergeCell ref="N135:R135"/>
    <mergeCell ref="F10:G10"/>
    <mergeCell ref="N227:R227"/>
    <mergeCell ref="N110:R110"/>
    <mergeCell ref="A12:L12"/>
    <mergeCell ref="A38:M39"/>
    <mergeCell ref="D216:E216"/>
    <mergeCell ref="D265:E265"/>
    <mergeCell ref="D252:E252"/>
    <mergeCell ref="A162:X162"/>
    <mergeCell ref="D218:E218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N41:R41"/>
    <mergeCell ref="N210:T210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N105:R105"/>
    <mergeCell ref="D200:E200"/>
    <mergeCell ref="N290:R290"/>
    <mergeCell ref="A371:X371"/>
    <mergeCell ref="M17:M18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5:T205"/>
    <mergeCell ref="Q513:R513"/>
    <mergeCell ref="S513:T513"/>
    <mergeCell ref="N214:R214"/>
    <mergeCell ref="D257:E257"/>
    <mergeCell ref="N363:T363"/>
    <mergeCell ref="D213:E213"/>
    <mergeCell ref="D384:E384"/>
    <mergeCell ref="G513:O513"/>
    <mergeCell ref="N489:T489"/>
    <mergeCell ref="N504:T504"/>
    <mergeCell ref="A496:M497"/>
    <mergeCell ref="N481:R481"/>
    <mergeCell ref="N502:R502"/>
    <mergeCell ref="N473:R473"/>
    <mergeCell ref="N448:R448"/>
    <mergeCell ref="D467:E467"/>
    <mergeCell ref="D488:E488"/>
    <mergeCell ref="D469:E469"/>
    <mergeCell ref="D419:E419"/>
    <mergeCell ref="N474:R474"/>
    <mergeCell ref="N468:R468"/>
    <mergeCell ref="D227:E227"/>
    <mergeCell ref="A297:M298"/>
    <mergeCell ref="N230:R230"/>
    <mergeCell ref="D412:E412"/>
    <mergeCell ref="N462:T462"/>
    <mergeCell ref="N170:T170"/>
    <mergeCell ref="N262:T262"/>
    <mergeCell ref="A407:M408"/>
    <mergeCell ref="N266:R266"/>
    <mergeCell ref="A422:X422"/>
    <mergeCell ref="N393:R393"/>
    <mergeCell ref="N457:T457"/>
    <mergeCell ref="N331:R331"/>
    <mergeCell ref="N430:T430"/>
    <mergeCell ref="N256:R256"/>
    <mergeCell ref="A461:M462"/>
    <mergeCell ref="N204:T204"/>
    <mergeCell ref="D225:E225"/>
    <mergeCell ref="A405:X405"/>
    <mergeCell ref="N296:R296"/>
    <mergeCell ref="N291:R291"/>
    <mergeCell ref="N319:R319"/>
    <mergeCell ref="N431:T431"/>
    <mergeCell ref="D452:E452"/>
    <mergeCell ref="N358:T358"/>
    <mergeCell ref="N333:T333"/>
    <mergeCell ref="A398:X398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216:R216"/>
    <mergeCell ref="N487:R487"/>
    <mergeCell ref="N343:R343"/>
    <mergeCell ref="D153:E153"/>
    <mergeCell ref="D176:E176"/>
    <mergeCell ref="D347:E347"/>
    <mergeCell ref="D114:E114"/>
    <mergeCell ref="D151:E151"/>
    <mergeCell ref="N434:T434"/>
    <mergeCell ref="N314:T314"/>
    <mergeCell ref="N26:R26"/>
    <mergeCell ref="N153:R153"/>
    <mergeCell ref="N249:T249"/>
    <mergeCell ref="A442:M443"/>
    <mergeCell ref="N234:R234"/>
    <mergeCell ref="N184:R184"/>
    <mergeCell ref="N414:T414"/>
    <mergeCell ref="A436:X436"/>
    <mergeCell ref="D424:E424"/>
    <mergeCell ref="D399:E399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N76:R76"/>
    <mergeCell ref="N32:R32"/>
    <mergeCell ref="N330:R330"/>
    <mergeCell ref="N45:R45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215:R215"/>
    <mergeCell ref="D112:E112"/>
    <mergeCell ref="N190:R190"/>
    <mergeCell ref="D193:E193"/>
    <mergeCell ref="D127:E127"/>
    <mergeCell ref="N168:R168"/>
    <mergeCell ref="A49:X49"/>
    <mergeCell ref="N260:R260"/>
    <mergeCell ref="A36:X36"/>
    <mergeCell ref="N38:T38"/>
    <mergeCell ref="D59:E59"/>
    <mergeCell ref="N274:T274"/>
    <mergeCell ref="D295:E29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233:E233"/>
    <mergeCell ref="D338:E338"/>
    <mergeCell ref="D183:E183"/>
    <mergeCell ref="A21:X21"/>
    <mergeCell ref="N232:R232"/>
    <mergeCell ref="D248:E248"/>
    <mergeCell ref="D104:E104"/>
    <mergeCell ref="N74:R74"/>
    <mergeCell ref="N145:R145"/>
    <mergeCell ref="D182:E182"/>
    <mergeCell ref="N163:R163"/>
    <mergeCell ref="N88:T88"/>
    <mergeCell ref="N101:R101"/>
    <mergeCell ref="D109:E109"/>
    <mergeCell ref="F514:F515"/>
    <mergeCell ref="H514:H515"/>
    <mergeCell ref="D232:E232"/>
    <mergeCell ref="N238:T238"/>
    <mergeCell ref="D492:E492"/>
    <mergeCell ref="N128:R128"/>
    <mergeCell ref="D313:E313"/>
    <mergeCell ref="N426:R426"/>
    <mergeCell ref="N494:R494"/>
    <mergeCell ref="D236:E236"/>
    <mergeCell ref="N413:R413"/>
    <mergeCell ref="N412:R412"/>
    <mergeCell ref="A409:X409"/>
    <mergeCell ref="D343:E343"/>
    <mergeCell ref="N394:R394"/>
    <mergeCell ref="D379:E379"/>
    <mergeCell ref="D366:E366"/>
    <mergeCell ref="N158:R158"/>
    <mergeCell ref="N329:R329"/>
    <mergeCell ref="D201:E201"/>
    <mergeCell ref="N245:R245"/>
    <mergeCell ref="A276:X276"/>
    <mergeCell ref="A270:X270"/>
    <mergeCell ref="D372:E372"/>
    <mergeCell ref="A478:X478"/>
    <mergeCell ref="N449:R449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N429:R429"/>
    <mergeCell ref="N223:R223"/>
    <mergeCell ref="N250:T250"/>
    <mergeCell ref="N443:T443"/>
    <mergeCell ref="D279:E279"/>
    <mergeCell ref="D394:E394"/>
    <mergeCell ref="D450:E450"/>
    <mergeCell ref="D188:E188"/>
    <mergeCell ref="D459:E459"/>
    <mergeCell ref="N295:R295"/>
    <mergeCell ref="N399:R399"/>
    <mergeCell ref="N178:T178"/>
    <mergeCell ref="N407:T407"/>
    <mergeCell ref="A472:X472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501:E501"/>
    <mergeCell ref="D28:E28"/>
    <mergeCell ref="D495:E495"/>
    <mergeCell ref="D326:E326"/>
    <mergeCell ref="A165:M166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N47:T47"/>
    <mergeCell ref="N176:R176"/>
    <mergeCell ref="N345:T345"/>
    <mergeCell ref="N347:R347"/>
    <mergeCell ref="D214:E214"/>
    <mergeCell ref="D284:E284"/>
    <mergeCell ref="N191:R191"/>
    <mergeCell ref="D259:E259"/>
    <mergeCell ref="N52:R52"/>
    <mergeCell ref="A339:M340"/>
    <mergeCell ref="N236:R236"/>
    <mergeCell ref="D77:E77"/>
    <mergeCell ref="A64:X64"/>
    <mergeCell ref="D169:E169"/>
    <mergeCell ref="N146:T146"/>
    <mergeCell ref="N86:R86"/>
    <mergeCell ref="N213:R213"/>
    <mergeCell ref="D330:E330"/>
    <mergeCell ref="D116:E116"/>
    <mergeCell ref="N139:T139"/>
    <mergeCell ref="D136:E136"/>
    <mergeCell ref="D86:E86"/>
    <mergeCell ref="D117:E117"/>
    <mergeCell ref="D92:E92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A396:M397"/>
    <mergeCell ref="N384:R384"/>
    <mergeCell ref="D128:E128"/>
    <mergeCell ref="N164:R164"/>
    <mergeCell ref="A167:X167"/>
    <mergeCell ref="D152:E152"/>
    <mergeCell ref="N373:T373"/>
    <mergeCell ref="D223:E223"/>
    <mergeCell ref="D203:E203"/>
    <mergeCell ref="D285:E285"/>
    <mergeCell ref="N67:R67"/>
    <mergeCell ref="N131:T131"/>
    <mergeCell ref="A161:X161"/>
    <mergeCell ref="A138:M139"/>
    <mergeCell ref="R6:S9"/>
    <mergeCell ref="A170:M171"/>
    <mergeCell ref="N2:U3"/>
    <mergeCell ref="D365:E365"/>
    <mergeCell ref="D79:E79"/>
    <mergeCell ref="BA17:BA18"/>
    <mergeCell ref="A359:X359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W17:W18"/>
    <mergeCell ref="D30:E30"/>
    <mergeCell ref="N307:T307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D195:E195"/>
    <mergeCell ref="D189:E189"/>
    <mergeCell ref="D360:E360"/>
    <mergeCell ref="D493:E493"/>
    <mergeCell ref="N95:T95"/>
    <mergeCell ref="D287:E287"/>
    <mergeCell ref="D473:E473"/>
    <mergeCell ref="N144:R144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  <mergeCell ref="D68:E68"/>
    <mergeCell ref="N68:R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