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2821AE-8DA3-40C2-ACFA-E32ED0A7B7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W253" i="1" s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W220" i="1"/>
  <c r="V220" i="1"/>
  <c r="X219" i="1"/>
  <c r="X220" i="1" s="1"/>
  <c r="W219" i="1"/>
  <c r="W221" i="1" s="1"/>
  <c r="N219" i="1"/>
  <c r="V216" i="1"/>
  <c r="W215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X184" i="1" s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2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8" i="1" s="1"/>
  <c r="V140" i="1"/>
  <c r="V139" i="1"/>
  <c r="X138" i="1"/>
  <c r="X139" i="1" s="1"/>
  <c r="W138" i="1"/>
  <c r="W139" i="1" s="1"/>
  <c r="N138" i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W23" i="1"/>
  <c r="V23" i="1"/>
  <c r="X22" i="1"/>
  <c r="X23" i="1" s="1"/>
  <c r="W22" i="1"/>
  <c r="H10" i="1"/>
  <c r="A9" i="1"/>
  <c r="D7" i="1"/>
  <c r="O6" i="1"/>
  <c r="N2" i="1"/>
  <c r="W99" i="1" l="1"/>
  <c r="W57" i="1"/>
  <c r="W62" i="1"/>
  <c r="W67" i="1"/>
  <c r="X73" i="1"/>
  <c r="W74" i="1"/>
  <c r="X83" i="1"/>
  <c r="X90" i="1"/>
  <c r="W90" i="1"/>
  <c r="W122" i="1"/>
  <c r="X128" i="1"/>
  <c r="W129" i="1"/>
  <c r="W203" i="1"/>
  <c r="W230" i="1"/>
  <c r="W257" i="1"/>
  <c r="V255" i="1"/>
  <c r="W32" i="1"/>
  <c r="W33" i="1"/>
  <c r="W40" i="1"/>
  <c r="X40" i="1"/>
  <c r="X46" i="1"/>
  <c r="W84" i="1"/>
  <c r="W91" i="1"/>
  <c r="W109" i="1"/>
  <c r="X117" i="1"/>
  <c r="W117" i="1"/>
  <c r="W147" i="1"/>
  <c r="X152" i="1"/>
  <c r="W153" i="1"/>
  <c r="X159" i="1"/>
  <c r="W164" i="1"/>
  <c r="W177" i="1"/>
  <c r="W192" i="1"/>
  <c r="W197" i="1"/>
  <c r="X203" i="1"/>
  <c r="W204" i="1"/>
  <c r="W254" i="1"/>
  <c r="V258" i="1"/>
  <c r="F10" i="1"/>
  <c r="J9" i="1"/>
  <c r="F9" i="1"/>
  <c r="A10" i="1"/>
  <c r="W104" i="1"/>
  <c r="H9" i="1"/>
  <c r="V259" i="1"/>
  <c r="W41" i="1"/>
  <c r="W46" i="1"/>
  <c r="W73" i="1"/>
  <c r="W83" i="1"/>
  <c r="X104" i="1"/>
  <c r="X260" i="1" s="1"/>
  <c r="W118" i="1"/>
  <c r="W128" i="1"/>
  <c r="W134" i="1"/>
  <c r="W140" i="1"/>
  <c r="W159" i="1"/>
  <c r="W170" i="1"/>
  <c r="W176" i="1"/>
  <c r="W210" i="1"/>
  <c r="W227" i="1"/>
  <c r="W238" i="1"/>
  <c r="W24" i="1"/>
  <c r="W256" i="1"/>
  <c r="W258" i="1" s="1"/>
  <c r="W259" i="1" l="1"/>
  <c r="B268" i="1"/>
  <c r="W255" i="1"/>
  <c r="C268" i="1" s="1"/>
  <c r="A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<sst xmlns="http://schemas.openxmlformats.org/spreadsheetml/2006/main" count="971" uniqueCount="394">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</sst>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3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8"/>
      <c r="P2" s="178"/>
      <c r="Q2" s="178"/>
      <c r="R2" s="178"/>
      <c r="S2" s="178"/>
      <c r="T2" s="178"/>
      <c r="U2" s="17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8"/>
      <c r="O3" s="178"/>
      <c r="P3" s="178"/>
      <c r="Q3" s="178"/>
      <c r="R3" s="178"/>
      <c r="S3" s="178"/>
      <c r="T3" s="178"/>
      <c r="U3" s="17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241" t="s">
        <v>8</v>
      </c>
      <c r="B5" s="166"/>
      <c r="C5" s="167"/>
      <c r="D5" s="194"/>
      <c r="E5" s="196"/>
      <c r="F5" s="313" t="s">
        <v>9</v>
      </c>
      <c r="G5" s="167"/>
      <c r="H5" s="194" t="s">
        <v>393</v>
      </c>
      <c r="I5" s="195"/>
      <c r="J5" s="195"/>
      <c r="K5" s="195"/>
      <c r="L5" s="196"/>
      <c r="N5" s="25" t="s">
        <v>10</v>
      </c>
      <c r="O5" s="303">
        <v>45327</v>
      </c>
      <c r="P5" s="224"/>
      <c r="R5" s="338" t="s">
        <v>11</v>
      </c>
      <c r="S5" s="192"/>
      <c r="T5" s="244" t="s">
        <v>12</v>
      </c>
      <c r="U5" s="224"/>
      <c r="Z5" s="52"/>
      <c r="AA5" s="52"/>
      <c r="AB5" s="52"/>
    </row>
    <row r="6" spans="1:29" s="159" customFormat="1" ht="24" customHeight="1" x14ac:dyDescent="0.2">
      <c r="A6" s="241" t="s">
        <v>13</v>
      </c>
      <c r="B6" s="166"/>
      <c r="C6" s="167"/>
      <c r="D6" s="335" t="s">
        <v>14</v>
      </c>
      <c r="E6" s="336"/>
      <c r="F6" s="336"/>
      <c r="G6" s="336"/>
      <c r="H6" s="336"/>
      <c r="I6" s="336"/>
      <c r="J6" s="336"/>
      <c r="K6" s="336"/>
      <c r="L6" s="224"/>
      <c r="N6" s="25" t="s">
        <v>15</v>
      </c>
      <c r="O6" s="238" t="str">
        <f>IF(O5=0," ",CHOOSE(WEEKDAY(O5,2),"Понедельник","Вторник","Среда","Четверг","Пятница","Суббота","Воскресенье"))</f>
        <v>Понедельник</v>
      </c>
      <c r="P6" s="176"/>
      <c r="R6" s="191" t="s">
        <v>16</v>
      </c>
      <c r="S6" s="192"/>
      <c r="T6" s="271" t="s">
        <v>17</v>
      </c>
      <c r="U6" s="204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9" t="str">
        <f>IFERROR(VLOOKUP(DeliveryAddress,Table,3,0),1)</f>
        <v>1</v>
      </c>
      <c r="E7" s="280"/>
      <c r="F7" s="280"/>
      <c r="G7" s="280"/>
      <c r="H7" s="280"/>
      <c r="I7" s="280"/>
      <c r="J7" s="280"/>
      <c r="K7" s="280"/>
      <c r="L7" s="281"/>
      <c r="N7" s="25"/>
      <c r="O7" s="43"/>
      <c r="P7" s="43"/>
      <c r="R7" s="178"/>
      <c r="S7" s="192"/>
      <c r="T7" s="272"/>
      <c r="U7" s="273"/>
      <c r="Z7" s="52"/>
      <c r="AA7" s="52"/>
      <c r="AB7" s="52"/>
    </row>
    <row r="8" spans="1:29" s="159" customFormat="1" ht="25.5" customHeight="1" x14ac:dyDescent="0.2">
      <c r="A8" s="340" t="s">
        <v>18</v>
      </c>
      <c r="B8" s="173"/>
      <c r="C8" s="174"/>
      <c r="D8" s="227"/>
      <c r="E8" s="228"/>
      <c r="F8" s="228"/>
      <c r="G8" s="228"/>
      <c r="H8" s="228"/>
      <c r="I8" s="228"/>
      <c r="J8" s="228"/>
      <c r="K8" s="228"/>
      <c r="L8" s="229"/>
      <c r="N8" s="25" t="s">
        <v>19</v>
      </c>
      <c r="O8" s="223">
        <v>0.41666666666666669</v>
      </c>
      <c r="P8" s="224"/>
      <c r="R8" s="178"/>
      <c r="S8" s="192"/>
      <c r="T8" s="272"/>
      <c r="U8" s="273"/>
      <c r="Z8" s="52"/>
      <c r="AA8" s="52"/>
      <c r="AB8" s="52"/>
    </row>
    <row r="9" spans="1:29" s="159" customFormat="1" ht="39.950000000000003" customHeight="1" x14ac:dyDescent="0.2">
      <c r="A9" s="2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8"/>
      <c r="C9" s="178"/>
      <c r="D9" s="242"/>
      <c r="E9" s="182"/>
      <c r="F9" s="2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8"/>
      <c r="H9" s="181" t="str">
        <f>IF(AND($A$9="Тип доверенности/получателя при получении в адресе перегруза:",$D$9="Разовая доверенность"),"Введите ФИО","")</f>
        <v/>
      </c>
      <c r="I9" s="182"/>
      <c r="J9" s="1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/>
      <c r="L9" s="182"/>
      <c r="N9" s="27" t="s">
        <v>20</v>
      </c>
      <c r="O9" s="303"/>
      <c r="P9" s="224"/>
      <c r="R9" s="178"/>
      <c r="S9" s="192"/>
      <c r="T9" s="274"/>
      <c r="U9" s="275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2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8"/>
      <c r="C10" s="178"/>
      <c r="D10" s="242"/>
      <c r="E10" s="182"/>
      <c r="F10" s="2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8"/>
      <c r="H10" s="295" t="str">
        <f>IFERROR(VLOOKUP($D$10,Proxy,2,FALSE),"")</f>
        <v/>
      </c>
      <c r="I10" s="178"/>
      <c r="J10" s="178"/>
      <c r="K10" s="178"/>
      <c r="L10" s="178"/>
      <c r="N10" s="27" t="s">
        <v>21</v>
      </c>
      <c r="O10" s="223"/>
      <c r="P10" s="224"/>
      <c r="S10" s="25" t="s">
        <v>22</v>
      </c>
      <c r="T10" s="203" t="s">
        <v>23</v>
      </c>
      <c r="U10" s="204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312" t="s">
        <v>28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7"/>
      <c r="N12" s="25" t="s">
        <v>29</v>
      </c>
      <c r="O12" s="334"/>
      <c r="P12" s="281"/>
      <c r="Q12" s="24"/>
      <c r="S12" s="25"/>
      <c r="T12" s="232"/>
      <c r="U12" s="178"/>
      <c r="Z12" s="52"/>
      <c r="AA12" s="52"/>
      <c r="AB12" s="52"/>
    </row>
    <row r="13" spans="1:29" s="159" customFormat="1" ht="23.25" customHeight="1" x14ac:dyDescent="0.2">
      <c r="A13" s="312" t="s">
        <v>30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312" t="s">
        <v>32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7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324" t="s">
        <v>33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N15" s="258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35</v>
      </c>
      <c r="B17" s="198" t="s">
        <v>36</v>
      </c>
      <c r="C17" s="255" t="s">
        <v>37</v>
      </c>
      <c r="D17" s="198" t="s">
        <v>38</v>
      </c>
      <c r="E17" s="234"/>
      <c r="F17" s="198" t="s">
        <v>39</v>
      </c>
      <c r="G17" s="198" t="s">
        <v>40</v>
      </c>
      <c r="H17" s="198" t="s">
        <v>41</v>
      </c>
      <c r="I17" s="198" t="s">
        <v>42</v>
      </c>
      <c r="J17" s="198" t="s">
        <v>43</v>
      </c>
      <c r="K17" s="198" t="s">
        <v>44</v>
      </c>
      <c r="L17" s="198" t="s">
        <v>45</v>
      </c>
      <c r="M17" s="198" t="s">
        <v>46</v>
      </c>
      <c r="N17" s="198" t="s">
        <v>47</v>
      </c>
      <c r="O17" s="233"/>
      <c r="P17" s="233"/>
      <c r="Q17" s="233"/>
      <c r="R17" s="234"/>
      <c r="S17" s="339" t="s">
        <v>48</v>
      </c>
      <c r="T17" s="167"/>
      <c r="U17" s="198" t="s">
        <v>49</v>
      </c>
      <c r="V17" s="198" t="s">
        <v>50</v>
      </c>
      <c r="W17" s="206" t="s">
        <v>51</v>
      </c>
      <c r="X17" s="198" t="s">
        <v>52</v>
      </c>
      <c r="Y17" s="213" t="s">
        <v>53</v>
      </c>
      <c r="Z17" s="213" t="s">
        <v>54</v>
      </c>
      <c r="AA17" s="213" t="s">
        <v>55</v>
      </c>
      <c r="AB17" s="214"/>
      <c r="AC17" s="215"/>
      <c r="AD17" s="249"/>
      <c r="BA17" s="209" t="s">
        <v>56</v>
      </c>
    </row>
    <row r="18" spans="1:53" ht="14.25" customHeight="1" x14ac:dyDescent="0.2">
      <c r="A18" s="199"/>
      <c r="B18" s="199"/>
      <c r="C18" s="199"/>
      <c r="D18" s="235"/>
      <c r="E18" s="237"/>
      <c r="F18" s="199"/>
      <c r="G18" s="199"/>
      <c r="H18" s="199"/>
      <c r="I18" s="199"/>
      <c r="J18" s="199"/>
      <c r="K18" s="199"/>
      <c r="L18" s="199"/>
      <c r="M18" s="199"/>
      <c r="N18" s="235"/>
      <c r="O18" s="236"/>
      <c r="P18" s="236"/>
      <c r="Q18" s="236"/>
      <c r="R18" s="237"/>
      <c r="S18" s="158" t="s">
        <v>57</v>
      </c>
      <c r="T18" s="158" t="s">
        <v>58</v>
      </c>
      <c r="U18" s="199"/>
      <c r="V18" s="199"/>
      <c r="W18" s="207"/>
      <c r="X18" s="199"/>
      <c r="Y18" s="305"/>
      <c r="Z18" s="305"/>
      <c r="AA18" s="216"/>
      <c r="AB18" s="217"/>
      <c r="AC18" s="218"/>
      <c r="AD18" s="250"/>
      <c r="BA18" s="178"/>
    </row>
    <row r="19" spans="1:53" ht="27.75" hidden="1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9"/>
      <c r="Z19" s="49"/>
    </row>
    <row r="20" spans="1:53" ht="16.5" hidden="1" customHeight="1" x14ac:dyDescent="0.25">
      <c r="A20" s="189" t="s">
        <v>59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57"/>
      <c r="Z20" s="157"/>
    </row>
    <row r="21" spans="1:53" ht="14.25" hidden="1" customHeight="1" x14ac:dyDescent="0.25">
      <c r="A21" s="177" t="s">
        <v>60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">
        <v>65</v>
      </c>
      <c r="O22" s="180"/>
      <c r="P22" s="180"/>
      <c r="Q22" s="180"/>
      <c r="R22" s="17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3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84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84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187" t="s">
        <v>69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9"/>
      <c r="Z25" s="49"/>
    </row>
    <row r="26" spans="1:53" ht="16.5" hidden="1" customHeight="1" x14ac:dyDescent="0.25">
      <c r="A26" s="189" t="s">
        <v>70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57"/>
      <c r="Z26" s="157"/>
    </row>
    <row r="27" spans="1:53" ht="14.25" hidden="1" customHeight="1" x14ac:dyDescent="0.25">
      <c r="A27" s="177" t="s">
        <v>71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56"/>
      <c r="Z27" s="15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0"/>
      <c r="P28" s="180"/>
      <c r="Q28" s="180"/>
      <c r="R28" s="176"/>
      <c r="S28" s="35"/>
      <c r="T28" s="35"/>
      <c r="U28" s="36" t="s">
        <v>66</v>
      </c>
      <c r="V28" s="161">
        <v>11</v>
      </c>
      <c r="W28" s="162">
        <f>IFERROR(IF(V28="","",V28),"")</f>
        <v>11</v>
      </c>
      <c r="X28" s="37">
        <f>IFERROR(IF(V28="","",V28*0.00936),"")</f>
        <v>0.10296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0"/>
      <c r="P29" s="180"/>
      <c r="Q29" s="180"/>
      <c r="R29" s="176"/>
      <c r="S29" s="35"/>
      <c r="T29" s="35"/>
      <c r="U29" s="36" t="s">
        <v>66</v>
      </c>
      <c r="V29" s="161">
        <v>75</v>
      </c>
      <c r="W29" s="162">
        <f>IFERROR(IF(V29="","",V29),"")</f>
        <v>75</v>
      </c>
      <c r="X29" s="37">
        <f>IFERROR(IF(V29="","",V29*0.00936),"")</f>
        <v>0.70200000000000007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9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0"/>
      <c r="P30" s="180"/>
      <c r="Q30" s="180"/>
      <c r="R30" s="176"/>
      <c r="S30" s="35"/>
      <c r="T30" s="35"/>
      <c r="U30" s="36" t="s">
        <v>66</v>
      </c>
      <c r="V30" s="161">
        <v>12</v>
      </c>
      <c r="W30" s="162">
        <f>IFERROR(IF(V30="","",V30),"")</f>
        <v>12</v>
      </c>
      <c r="X30" s="37">
        <f>IFERROR(IF(V30="","",V30*0.00936),"")</f>
        <v>0.11232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8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0"/>
      <c r="P31" s="180"/>
      <c r="Q31" s="180"/>
      <c r="R31" s="176"/>
      <c r="S31" s="35"/>
      <c r="T31" s="35"/>
      <c r="U31" s="36" t="s">
        <v>66</v>
      </c>
      <c r="V31" s="161">
        <v>7</v>
      </c>
      <c r="W31" s="162">
        <f>IFERROR(IF(V31="","",V31),"")</f>
        <v>7</v>
      </c>
      <c r="X31" s="37">
        <f>IFERROR(IF(V31="","",V31*0.00936),"")</f>
        <v>6.5519999999999995E-2</v>
      </c>
      <c r="Y31" s="57"/>
      <c r="Z31" s="58"/>
      <c r="AD31" s="62"/>
      <c r="BA31" s="67" t="s">
        <v>75</v>
      </c>
    </row>
    <row r="32" spans="1:53" x14ac:dyDescent="0.2">
      <c r="A32" s="183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84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63">
        <f>IFERROR(SUM(V28:V31),"0")</f>
        <v>105</v>
      </c>
      <c r="W32" s="163">
        <f>IFERROR(SUM(W28:W31),"0")</f>
        <v>105</v>
      </c>
      <c r="X32" s="163">
        <f>IFERROR(IF(X28="",0,X28),"0")+IFERROR(IF(X29="",0,X29),"0")+IFERROR(IF(X30="",0,X30),"0")+IFERROR(IF(X31="",0,X31),"0")</f>
        <v>0.98280000000000012</v>
      </c>
      <c r="Y32" s="164"/>
      <c r="Z32" s="164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84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63">
        <f>IFERROR(SUMPRODUCT(V28:V31*H28:H31),"0")</f>
        <v>157.5</v>
      </c>
      <c r="W33" s="163">
        <f>IFERROR(SUMPRODUCT(W28:W31*H28:H31),"0")</f>
        <v>157.5</v>
      </c>
      <c r="X33" s="38"/>
      <c r="Y33" s="164"/>
      <c r="Z33" s="164"/>
    </row>
    <row r="34" spans="1:53" ht="16.5" hidden="1" customHeight="1" x14ac:dyDescent="0.25">
      <c r="A34" s="189" t="s">
        <v>82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57"/>
      <c r="Z34" s="157"/>
    </row>
    <row r="35" spans="1:53" ht="14.25" hidden="1" customHeight="1" x14ac:dyDescent="0.25">
      <c r="A35" s="177" t="s">
        <v>60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0"/>
      <c r="P36" s="180"/>
      <c r="Q36" s="180"/>
      <c r="R36" s="17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68" t="s">
        <v>87</v>
      </c>
      <c r="O37" s="180"/>
      <c r="P37" s="180"/>
      <c r="Q37" s="180"/>
      <c r="R37" s="17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0"/>
      <c r="P38" s="180"/>
      <c r="Q38" s="180"/>
      <c r="R38" s="17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0"/>
      <c r="P39" s="180"/>
      <c r="Q39" s="180"/>
      <c r="R39" s="176"/>
      <c r="S39" s="35"/>
      <c r="T39" s="35"/>
      <c r="U39" s="36" t="s">
        <v>66</v>
      </c>
      <c r="V39" s="161">
        <v>0</v>
      </c>
      <c r="W39" s="16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3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84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63">
        <f>IFERROR(SUM(V36:V39),"0")</f>
        <v>0</v>
      </c>
      <c r="W40" s="163">
        <f>IFERROR(SUM(W36:W39),"0")</f>
        <v>0</v>
      </c>
      <c r="X40" s="163">
        <f>IFERROR(IF(X36="",0,X36),"0")+IFERROR(IF(X37="",0,X37),"0")+IFERROR(IF(X38="",0,X38),"0")+IFERROR(IF(X39="",0,X39),"0")</f>
        <v>0</v>
      </c>
      <c r="Y40" s="164"/>
      <c r="Z40" s="164"/>
    </row>
    <row r="41" spans="1:53" hidden="1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84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63">
        <f>IFERROR(SUMPRODUCT(V36:V39*H36:H39),"0")</f>
        <v>0</v>
      </c>
      <c r="W41" s="163">
        <f>IFERROR(SUMPRODUCT(W36:W39*H36:H39),"0")</f>
        <v>0</v>
      </c>
      <c r="X41" s="38"/>
      <c r="Y41" s="164"/>
      <c r="Z41" s="164"/>
    </row>
    <row r="42" spans="1:53" ht="16.5" hidden="1" customHeight="1" x14ac:dyDescent="0.25">
      <c r="A42" s="189" t="s">
        <v>92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57"/>
      <c r="Z42" s="157"/>
    </row>
    <row r="43" spans="1:53" ht="14.25" hidden="1" customHeight="1" x14ac:dyDescent="0.25">
      <c r="A43" s="177" t="s">
        <v>93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0"/>
      <c r="P44" s="180"/>
      <c r="Q44" s="180"/>
      <c r="R44" s="176"/>
      <c r="S44" s="35"/>
      <c r="T44" s="35"/>
      <c r="U44" s="36" t="s">
        <v>66</v>
      </c>
      <c r="V44" s="161">
        <v>13</v>
      </c>
      <c r="W44" s="162">
        <f>IFERROR(IF(V44="","",V44),"")</f>
        <v>13</v>
      </c>
      <c r="X44" s="37">
        <f>IFERROR(IF(V44="","",V44*0.0095),"")</f>
        <v>0.1235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0"/>
      <c r="P45" s="180"/>
      <c r="Q45" s="180"/>
      <c r="R45" s="176"/>
      <c r="S45" s="35"/>
      <c r="T45" s="35"/>
      <c r="U45" s="36" t="s">
        <v>66</v>
      </c>
      <c r="V45" s="161">
        <v>20</v>
      </c>
      <c r="W45" s="162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3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84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63">
        <f>IFERROR(SUM(V44:V45),"0")</f>
        <v>33</v>
      </c>
      <c r="W46" s="163">
        <f>IFERROR(SUM(W44:W45),"0")</f>
        <v>33</v>
      </c>
      <c r="X46" s="163">
        <f>IFERROR(IF(X44="",0,X44),"0")+IFERROR(IF(X45="",0,X45),"0")</f>
        <v>0.3135</v>
      </c>
      <c r="Y46" s="164"/>
      <c r="Z46" s="164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84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63">
        <f>IFERROR(SUMPRODUCT(V44:V45*H44:H45),"0")</f>
        <v>39.6</v>
      </c>
      <c r="W47" s="163">
        <f>IFERROR(SUMPRODUCT(W44:W45*H44:H45),"0")</f>
        <v>39.6</v>
      </c>
      <c r="X47" s="38"/>
      <c r="Y47" s="164"/>
      <c r="Z47" s="164"/>
    </row>
    <row r="48" spans="1:53" ht="16.5" hidden="1" customHeight="1" x14ac:dyDescent="0.25">
      <c r="A48" s="189" t="s">
        <v>99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57"/>
      <c r="Z48" s="157"/>
    </row>
    <row r="49" spans="1:53" ht="14.25" hidden="1" customHeight="1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39" t="s">
        <v>102</v>
      </c>
      <c r="O50" s="180"/>
      <c r="P50" s="180"/>
      <c r="Q50" s="180"/>
      <c r="R50" s="17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8" t="s">
        <v>105</v>
      </c>
      <c r="O51" s="180"/>
      <c r="P51" s="180"/>
      <c r="Q51" s="180"/>
      <c r="R51" s="17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6" t="s">
        <v>108</v>
      </c>
      <c r="O52" s="180"/>
      <c r="P52" s="180"/>
      <c r="Q52" s="180"/>
      <c r="R52" s="17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67" t="s">
        <v>111</v>
      </c>
      <c r="O53" s="180"/>
      <c r="P53" s="180"/>
      <c r="Q53" s="180"/>
      <c r="R53" s="176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0" t="s">
        <v>114</v>
      </c>
      <c r="O54" s="180"/>
      <c r="P54" s="180"/>
      <c r="Q54" s="180"/>
      <c r="R54" s="17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2" t="s">
        <v>117</v>
      </c>
      <c r="O55" s="180"/>
      <c r="P55" s="180"/>
      <c r="Q55" s="180"/>
      <c r="R55" s="176"/>
      <c r="S55" s="35"/>
      <c r="T55" s="35"/>
      <c r="U55" s="36" t="s">
        <v>66</v>
      </c>
      <c r="V55" s="161">
        <v>122</v>
      </c>
      <c r="W55" s="162">
        <f t="shared" si="0"/>
        <v>122</v>
      </c>
      <c r="X55" s="37">
        <f t="shared" si="1"/>
        <v>1.891</v>
      </c>
      <c r="Y55" s="57"/>
      <c r="Z55" s="58"/>
      <c r="AD55" s="62"/>
      <c r="BA55" s="79" t="s">
        <v>1</v>
      </c>
    </row>
    <row r="56" spans="1:53" x14ac:dyDescent="0.2">
      <c r="A56" s="183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84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63">
        <f>IFERROR(SUM(V50:V55),"0")</f>
        <v>122</v>
      </c>
      <c r="W56" s="163">
        <f>IFERROR(SUM(W50:W55),"0")</f>
        <v>122</v>
      </c>
      <c r="X56" s="163">
        <f>IFERROR(IF(X50="",0,X50),"0")+IFERROR(IF(X51="",0,X51),"0")+IFERROR(IF(X52="",0,X52),"0")+IFERROR(IF(X53="",0,X53),"0")+IFERROR(IF(X54="",0,X54),"0")+IFERROR(IF(X55="",0,X55),"0")</f>
        <v>1.891</v>
      </c>
      <c r="Y56" s="164"/>
      <c r="Z56" s="164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84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63">
        <f>IFERROR(SUMPRODUCT(V50:V55*H50:H55),"0")</f>
        <v>878.4</v>
      </c>
      <c r="W57" s="163">
        <f>IFERROR(SUMPRODUCT(W50:W55*H50:H55),"0")</f>
        <v>878.4</v>
      </c>
      <c r="X57" s="38"/>
      <c r="Y57" s="164"/>
      <c r="Z57" s="164"/>
    </row>
    <row r="58" spans="1:53" ht="16.5" hidden="1" customHeight="1" x14ac:dyDescent="0.25">
      <c r="A58" s="189" t="s">
        <v>118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57"/>
      <c r="Z58" s="157"/>
    </row>
    <row r="59" spans="1:53" ht="14.25" hidden="1" customHeight="1" x14ac:dyDescent="0.25">
      <c r="A59" s="177" t="s">
        <v>60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45" t="s">
        <v>122</v>
      </c>
      <c r="O60" s="180"/>
      <c r="P60" s="180"/>
      <c r="Q60" s="180"/>
      <c r="R60" s="17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8" t="s">
        <v>125</v>
      </c>
      <c r="O61" s="180"/>
      <c r="P61" s="180"/>
      <c r="Q61" s="180"/>
      <c r="R61" s="176"/>
      <c r="S61" s="35"/>
      <c r="T61" s="35"/>
      <c r="U61" s="36" t="s">
        <v>66</v>
      </c>
      <c r="V61" s="161">
        <v>454</v>
      </c>
      <c r="W61" s="162">
        <f>IFERROR(IF(V61="","",V61),"")</f>
        <v>454</v>
      </c>
      <c r="X61" s="37">
        <f>IFERROR(IF(V61="","",V61*0.00866),"")</f>
        <v>3.9316399999999998</v>
      </c>
      <c r="Y61" s="57"/>
      <c r="Z61" s="58"/>
      <c r="AD61" s="62"/>
      <c r="BA61" s="81" t="s">
        <v>1</v>
      </c>
    </row>
    <row r="62" spans="1:53" x14ac:dyDescent="0.2">
      <c r="A62" s="183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84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63">
        <f>IFERROR(SUM(V60:V61),"0")</f>
        <v>454</v>
      </c>
      <c r="W62" s="163">
        <f>IFERROR(SUM(W60:W61),"0")</f>
        <v>454</v>
      </c>
      <c r="X62" s="163">
        <f>IFERROR(IF(X60="",0,X60),"0")+IFERROR(IF(X61="",0,X61),"0")</f>
        <v>3.9316399999999998</v>
      </c>
      <c r="Y62" s="164"/>
      <c r="Z62" s="164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84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63">
        <f>IFERROR(SUMPRODUCT(V60:V61*H60:H61),"0")</f>
        <v>2270</v>
      </c>
      <c r="W63" s="163">
        <f>IFERROR(SUMPRODUCT(W60:W61*H60:H61),"0")</f>
        <v>2270</v>
      </c>
      <c r="X63" s="38"/>
      <c r="Y63" s="164"/>
      <c r="Z63" s="164"/>
    </row>
    <row r="64" spans="1:53" ht="16.5" hidden="1" customHeight="1" x14ac:dyDescent="0.25">
      <c r="A64" s="189" t="s">
        <v>126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57"/>
      <c r="Z64" s="157"/>
    </row>
    <row r="65" spans="1:53" ht="14.25" hidden="1" customHeight="1" x14ac:dyDescent="0.25">
      <c r="A65" s="177" t="s">
        <v>127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56"/>
      <c r="Z65" s="156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0"/>
      <c r="P66" s="180"/>
      <c r="Q66" s="180"/>
      <c r="R66" s="176"/>
      <c r="S66" s="35"/>
      <c r="T66" s="35"/>
      <c r="U66" s="36" t="s">
        <v>66</v>
      </c>
      <c r="V66" s="161">
        <v>4</v>
      </c>
      <c r="W66" s="162">
        <f>IFERROR(IF(V66="","",V66),"")</f>
        <v>4</v>
      </c>
      <c r="X66" s="37">
        <f>IFERROR(IF(V66="","",V66*0.01788),"")</f>
        <v>7.152E-2</v>
      </c>
      <c r="Y66" s="57"/>
      <c r="Z66" s="58"/>
      <c r="AD66" s="62"/>
      <c r="BA66" s="82" t="s">
        <v>75</v>
      </c>
    </row>
    <row r="67" spans="1:53" x14ac:dyDescent="0.2">
      <c r="A67" s="183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84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63">
        <f>IFERROR(SUM(V66:V66),"0")</f>
        <v>4</v>
      </c>
      <c r="W67" s="163">
        <f>IFERROR(SUM(W66:W66),"0")</f>
        <v>4</v>
      </c>
      <c r="X67" s="163">
        <f>IFERROR(IF(X66="",0,X66),"0")</f>
        <v>7.152E-2</v>
      </c>
      <c r="Y67" s="164"/>
      <c r="Z67" s="164"/>
    </row>
    <row r="68" spans="1:53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84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63">
        <f>IFERROR(SUMPRODUCT(V66:V66*H66:H66),"0")</f>
        <v>14.4</v>
      </c>
      <c r="W68" s="163">
        <f>IFERROR(SUMPRODUCT(W66:W66*H66:H66),"0")</f>
        <v>14.4</v>
      </c>
      <c r="X68" s="38"/>
      <c r="Y68" s="164"/>
      <c r="Z68" s="164"/>
    </row>
    <row r="69" spans="1:53" ht="16.5" hidden="1" customHeight="1" x14ac:dyDescent="0.25">
      <c r="A69" s="189" t="s">
        <v>130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57"/>
      <c r="Z69" s="157"/>
    </row>
    <row r="70" spans="1:53" ht="14.25" hidden="1" customHeight="1" x14ac:dyDescent="0.25">
      <c r="A70" s="177" t="s">
        <v>131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56"/>
      <c r="Z70" s="156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0"/>
      <c r="P71" s="180"/>
      <c r="Q71" s="180"/>
      <c r="R71" s="176"/>
      <c r="S71" s="35"/>
      <c r="T71" s="35"/>
      <c r="U71" s="36" t="s">
        <v>66</v>
      </c>
      <c r="V71" s="161">
        <v>1</v>
      </c>
      <c r="W71" s="162">
        <f>IFERROR(IF(V71="","",V71),"")</f>
        <v>1</v>
      </c>
      <c r="X71" s="37">
        <f>IFERROR(IF(V71="","",V71*0.01788),"")</f>
        <v>1.788E-2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0"/>
      <c r="P72" s="180"/>
      <c r="Q72" s="180"/>
      <c r="R72" s="176"/>
      <c r="S72" s="35"/>
      <c r="T72" s="35"/>
      <c r="U72" s="36" t="s">
        <v>66</v>
      </c>
      <c r="V72" s="161">
        <v>5</v>
      </c>
      <c r="W72" s="162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83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84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63">
        <f>IFERROR(SUM(V71:V72),"0")</f>
        <v>6</v>
      </c>
      <c r="W73" s="163">
        <f>IFERROR(SUM(W71:W72),"0")</f>
        <v>6</v>
      </c>
      <c r="X73" s="163">
        <f>IFERROR(IF(X71="",0,X71),"0")+IFERROR(IF(X72="",0,X72),"0")</f>
        <v>0.10728000000000001</v>
      </c>
      <c r="Y73" s="164"/>
      <c r="Z73" s="164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84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63">
        <f>IFERROR(SUMPRODUCT(V71:V72*H71:H72),"0")</f>
        <v>21.6</v>
      </c>
      <c r="W74" s="163">
        <f>IFERROR(SUMPRODUCT(W71:W72*H71:H72),"0")</f>
        <v>21.6</v>
      </c>
      <c r="X74" s="38"/>
      <c r="Y74" s="164"/>
      <c r="Z74" s="164"/>
    </row>
    <row r="75" spans="1:53" ht="16.5" hidden="1" customHeight="1" x14ac:dyDescent="0.25">
      <c r="A75" s="189" t="s">
        <v>136</v>
      </c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57"/>
      <c r="Z75" s="157"/>
    </row>
    <row r="76" spans="1:53" ht="14.25" hidden="1" customHeight="1" x14ac:dyDescent="0.25">
      <c r="A76" s="177" t="s">
        <v>127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56"/>
      <c r="Z76" s="156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0"/>
      <c r="P77" s="180"/>
      <c r="Q77" s="180"/>
      <c r="R77" s="176"/>
      <c r="S77" s="35"/>
      <c r="T77" s="35"/>
      <c r="U77" s="36" t="s">
        <v>66</v>
      </c>
      <c r="V77" s="161">
        <v>3</v>
      </c>
      <c r="W77" s="162">
        <f t="shared" ref="W77:W82" si="2">IFERROR(IF(V77="","",V77),"")</f>
        <v>3</v>
      </c>
      <c r="X77" s="37">
        <f t="shared" ref="X77:X82" si="3">IFERROR(IF(V77="","",V77*0.01788),"")</f>
        <v>5.364E-2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4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0"/>
      <c r="P78" s="180"/>
      <c r="Q78" s="180"/>
      <c r="R78" s="176"/>
      <c r="S78" s="35"/>
      <c r="T78" s="35"/>
      <c r="U78" s="36" t="s">
        <v>66</v>
      </c>
      <c r="V78" s="161">
        <v>38</v>
      </c>
      <c r="W78" s="162">
        <f t="shared" si="2"/>
        <v>38</v>
      </c>
      <c r="X78" s="37">
        <f t="shared" si="3"/>
        <v>0.67944000000000004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0"/>
      <c r="P79" s="180"/>
      <c r="Q79" s="180"/>
      <c r="R79" s="176"/>
      <c r="S79" s="35"/>
      <c r="T79" s="35"/>
      <c r="U79" s="36" t="s">
        <v>66</v>
      </c>
      <c r="V79" s="161">
        <v>18</v>
      </c>
      <c r="W79" s="162">
        <f t="shared" si="2"/>
        <v>18</v>
      </c>
      <c r="X79" s="37">
        <f t="shared" si="3"/>
        <v>0.32184000000000001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0"/>
      <c r="P80" s="180"/>
      <c r="Q80" s="180"/>
      <c r="R80" s="176"/>
      <c r="S80" s="35"/>
      <c r="T80" s="35"/>
      <c r="U80" s="36" t="s">
        <v>66</v>
      </c>
      <c r="V80" s="161">
        <v>4</v>
      </c>
      <c r="W80" s="162">
        <f t="shared" si="2"/>
        <v>4</v>
      </c>
      <c r="X80" s="37">
        <f t="shared" si="3"/>
        <v>7.152E-2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20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0"/>
      <c r="P81" s="180"/>
      <c r="Q81" s="180"/>
      <c r="R81" s="176"/>
      <c r="S81" s="35"/>
      <c r="T81" s="35"/>
      <c r="U81" s="36" t="s">
        <v>66</v>
      </c>
      <c r="V81" s="161">
        <v>19</v>
      </c>
      <c r="W81" s="162">
        <f t="shared" si="2"/>
        <v>19</v>
      </c>
      <c r="X81" s="37">
        <f t="shared" si="3"/>
        <v>0.33972000000000002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0"/>
      <c r="P82" s="180"/>
      <c r="Q82" s="180"/>
      <c r="R82" s="176"/>
      <c r="S82" s="35"/>
      <c r="T82" s="35"/>
      <c r="U82" s="36" t="s">
        <v>66</v>
      </c>
      <c r="V82" s="161">
        <v>54</v>
      </c>
      <c r="W82" s="162">
        <f t="shared" si="2"/>
        <v>54</v>
      </c>
      <c r="X82" s="37">
        <f t="shared" si="3"/>
        <v>0.96552000000000004</v>
      </c>
      <c r="Y82" s="57"/>
      <c r="Z82" s="58"/>
      <c r="AD82" s="62"/>
      <c r="BA82" s="90" t="s">
        <v>75</v>
      </c>
    </row>
    <row r="83" spans="1:53" x14ac:dyDescent="0.2">
      <c r="A83" s="183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84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63">
        <f>IFERROR(SUM(V77:V82),"0")</f>
        <v>136</v>
      </c>
      <c r="W83" s="163">
        <f>IFERROR(SUM(W77:W82),"0")</f>
        <v>136</v>
      </c>
      <c r="X83" s="163">
        <f>IFERROR(IF(X77="",0,X77),"0")+IFERROR(IF(X78="",0,X78),"0")+IFERROR(IF(X79="",0,X79),"0")+IFERROR(IF(X80="",0,X80),"0")+IFERROR(IF(X81="",0,X81),"0")+IFERROR(IF(X82="",0,X82),"0")</f>
        <v>2.4316800000000001</v>
      </c>
      <c r="Y83" s="164"/>
      <c r="Z83" s="164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84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63">
        <f>IFERROR(SUMPRODUCT(V77:V82*H77:H82),"0")</f>
        <v>495.96000000000004</v>
      </c>
      <c r="W84" s="163">
        <f>IFERROR(SUMPRODUCT(W77:W82*H77:H82),"0")</f>
        <v>495.96000000000004</v>
      </c>
      <c r="X84" s="38"/>
      <c r="Y84" s="164"/>
      <c r="Z84" s="164"/>
    </row>
    <row r="85" spans="1:53" ht="16.5" hidden="1" customHeight="1" x14ac:dyDescent="0.25">
      <c r="A85" s="189" t="s">
        <v>149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57"/>
      <c r="Z85" s="157"/>
    </row>
    <row r="86" spans="1:53" ht="14.25" hidden="1" customHeight="1" x14ac:dyDescent="0.25">
      <c r="A86" s="177" t="s">
        <v>149</v>
      </c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56"/>
      <c r="Z86" s="156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8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0"/>
      <c r="P87" s="180"/>
      <c r="Q87" s="180"/>
      <c r="R87" s="176"/>
      <c r="S87" s="35"/>
      <c r="T87" s="35"/>
      <c r="U87" s="36" t="s">
        <v>66</v>
      </c>
      <c r="V87" s="161">
        <v>2</v>
      </c>
      <c r="W87" s="162">
        <f>IFERROR(IF(V87="","",V87),"")</f>
        <v>2</v>
      </c>
      <c r="X87" s="37">
        <f>IFERROR(IF(V87="","",V87*0.00936),"")</f>
        <v>1.8720000000000001E-2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2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0"/>
      <c r="P88" s="180"/>
      <c r="Q88" s="180"/>
      <c r="R88" s="176"/>
      <c r="S88" s="35"/>
      <c r="T88" s="35"/>
      <c r="U88" s="36" t="s">
        <v>66</v>
      </c>
      <c r="V88" s="161">
        <v>23</v>
      </c>
      <c r="W88" s="162">
        <f>IFERROR(IF(V88="","",V88),"")</f>
        <v>23</v>
      </c>
      <c r="X88" s="37">
        <f>IFERROR(IF(V88="","",V88*0.01788),"")</f>
        <v>0.41123999999999999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0"/>
      <c r="P89" s="180"/>
      <c r="Q89" s="180"/>
      <c r="R89" s="176"/>
      <c r="S89" s="35"/>
      <c r="T89" s="35"/>
      <c r="U89" s="36" t="s">
        <v>66</v>
      </c>
      <c r="V89" s="161">
        <v>6</v>
      </c>
      <c r="W89" s="162">
        <f>IFERROR(IF(V89="","",V89),"")</f>
        <v>6</v>
      </c>
      <c r="X89" s="37">
        <f>IFERROR(IF(V89="","",V89*0.0155),"")</f>
        <v>9.2999999999999999E-2</v>
      </c>
      <c r="Y89" s="57"/>
      <c r="Z89" s="58"/>
      <c r="AD89" s="62"/>
      <c r="BA89" s="93" t="s">
        <v>75</v>
      </c>
    </row>
    <row r="90" spans="1:53" x14ac:dyDescent="0.2">
      <c r="A90" s="183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84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63">
        <f>IFERROR(SUM(V87:V89),"0")</f>
        <v>31</v>
      </c>
      <c r="W90" s="163">
        <f>IFERROR(SUM(W87:W89),"0")</f>
        <v>31</v>
      </c>
      <c r="X90" s="163">
        <f>IFERROR(IF(X87="",0,X87),"0")+IFERROR(IF(X88="",0,X88),"0")+IFERROR(IF(X89="",0,X89),"0")</f>
        <v>0.52295999999999998</v>
      </c>
      <c r="Y90" s="164"/>
      <c r="Z90" s="164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84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63">
        <f>IFERROR(SUMPRODUCT(V87:V89*H87:H89),"0")</f>
        <v>105.60000000000001</v>
      </c>
      <c r="W91" s="163">
        <f>IFERROR(SUMPRODUCT(W87:W89*H87:H89),"0")</f>
        <v>105.60000000000001</v>
      </c>
      <c r="X91" s="38"/>
      <c r="Y91" s="164"/>
      <c r="Z91" s="164"/>
    </row>
    <row r="92" spans="1:53" ht="16.5" hidden="1" customHeight="1" x14ac:dyDescent="0.25">
      <c r="A92" s="189" t="s">
        <v>156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57"/>
      <c r="Z92" s="157"/>
    </row>
    <row r="93" spans="1:53" ht="14.25" hidden="1" customHeight="1" x14ac:dyDescent="0.25">
      <c r="A93" s="177" t="s">
        <v>60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">
        <v>159</v>
      </c>
      <c r="O94" s="180"/>
      <c r="P94" s="180"/>
      <c r="Q94" s="180"/>
      <c r="R94" s="176"/>
      <c r="S94" s="35"/>
      <c r="T94" s="35"/>
      <c r="U94" s="36" t="s">
        <v>66</v>
      </c>
      <c r="V94" s="161">
        <v>27</v>
      </c>
      <c r="W94" s="162">
        <f>IFERROR(IF(V94="","",V94),"")</f>
        <v>27</v>
      </c>
      <c r="X94" s="37">
        <f>IFERROR(IF(V94="","",V94*0.0155),"")</f>
        <v>0.41849999999999998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">
        <v>162</v>
      </c>
      <c r="O95" s="180"/>
      <c r="P95" s="180"/>
      <c r="Q95" s="180"/>
      <c r="R95" s="176"/>
      <c r="S95" s="35"/>
      <c r="T95" s="35"/>
      <c r="U95" s="36" t="s">
        <v>66</v>
      </c>
      <c r="V95" s="161">
        <v>157</v>
      </c>
      <c r="W95" s="162">
        <f>IFERROR(IF(V95="","",V95),"")</f>
        <v>157</v>
      </c>
      <c r="X95" s="37">
        <f>IFERROR(IF(V95="","",V95*0.0155),"")</f>
        <v>2.4335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">
        <v>165</v>
      </c>
      <c r="O96" s="180"/>
      <c r="P96" s="180"/>
      <c r="Q96" s="180"/>
      <c r="R96" s="176"/>
      <c r="S96" s="35"/>
      <c r="T96" s="35"/>
      <c r="U96" s="36" t="s">
        <v>66</v>
      </c>
      <c r="V96" s="161">
        <v>33</v>
      </c>
      <c r="W96" s="162">
        <f>IFERROR(IF(V96="","",V96),"")</f>
        <v>33</v>
      </c>
      <c r="X96" s="37">
        <f>IFERROR(IF(V96="","",V96*0.0155),"")</f>
        <v>0.51149999999999995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">
        <v>168</v>
      </c>
      <c r="O97" s="180"/>
      <c r="P97" s="180"/>
      <c r="Q97" s="180"/>
      <c r="R97" s="176"/>
      <c r="S97" s="35"/>
      <c r="T97" s="35"/>
      <c r="U97" s="36" t="s">
        <v>66</v>
      </c>
      <c r="V97" s="161">
        <v>218</v>
      </c>
      <c r="W97" s="162">
        <f>IFERROR(IF(V97="","",V97),"")</f>
        <v>218</v>
      </c>
      <c r="X97" s="37">
        <f>IFERROR(IF(V97="","",V97*0.0155),"")</f>
        <v>3.379</v>
      </c>
      <c r="Y97" s="57"/>
      <c r="Z97" s="58"/>
      <c r="AD97" s="62"/>
      <c r="BA97" s="97" t="s">
        <v>1</v>
      </c>
    </row>
    <row r="98" spans="1:53" x14ac:dyDescent="0.2">
      <c r="A98" s="183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84"/>
      <c r="N98" s="172" t="s">
        <v>67</v>
      </c>
      <c r="O98" s="173"/>
      <c r="P98" s="173"/>
      <c r="Q98" s="173"/>
      <c r="R98" s="173"/>
      <c r="S98" s="173"/>
      <c r="T98" s="174"/>
      <c r="U98" s="38" t="s">
        <v>66</v>
      </c>
      <c r="V98" s="163">
        <f>IFERROR(SUM(V94:V97),"0")</f>
        <v>435</v>
      </c>
      <c r="W98" s="163">
        <f>IFERROR(SUM(W94:W97),"0")</f>
        <v>435</v>
      </c>
      <c r="X98" s="163">
        <f>IFERROR(IF(X94="",0,X94),"0")+IFERROR(IF(X95="",0,X95),"0")+IFERROR(IF(X96="",0,X96),"0")+IFERROR(IF(X97="",0,X97),"0")</f>
        <v>6.7424999999999997</v>
      </c>
      <c r="Y98" s="164"/>
      <c r="Z98" s="164"/>
    </row>
    <row r="99" spans="1:53" x14ac:dyDescent="0.2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84"/>
      <c r="N99" s="172" t="s">
        <v>67</v>
      </c>
      <c r="O99" s="173"/>
      <c r="P99" s="173"/>
      <c r="Q99" s="173"/>
      <c r="R99" s="173"/>
      <c r="S99" s="173"/>
      <c r="T99" s="174"/>
      <c r="U99" s="38" t="s">
        <v>68</v>
      </c>
      <c r="V99" s="163">
        <f>IFERROR(SUMPRODUCT(V94:V97*H94:H97),"0")</f>
        <v>3112.8</v>
      </c>
      <c r="W99" s="163">
        <f>IFERROR(SUMPRODUCT(W94:W97*H94:H97),"0")</f>
        <v>3112.8</v>
      </c>
      <c r="X99" s="38"/>
      <c r="Y99" s="164"/>
      <c r="Z99" s="164"/>
    </row>
    <row r="100" spans="1:53" ht="16.5" hidden="1" customHeight="1" x14ac:dyDescent="0.25">
      <c r="A100" s="189" t="s">
        <v>169</v>
      </c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57"/>
      <c r="Z100" s="157"/>
    </row>
    <row r="101" spans="1:53" ht="14.25" hidden="1" customHeight="1" x14ac:dyDescent="0.25">
      <c r="A101" s="177" t="s">
        <v>127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5">
        <v>4607111034014</v>
      </c>
      <c r="E102" s="17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0"/>
      <c r="P102" s="180"/>
      <c r="Q102" s="180"/>
      <c r="R102" s="176"/>
      <c r="S102" s="35"/>
      <c r="T102" s="35"/>
      <c r="U102" s="36" t="s">
        <v>66</v>
      </c>
      <c r="V102" s="161">
        <v>88</v>
      </c>
      <c r="W102" s="162">
        <f>IFERROR(IF(V102="","",V102),"")</f>
        <v>88</v>
      </c>
      <c r="X102" s="37">
        <f>IFERROR(IF(V102="","",V102*0.01788),"")</f>
        <v>1.5734399999999999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5">
        <v>4607111033994</v>
      </c>
      <c r="E103" s="17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0"/>
      <c r="P103" s="180"/>
      <c r="Q103" s="180"/>
      <c r="R103" s="176"/>
      <c r="S103" s="35"/>
      <c r="T103" s="35"/>
      <c r="U103" s="36" t="s">
        <v>66</v>
      </c>
      <c r="V103" s="161">
        <v>8</v>
      </c>
      <c r="W103" s="162">
        <f>IFERROR(IF(V103="","",V103),"")</f>
        <v>8</v>
      </c>
      <c r="X103" s="37">
        <f>IFERROR(IF(V103="","",V103*0.01788),"")</f>
        <v>0.14304</v>
      </c>
      <c r="Y103" s="57"/>
      <c r="Z103" s="58"/>
      <c r="AD103" s="62"/>
      <c r="BA103" s="99" t="s">
        <v>75</v>
      </c>
    </row>
    <row r="104" spans="1:53" x14ac:dyDescent="0.2">
      <c r="A104" s="183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84"/>
      <c r="N104" s="172" t="s">
        <v>67</v>
      </c>
      <c r="O104" s="173"/>
      <c r="P104" s="173"/>
      <c r="Q104" s="173"/>
      <c r="R104" s="173"/>
      <c r="S104" s="173"/>
      <c r="T104" s="174"/>
      <c r="U104" s="38" t="s">
        <v>66</v>
      </c>
      <c r="V104" s="163">
        <f>IFERROR(SUM(V102:V103),"0")</f>
        <v>96</v>
      </c>
      <c r="W104" s="163">
        <f>IFERROR(SUM(W102:W103),"0")</f>
        <v>96</v>
      </c>
      <c r="X104" s="163">
        <f>IFERROR(IF(X102="",0,X102),"0")+IFERROR(IF(X103="",0,X103),"0")</f>
        <v>1.71648</v>
      </c>
      <c r="Y104" s="164"/>
      <c r="Z104" s="164"/>
    </row>
    <row r="105" spans="1:53" x14ac:dyDescent="0.2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84"/>
      <c r="N105" s="172" t="s">
        <v>67</v>
      </c>
      <c r="O105" s="173"/>
      <c r="P105" s="173"/>
      <c r="Q105" s="173"/>
      <c r="R105" s="173"/>
      <c r="S105" s="173"/>
      <c r="T105" s="174"/>
      <c r="U105" s="38" t="s">
        <v>68</v>
      </c>
      <c r="V105" s="163">
        <f>IFERROR(SUMPRODUCT(V102:V103*H102:H103),"0")</f>
        <v>288</v>
      </c>
      <c r="W105" s="163">
        <f>IFERROR(SUMPRODUCT(W102:W103*H102:H103),"0")</f>
        <v>288</v>
      </c>
      <c r="X105" s="38"/>
      <c r="Y105" s="164"/>
      <c r="Z105" s="164"/>
    </row>
    <row r="106" spans="1:53" ht="16.5" hidden="1" customHeight="1" x14ac:dyDescent="0.25">
      <c r="A106" s="189" t="s">
        <v>174</v>
      </c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57"/>
      <c r="Z106" s="157"/>
    </row>
    <row r="107" spans="1:53" ht="14.25" hidden="1" customHeight="1" x14ac:dyDescent="0.25">
      <c r="A107" s="177" t="s">
        <v>127</v>
      </c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5">
        <v>4607111034199</v>
      </c>
      <c r="E108" s="17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0"/>
      <c r="P108" s="180"/>
      <c r="Q108" s="180"/>
      <c r="R108" s="176"/>
      <c r="S108" s="35"/>
      <c r="T108" s="35"/>
      <c r="U108" s="36" t="s">
        <v>66</v>
      </c>
      <c r="V108" s="161">
        <v>4</v>
      </c>
      <c r="W108" s="162">
        <f>IFERROR(IF(V108="","",V108),"")</f>
        <v>4</v>
      </c>
      <c r="X108" s="37">
        <f>IFERROR(IF(V108="","",V108*0.01788),"")</f>
        <v>7.152E-2</v>
      </c>
      <c r="Y108" s="57"/>
      <c r="Z108" s="58"/>
      <c r="AD108" s="62"/>
      <c r="BA108" s="100" t="s">
        <v>75</v>
      </c>
    </row>
    <row r="109" spans="1:53" x14ac:dyDescent="0.2">
      <c r="A109" s="183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84"/>
      <c r="N109" s="172" t="s">
        <v>67</v>
      </c>
      <c r="O109" s="173"/>
      <c r="P109" s="173"/>
      <c r="Q109" s="173"/>
      <c r="R109" s="173"/>
      <c r="S109" s="173"/>
      <c r="T109" s="174"/>
      <c r="U109" s="38" t="s">
        <v>66</v>
      </c>
      <c r="V109" s="163">
        <f>IFERROR(SUM(V108:V108),"0")</f>
        <v>4</v>
      </c>
      <c r="W109" s="163">
        <f>IFERROR(SUM(W108:W108),"0")</f>
        <v>4</v>
      </c>
      <c r="X109" s="163">
        <f>IFERROR(IF(X108="",0,X108),"0")</f>
        <v>7.152E-2</v>
      </c>
      <c r="Y109" s="164"/>
      <c r="Z109" s="164"/>
    </row>
    <row r="110" spans="1:53" x14ac:dyDescent="0.2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84"/>
      <c r="N110" s="172" t="s">
        <v>67</v>
      </c>
      <c r="O110" s="173"/>
      <c r="P110" s="173"/>
      <c r="Q110" s="173"/>
      <c r="R110" s="173"/>
      <c r="S110" s="173"/>
      <c r="T110" s="174"/>
      <c r="U110" s="38" t="s">
        <v>68</v>
      </c>
      <c r="V110" s="163">
        <f>IFERROR(SUMPRODUCT(V108:V108*H108:H108),"0")</f>
        <v>12</v>
      </c>
      <c r="W110" s="163">
        <f>IFERROR(SUMPRODUCT(W108:W108*H108:H108),"0")</f>
        <v>12</v>
      </c>
      <c r="X110" s="38"/>
      <c r="Y110" s="164"/>
      <c r="Z110" s="164"/>
    </row>
    <row r="111" spans="1:53" ht="16.5" hidden="1" customHeight="1" x14ac:dyDescent="0.25">
      <c r="A111" s="189" t="s">
        <v>177</v>
      </c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57"/>
      <c r="Z111" s="157"/>
    </row>
    <row r="112" spans="1:53" ht="14.25" hidden="1" customHeight="1" x14ac:dyDescent="0.25">
      <c r="A112" s="177" t="s">
        <v>127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5">
        <v>4607111034670</v>
      </c>
      <c r="E113" s="17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0"/>
      <c r="P113" s="180"/>
      <c r="Q113" s="180"/>
      <c r="R113" s="17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5">
        <v>4607111034687</v>
      </c>
      <c r="E114" s="17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306" t="s">
        <v>183</v>
      </c>
      <c r="O114" s="180"/>
      <c r="P114" s="180"/>
      <c r="Q114" s="180"/>
      <c r="R114" s="17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75">
        <v>4607111034380</v>
      </c>
      <c r="E115" s="17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80"/>
      <c r="P115" s="180"/>
      <c r="Q115" s="180"/>
      <c r="R115" s="176"/>
      <c r="S115" s="35"/>
      <c r="T115" s="35"/>
      <c r="U115" s="36" t="s">
        <v>66</v>
      </c>
      <c r="V115" s="161">
        <v>8</v>
      </c>
      <c r="W115" s="162">
        <f>IFERROR(IF(V115="","",V115),"")</f>
        <v>8</v>
      </c>
      <c r="X115" s="37">
        <f>IFERROR(IF(V115="","",V115*0.01788),"")</f>
        <v>0.14304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75">
        <v>4607111034397</v>
      </c>
      <c r="E116" s="17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0"/>
      <c r="P116" s="180"/>
      <c r="Q116" s="180"/>
      <c r="R116" s="176"/>
      <c r="S116" s="35"/>
      <c r="T116" s="35"/>
      <c r="U116" s="36" t="s">
        <v>66</v>
      </c>
      <c r="V116" s="161">
        <v>33</v>
      </c>
      <c r="W116" s="162">
        <f>IFERROR(IF(V116="","",V116),"")</f>
        <v>33</v>
      </c>
      <c r="X116" s="37">
        <f>IFERROR(IF(V116="","",V116*0.01788),"")</f>
        <v>0.59004000000000001</v>
      </c>
      <c r="Y116" s="57"/>
      <c r="Z116" s="58"/>
      <c r="AD116" s="62"/>
      <c r="BA116" s="104" t="s">
        <v>75</v>
      </c>
    </row>
    <row r="117" spans="1:53" x14ac:dyDescent="0.2">
      <c r="A117" s="183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84"/>
      <c r="N117" s="172" t="s">
        <v>67</v>
      </c>
      <c r="O117" s="173"/>
      <c r="P117" s="173"/>
      <c r="Q117" s="173"/>
      <c r="R117" s="173"/>
      <c r="S117" s="173"/>
      <c r="T117" s="174"/>
      <c r="U117" s="38" t="s">
        <v>66</v>
      </c>
      <c r="V117" s="163">
        <f>IFERROR(SUM(V113:V116),"0")</f>
        <v>41</v>
      </c>
      <c r="W117" s="163">
        <f>IFERROR(SUM(W113:W116),"0")</f>
        <v>41</v>
      </c>
      <c r="X117" s="163">
        <f>IFERROR(IF(X113="",0,X113),"0")+IFERROR(IF(X114="",0,X114),"0")+IFERROR(IF(X115="",0,X115),"0")+IFERROR(IF(X116="",0,X116),"0")</f>
        <v>0.73307999999999995</v>
      </c>
      <c r="Y117" s="164"/>
      <c r="Z117" s="164"/>
    </row>
    <row r="118" spans="1:53" x14ac:dyDescent="0.2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84"/>
      <c r="N118" s="172" t="s">
        <v>67</v>
      </c>
      <c r="O118" s="173"/>
      <c r="P118" s="173"/>
      <c r="Q118" s="173"/>
      <c r="R118" s="173"/>
      <c r="S118" s="173"/>
      <c r="T118" s="174"/>
      <c r="U118" s="38" t="s">
        <v>68</v>
      </c>
      <c r="V118" s="163">
        <f>IFERROR(SUMPRODUCT(V113:V116*H113:H116),"0")</f>
        <v>123</v>
      </c>
      <c r="W118" s="163">
        <f>IFERROR(SUMPRODUCT(W113:W116*H113:H116),"0")</f>
        <v>123</v>
      </c>
      <c r="X118" s="38"/>
      <c r="Y118" s="164"/>
      <c r="Z118" s="164"/>
    </row>
    <row r="119" spans="1:53" ht="16.5" hidden="1" customHeight="1" x14ac:dyDescent="0.25">
      <c r="A119" s="189" t="s">
        <v>188</v>
      </c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57"/>
      <c r="Z119" s="157"/>
    </row>
    <row r="120" spans="1:53" ht="14.25" hidden="1" customHeight="1" x14ac:dyDescent="0.25">
      <c r="A120" s="177" t="s">
        <v>127</v>
      </c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56"/>
      <c r="Z120" s="156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75">
        <v>4607111035806</v>
      </c>
      <c r="E121" s="17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0"/>
      <c r="P121" s="180"/>
      <c r="Q121" s="180"/>
      <c r="R121" s="176"/>
      <c r="S121" s="35"/>
      <c r="T121" s="35"/>
      <c r="U121" s="36" t="s">
        <v>66</v>
      </c>
      <c r="V121" s="161">
        <v>6</v>
      </c>
      <c r="W121" s="162">
        <f>IFERROR(IF(V121="","",V121),"")</f>
        <v>6</v>
      </c>
      <c r="X121" s="37">
        <f>IFERROR(IF(V121="","",V121*0.01788),"")</f>
        <v>0.10728</v>
      </c>
      <c r="Y121" s="57"/>
      <c r="Z121" s="58"/>
      <c r="AD121" s="62"/>
      <c r="BA121" s="105" t="s">
        <v>75</v>
      </c>
    </row>
    <row r="122" spans="1:53" x14ac:dyDescent="0.2">
      <c r="A122" s="183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84"/>
      <c r="N122" s="172" t="s">
        <v>67</v>
      </c>
      <c r="O122" s="173"/>
      <c r="P122" s="173"/>
      <c r="Q122" s="173"/>
      <c r="R122" s="173"/>
      <c r="S122" s="173"/>
      <c r="T122" s="174"/>
      <c r="U122" s="38" t="s">
        <v>66</v>
      </c>
      <c r="V122" s="163">
        <f>IFERROR(SUM(V121:V121),"0")</f>
        <v>6</v>
      </c>
      <c r="W122" s="163">
        <f>IFERROR(SUM(W121:W121),"0")</f>
        <v>6</v>
      </c>
      <c r="X122" s="163">
        <f>IFERROR(IF(X121="",0,X121),"0")</f>
        <v>0.10728</v>
      </c>
      <c r="Y122" s="164"/>
      <c r="Z122" s="164"/>
    </row>
    <row r="123" spans="1:53" x14ac:dyDescent="0.2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84"/>
      <c r="N123" s="172" t="s">
        <v>67</v>
      </c>
      <c r="O123" s="173"/>
      <c r="P123" s="173"/>
      <c r="Q123" s="173"/>
      <c r="R123" s="173"/>
      <c r="S123" s="173"/>
      <c r="T123" s="174"/>
      <c r="U123" s="38" t="s">
        <v>68</v>
      </c>
      <c r="V123" s="163">
        <f>IFERROR(SUMPRODUCT(V121:V121*H121:H121),"0")</f>
        <v>18</v>
      </c>
      <c r="W123" s="163">
        <f>IFERROR(SUMPRODUCT(W121:W121*H121:H121),"0")</f>
        <v>18</v>
      </c>
      <c r="X123" s="38"/>
      <c r="Y123" s="164"/>
      <c r="Z123" s="164"/>
    </row>
    <row r="124" spans="1:53" ht="16.5" hidden="1" customHeight="1" x14ac:dyDescent="0.25">
      <c r="A124" s="189" t="s">
        <v>191</v>
      </c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57"/>
      <c r="Z124" s="157"/>
    </row>
    <row r="125" spans="1:53" ht="14.25" hidden="1" customHeight="1" x14ac:dyDescent="0.25">
      <c r="A125" s="177" t="s">
        <v>192</v>
      </c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75">
        <v>4607111035639</v>
      </c>
      <c r="E126" s="17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0"/>
      <c r="P126" s="180"/>
      <c r="Q126" s="180"/>
      <c r="R126" s="17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5">
        <v>4607111035646</v>
      </c>
      <c r="E127" s="17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0"/>
      <c r="P127" s="180"/>
      <c r="Q127" s="180"/>
      <c r="R127" s="17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3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84"/>
      <c r="N128" s="172" t="s">
        <v>67</v>
      </c>
      <c r="O128" s="173"/>
      <c r="P128" s="173"/>
      <c r="Q128" s="173"/>
      <c r="R128" s="173"/>
      <c r="S128" s="173"/>
      <c r="T128" s="174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84"/>
      <c r="N129" s="172" t="s">
        <v>67</v>
      </c>
      <c r="O129" s="173"/>
      <c r="P129" s="173"/>
      <c r="Q129" s="173"/>
      <c r="R129" s="173"/>
      <c r="S129" s="173"/>
      <c r="T129" s="174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89" t="s">
        <v>199</v>
      </c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57"/>
      <c r="Z130" s="157"/>
    </row>
    <row r="131" spans="1:53" ht="14.25" hidden="1" customHeight="1" x14ac:dyDescent="0.25">
      <c r="A131" s="177" t="s">
        <v>127</v>
      </c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5">
        <v>4607111036568</v>
      </c>
      <c r="E132" s="17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4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0"/>
      <c r="P132" s="180"/>
      <c r="Q132" s="180"/>
      <c r="R132" s="17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3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84"/>
      <c r="N133" s="172" t="s">
        <v>67</v>
      </c>
      <c r="O133" s="173"/>
      <c r="P133" s="173"/>
      <c r="Q133" s="173"/>
      <c r="R133" s="173"/>
      <c r="S133" s="173"/>
      <c r="T133" s="174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84"/>
      <c r="N134" s="172" t="s">
        <v>67</v>
      </c>
      <c r="O134" s="173"/>
      <c r="P134" s="173"/>
      <c r="Q134" s="173"/>
      <c r="R134" s="173"/>
      <c r="S134" s="173"/>
      <c r="T134" s="174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187" t="s">
        <v>202</v>
      </c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49"/>
      <c r="Z135" s="49"/>
    </row>
    <row r="136" spans="1:53" ht="16.5" hidden="1" customHeight="1" x14ac:dyDescent="0.25">
      <c r="A136" s="189" t="s">
        <v>203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57"/>
      <c r="Z136" s="157"/>
    </row>
    <row r="137" spans="1:53" ht="14.25" hidden="1" customHeight="1" x14ac:dyDescent="0.25">
      <c r="A137" s="177" t="s">
        <v>192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5">
        <v>4607111037701</v>
      </c>
      <c r="E138" s="17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0"/>
      <c r="P138" s="180"/>
      <c r="Q138" s="180"/>
      <c r="R138" s="17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3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84"/>
      <c r="N139" s="172" t="s">
        <v>67</v>
      </c>
      <c r="O139" s="173"/>
      <c r="P139" s="173"/>
      <c r="Q139" s="173"/>
      <c r="R139" s="173"/>
      <c r="S139" s="173"/>
      <c r="T139" s="174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84"/>
      <c r="N140" s="172" t="s">
        <v>67</v>
      </c>
      <c r="O140" s="173"/>
      <c r="P140" s="173"/>
      <c r="Q140" s="173"/>
      <c r="R140" s="173"/>
      <c r="S140" s="173"/>
      <c r="T140" s="174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89" t="s">
        <v>206</v>
      </c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57"/>
      <c r="Z141" s="157"/>
    </row>
    <row r="142" spans="1:53" ht="14.25" hidden="1" customHeight="1" x14ac:dyDescent="0.25">
      <c r="A142" s="177" t="s">
        <v>60</v>
      </c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5">
        <v>4607111036384</v>
      </c>
      <c r="E143" s="17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1" t="s">
        <v>209</v>
      </c>
      <c r="O143" s="180"/>
      <c r="P143" s="180"/>
      <c r="Q143" s="180"/>
      <c r="R143" s="17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5">
        <v>4640242180250</v>
      </c>
      <c r="E144" s="17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270" t="s">
        <v>212</v>
      </c>
      <c r="O144" s="180"/>
      <c r="P144" s="180"/>
      <c r="Q144" s="180"/>
      <c r="R144" s="17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75">
        <v>4607111036216</v>
      </c>
      <c r="E145" s="17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215</v>
      </c>
      <c r="O145" s="180"/>
      <c r="P145" s="180"/>
      <c r="Q145" s="180"/>
      <c r="R145" s="176"/>
      <c r="S145" s="35"/>
      <c r="T145" s="35"/>
      <c r="U145" s="36" t="s">
        <v>66</v>
      </c>
      <c r="V145" s="161">
        <v>249</v>
      </c>
      <c r="W145" s="162">
        <f>IFERROR(IF(V145="","",V145),"")</f>
        <v>249</v>
      </c>
      <c r="X145" s="37">
        <f>IFERROR(IF(V145="","",V145*0.00866),"")</f>
        <v>2.1563399999999997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5">
        <v>4607111036278</v>
      </c>
      <c r="E146" s="17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19" t="s">
        <v>218</v>
      </c>
      <c r="O146" s="180"/>
      <c r="P146" s="180"/>
      <c r="Q146" s="180"/>
      <c r="R146" s="17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3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84"/>
      <c r="N147" s="172" t="s">
        <v>67</v>
      </c>
      <c r="O147" s="173"/>
      <c r="P147" s="173"/>
      <c r="Q147" s="173"/>
      <c r="R147" s="173"/>
      <c r="S147" s="173"/>
      <c r="T147" s="174"/>
      <c r="U147" s="38" t="s">
        <v>66</v>
      </c>
      <c r="V147" s="163">
        <f>IFERROR(SUM(V143:V146),"0")</f>
        <v>249</v>
      </c>
      <c r="W147" s="163">
        <f>IFERROR(SUM(W143:W146),"0")</f>
        <v>249</v>
      </c>
      <c r="X147" s="163">
        <f>IFERROR(IF(X143="",0,X143),"0")+IFERROR(IF(X144="",0,X144),"0")+IFERROR(IF(X145="",0,X145),"0")+IFERROR(IF(X146="",0,X146),"0")</f>
        <v>2.1563399999999997</v>
      </c>
      <c r="Y147" s="164"/>
      <c r="Z147" s="164"/>
    </row>
    <row r="148" spans="1:53" x14ac:dyDescent="0.2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84"/>
      <c r="N148" s="172" t="s">
        <v>67</v>
      </c>
      <c r="O148" s="173"/>
      <c r="P148" s="173"/>
      <c r="Q148" s="173"/>
      <c r="R148" s="173"/>
      <c r="S148" s="173"/>
      <c r="T148" s="174"/>
      <c r="U148" s="38" t="s">
        <v>68</v>
      </c>
      <c r="V148" s="163">
        <f>IFERROR(SUMPRODUCT(V143:V146*H143:H146),"0")</f>
        <v>1245</v>
      </c>
      <c r="W148" s="163">
        <f>IFERROR(SUMPRODUCT(W143:W146*H143:H146),"0")</f>
        <v>1245</v>
      </c>
      <c r="X148" s="38"/>
      <c r="Y148" s="164"/>
      <c r="Z148" s="164"/>
    </row>
    <row r="149" spans="1:53" ht="14.25" hidden="1" customHeight="1" x14ac:dyDescent="0.25">
      <c r="A149" s="177" t="s">
        <v>219</v>
      </c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5">
        <v>4607111036827</v>
      </c>
      <c r="E150" s="17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0"/>
      <c r="P150" s="180"/>
      <c r="Q150" s="180"/>
      <c r="R150" s="17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5">
        <v>4607111036834</v>
      </c>
      <c r="E151" s="17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0"/>
      <c r="P151" s="180"/>
      <c r="Q151" s="180"/>
      <c r="R151" s="17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3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84"/>
      <c r="N152" s="172" t="s">
        <v>67</v>
      </c>
      <c r="O152" s="173"/>
      <c r="P152" s="173"/>
      <c r="Q152" s="173"/>
      <c r="R152" s="173"/>
      <c r="S152" s="173"/>
      <c r="T152" s="174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84"/>
      <c r="N153" s="172" t="s">
        <v>67</v>
      </c>
      <c r="O153" s="173"/>
      <c r="P153" s="173"/>
      <c r="Q153" s="173"/>
      <c r="R153" s="173"/>
      <c r="S153" s="173"/>
      <c r="T153" s="174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187" t="s">
        <v>224</v>
      </c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49"/>
      <c r="Z154" s="49"/>
    </row>
    <row r="155" spans="1:53" ht="16.5" hidden="1" customHeight="1" x14ac:dyDescent="0.25">
      <c r="A155" s="189" t="s">
        <v>225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57"/>
      <c r="Z155" s="157"/>
    </row>
    <row r="156" spans="1:53" ht="14.25" hidden="1" customHeight="1" x14ac:dyDescent="0.25">
      <c r="A156" s="177" t="s">
        <v>71</v>
      </c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75">
        <v>4607111035721</v>
      </c>
      <c r="E157" s="17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1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0"/>
      <c r="P157" s="180"/>
      <c r="Q157" s="180"/>
      <c r="R157" s="176"/>
      <c r="S157" s="35"/>
      <c r="T157" s="35"/>
      <c r="U157" s="36" t="s">
        <v>66</v>
      </c>
      <c r="V157" s="161">
        <v>62</v>
      </c>
      <c r="W157" s="162">
        <f>IFERROR(IF(V157="","",V157),"")</f>
        <v>62</v>
      </c>
      <c r="X157" s="37">
        <f>IFERROR(IF(V157="","",V157*0.01788),"")</f>
        <v>1.10856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228</v>
      </c>
      <c r="B158" s="55" t="s">
        <v>229</v>
      </c>
      <c r="C158" s="32">
        <v>4301132046</v>
      </c>
      <c r="D158" s="175">
        <v>4607111035691</v>
      </c>
      <c r="E158" s="17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0"/>
      <c r="P158" s="180"/>
      <c r="Q158" s="180"/>
      <c r="R158" s="176"/>
      <c r="S158" s="35"/>
      <c r="T158" s="35"/>
      <c r="U158" s="36" t="s">
        <v>66</v>
      </c>
      <c r="V158" s="161">
        <v>8</v>
      </c>
      <c r="W158" s="162">
        <f>IFERROR(IF(V158="","",V158),"")</f>
        <v>8</v>
      </c>
      <c r="X158" s="37">
        <f>IFERROR(IF(V158="","",V158*0.01788),"")</f>
        <v>0.14304</v>
      </c>
      <c r="Y158" s="57"/>
      <c r="Z158" s="58"/>
      <c r="AD158" s="62"/>
      <c r="BA158" s="117" t="s">
        <v>75</v>
      </c>
    </row>
    <row r="159" spans="1:53" x14ac:dyDescent="0.2">
      <c r="A159" s="183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84"/>
      <c r="N159" s="172" t="s">
        <v>67</v>
      </c>
      <c r="O159" s="173"/>
      <c r="P159" s="173"/>
      <c r="Q159" s="173"/>
      <c r="R159" s="173"/>
      <c r="S159" s="173"/>
      <c r="T159" s="174"/>
      <c r="U159" s="38" t="s">
        <v>66</v>
      </c>
      <c r="V159" s="163">
        <f>IFERROR(SUM(V157:V158),"0")</f>
        <v>70</v>
      </c>
      <c r="W159" s="163">
        <f>IFERROR(SUM(W157:W158),"0")</f>
        <v>70</v>
      </c>
      <c r="X159" s="163">
        <f>IFERROR(IF(X157="",0,X157),"0")+IFERROR(IF(X158="",0,X158),"0")</f>
        <v>1.2516</v>
      </c>
      <c r="Y159" s="164"/>
      <c r="Z159" s="164"/>
    </row>
    <row r="160" spans="1:53" x14ac:dyDescent="0.2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84"/>
      <c r="N160" s="172" t="s">
        <v>67</v>
      </c>
      <c r="O160" s="173"/>
      <c r="P160" s="173"/>
      <c r="Q160" s="173"/>
      <c r="R160" s="173"/>
      <c r="S160" s="173"/>
      <c r="T160" s="174"/>
      <c r="U160" s="38" t="s">
        <v>68</v>
      </c>
      <c r="V160" s="163">
        <f>IFERROR(SUMPRODUCT(V157:V158*H157:H158),"0")</f>
        <v>210</v>
      </c>
      <c r="W160" s="163">
        <f>IFERROR(SUMPRODUCT(W157:W158*H157:H158),"0")</f>
        <v>210</v>
      </c>
      <c r="X160" s="38"/>
      <c r="Y160" s="164"/>
      <c r="Z160" s="164"/>
    </row>
    <row r="161" spans="1:53" ht="16.5" hidden="1" customHeight="1" x14ac:dyDescent="0.25">
      <c r="A161" s="189" t="s">
        <v>230</v>
      </c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57"/>
      <c r="Z161" s="157"/>
    </row>
    <row r="162" spans="1:53" ht="14.25" hidden="1" customHeight="1" x14ac:dyDescent="0.25">
      <c r="A162" s="177" t="s">
        <v>230</v>
      </c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75">
        <v>4607111035783</v>
      </c>
      <c r="E163" s="17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0"/>
      <c r="P163" s="180"/>
      <c r="Q163" s="180"/>
      <c r="R163" s="17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83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84"/>
      <c r="N164" s="172" t="s">
        <v>67</v>
      </c>
      <c r="O164" s="173"/>
      <c r="P164" s="173"/>
      <c r="Q164" s="173"/>
      <c r="R164" s="173"/>
      <c r="S164" s="173"/>
      <c r="T164" s="174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84"/>
      <c r="N165" s="172" t="s">
        <v>67</v>
      </c>
      <c r="O165" s="173"/>
      <c r="P165" s="173"/>
      <c r="Q165" s="173"/>
      <c r="R165" s="173"/>
      <c r="S165" s="173"/>
      <c r="T165" s="174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89" t="s">
        <v>224</v>
      </c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57"/>
      <c r="Z166" s="157"/>
    </row>
    <row r="167" spans="1:53" ht="14.25" hidden="1" customHeight="1" x14ac:dyDescent="0.25">
      <c r="A167" s="177" t="s">
        <v>233</v>
      </c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5">
        <v>4680115881204</v>
      </c>
      <c r="E168" s="17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90" t="s">
        <v>237</v>
      </c>
      <c r="O168" s="180"/>
      <c r="P168" s="180"/>
      <c r="Q168" s="180"/>
      <c r="R168" s="17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3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84"/>
      <c r="N169" s="172" t="s">
        <v>67</v>
      </c>
      <c r="O169" s="173"/>
      <c r="P169" s="173"/>
      <c r="Q169" s="173"/>
      <c r="R169" s="173"/>
      <c r="S169" s="173"/>
      <c r="T169" s="174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84"/>
      <c r="N170" s="172" t="s">
        <v>67</v>
      </c>
      <c r="O170" s="173"/>
      <c r="P170" s="173"/>
      <c r="Q170" s="173"/>
      <c r="R170" s="173"/>
      <c r="S170" s="173"/>
      <c r="T170" s="174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89" t="s">
        <v>239</v>
      </c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57"/>
      <c r="Z171" s="157"/>
    </row>
    <row r="172" spans="1:53" ht="14.25" hidden="1" customHeight="1" x14ac:dyDescent="0.25">
      <c r="A172" s="177" t="s">
        <v>71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75">
        <v>4607111035721</v>
      </c>
      <c r="E173" s="17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0"/>
      <c r="P173" s="180"/>
      <c r="Q173" s="180"/>
      <c r="R173" s="17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75">
        <v>4607111035691</v>
      </c>
      <c r="E174" s="17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64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0"/>
      <c r="P174" s="180"/>
      <c r="Q174" s="180"/>
      <c r="R174" s="17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244</v>
      </c>
      <c r="B175" s="55" t="s">
        <v>245</v>
      </c>
      <c r="C175" s="32">
        <v>4301132079</v>
      </c>
      <c r="D175" s="175">
        <v>4607111038487</v>
      </c>
      <c r="E175" s="17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197" t="s">
        <v>246</v>
      </c>
      <c r="O175" s="180"/>
      <c r="P175" s="180"/>
      <c r="Q175" s="180"/>
      <c r="R175" s="176"/>
      <c r="S175" s="35"/>
      <c r="T175" s="35"/>
      <c r="U175" s="36" t="s">
        <v>66</v>
      </c>
      <c r="V175" s="161">
        <v>0</v>
      </c>
      <c r="W175" s="162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idden="1" x14ac:dyDescent="0.2">
      <c r="A176" s="183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84"/>
      <c r="N176" s="172" t="s">
        <v>67</v>
      </c>
      <c r="O176" s="173"/>
      <c r="P176" s="173"/>
      <c r="Q176" s="173"/>
      <c r="R176" s="173"/>
      <c r="S176" s="173"/>
      <c r="T176" s="174"/>
      <c r="U176" s="38" t="s">
        <v>66</v>
      </c>
      <c r="V176" s="163">
        <f>IFERROR(SUM(V173:V175),"0")</f>
        <v>0</v>
      </c>
      <c r="W176" s="163">
        <f>IFERROR(SUM(W173:W175),"0")</f>
        <v>0</v>
      </c>
      <c r="X176" s="163">
        <f>IFERROR(IF(X173="",0,X173),"0")+IFERROR(IF(X174="",0,X174),"0")+IFERROR(IF(X175="",0,X175),"0")</f>
        <v>0</v>
      </c>
      <c r="Y176" s="164"/>
      <c r="Z176" s="164"/>
    </row>
    <row r="177" spans="1:53" hidden="1" x14ac:dyDescent="0.2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84"/>
      <c r="N177" s="172" t="s">
        <v>67</v>
      </c>
      <c r="O177" s="173"/>
      <c r="P177" s="173"/>
      <c r="Q177" s="173"/>
      <c r="R177" s="173"/>
      <c r="S177" s="173"/>
      <c r="T177" s="174"/>
      <c r="U177" s="38" t="s">
        <v>68</v>
      </c>
      <c r="V177" s="163">
        <f>IFERROR(SUMPRODUCT(V173:V175*H173:H175),"0")</f>
        <v>0</v>
      </c>
      <c r="W177" s="163">
        <f>IFERROR(SUMPRODUCT(W173:W175*H173:H175),"0")</f>
        <v>0</v>
      </c>
      <c r="X177" s="38"/>
      <c r="Y177" s="164"/>
      <c r="Z177" s="164"/>
    </row>
    <row r="178" spans="1:53" ht="27.75" hidden="1" customHeight="1" x14ac:dyDescent="0.2">
      <c r="A178" s="187" t="s">
        <v>247</v>
      </c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49"/>
      <c r="Z178" s="49"/>
    </row>
    <row r="179" spans="1:53" ht="16.5" hidden="1" customHeight="1" x14ac:dyDescent="0.25">
      <c r="A179" s="189" t="s">
        <v>248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57"/>
      <c r="Z179" s="157"/>
    </row>
    <row r="180" spans="1:53" ht="14.25" hidden="1" customHeight="1" x14ac:dyDescent="0.25">
      <c r="A180" s="177" t="s">
        <v>60</v>
      </c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56"/>
      <c r="Z180" s="156"/>
    </row>
    <row r="181" spans="1:53" ht="16.5" customHeight="1" x14ac:dyDescent="0.25">
      <c r="A181" s="55" t="s">
        <v>249</v>
      </c>
      <c r="B181" s="55" t="s">
        <v>250</v>
      </c>
      <c r="C181" s="32">
        <v>4301070948</v>
      </c>
      <c r="D181" s="175">
        <v>4607111037022</v>
      </c>
      <c r="E181" s="17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20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80"/>
      <c r="P181" s="180"/>
      <c r="Q181" s="180"/>
      <c r="R181" s="176"/>
      <c r="S181" s="35"/>
      <c r="T181" s="35"/>
      <c r="U181" s="36" t="s">
        <v>66</v>
      </c>
      <c r="V181" s="161">
        <v>7</v>
      </c>
      <c r="W181" s="162">
        <f>IFERROR(IF(V181="","",V181),"")</f>
        <v>7</v>
      </c>
      <c r="X181" s="37">
        <f>IFERROR(IF(V181="","",V181*0.0155),"")</f>
        <v>0.1085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75">
        <v>4607111038494</v>
      </c>
      <c r="E182" s="17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330" t="s">
        <v>253</v>
      </c>
      <c r="O182" s="180"/>
      <c r="P182" s="180"/>
      <c r="Q182" s="180"/>
      <c r="R182" s="17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75">
        <v>4607111038135</v>
      </c>
      <c r="E183" s="17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326" t="s">
        <v>256</v>
      </c>
      <c r="O183" s="180"/>
      <c r="P183" s="180"/>
      <c r="Q183" s="180"/>
      <c r="R183" s="17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x14ac:dyDescent="0.2">
      <c r="A184" s="183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84"/>
      <c r="N184" s="172" t="s">
        <v>67</v>
      </c>
      <c r="O184" s="173"/>
      <c r="P184" s="173"/>
      <c r="Q184" s="173"/>
      <c r="R184" s="173"/>
      <c r="S184" s="173"/>
      <c r="T184" s="174"/>
      <c r="U184" s="38" t="s">
        <v>66</v>
      </c>
      <c r="V184" s="163">
        <f>IFERROR(SUM(V181:V183),"0")</f>
        <v>7</v>
      </c>
      <c r="W184" s="163">
        <f>IFERROR(SUM(W181:W183),"0")</f>
        <v>7</v>
      </c>
      <c r="X184" s="163">
        <f>IFERROR(IF(X181="",0,X181),"0")+IFERROR(IF(X182="",0,X182),"0")+IFERROR(IF(X183="",0,X183),"0")</f>
        <v>0.1085</v>
      </c>
      <c r="Y184" s="164"/>
      <c r="Z184" s="164"/>
    </row>
    <row r="185" spans="1:53" x14ac:dyDescent="0.2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84"/>
      <c r="N185" s="172" t="s">
        <v>67</v>
      </c>
      <c r="O185" s="173"/>
      <c r="P185" s="173"/>
      <c r="Q185" s="173"/>
      <c r="R185" s="173"/>
      <c r="S185" s="173"/>
      <c r="T185" s="174"/>
      <c r="U185" s="38" t="s">
        <v>68</v>
      </c>
      <c r="V185" s="163">
        <f>IFERROR(SUMPRODUCT(V181:V183*H181:H183),"0")</f>
        <v>39.199999999999996</v>
      </c>
      <c r="W185" s="163">
        <f>IFERROR(SUMPRODUCT(W181:W183*H181:H183),"0")</f>
        <v>39.199999999999996</v>
      </c>
      <c r="X185" s="38"/>
      <c r="Y185" s="164"/>
      <c r="Z185" s="164"/>
    </row>
    <row r="186" spans="1:53" ht="16.5" hidden="1" customHeight="1" x14ac:dyDescent="0.25">
      <c r="A186" s="189" t="s">
        <v>257</v>
      </c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57"/>
      <c r="Z186" s="157"/>
    </row>
    <row r="187" spans="1:53" ht="14.25" hidden="1" customHeight="1" x14ac:dyDescent="0.25">
      <c r="A187" s="177" t="s">
        <v>60</v>
      </c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75">
        <v>4607111035882</v>
      </c>
      <c r="E188" s="17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3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80"/>
      <c r="P188" s="180"/>
      <c r="Q188" s="180"/>
      <c r="R188" s="17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260</v>
      </c>
      <c r="B189" s="55" t="s">
        <v>261</v>
      </c>
      <c r="C189" s="32">
        <v>4301070921</v>
      </c>
      <c r="D189" s="175">
        <v>4607111035905</v>
      </c>
      <c r="E189" s="17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80"/>
      <c r="P189" s="180"/>
      <c r="Q189" s="180"/>
      <c r="R189" s="176"/>
      <c r="S189" s="35"/>
      <c r="T189" s="35"/>
      <c r="U189" s="36" t="s">
        <v>66</v>
      </c>
      <c r="V189" s="161">
        <v>0</v>
      </c>
      <c r="W189" s="162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75">
        <v>4607111035912</v>
      </c>
      <c r="E190" s="17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80"/>
      <c r="P190" s="180"/>
      <c r="Q190" s="180"/>
      <c r="R190" s="17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264</v>
      </c>
      <c r="B191" s="55" t="s">
        <v>265</v>
      </c>
      <c r="C191" s="32">
        <v>4301070920</v>
      </c>
      <c r="D191" s="175">
        <v>4607111035929</v>
      </c>
      <c r="E191" s="17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80"/>
      <c r="P191" s="180"/>
      <c r="Q191" s="180"/>
      <c r="R191" s="176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idden="1" x14ac:dyDescent="0.2">
      <c r="A192" s="183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84"/>
      <c r="N192" s="172" t="s">
        <v>67</v>
      </c>
      <c r="O192" s="173"/>
      <c r="P192" s="173"/>
      <c r="Q192" s="173"/>
      <c r="R192" s="173"/>
      <c r="S192" s="173"/>
      <c r="T192" s="174"/>
      <c r="U192" s="38" t="s">
        <v>66</v>
      </c>
      <c r="V192" s="163">
        <f>IFERROR(SUM(V188:V191),"0")</f>
        <v>0</v>
      </c>
      <c r="W192" s="163">
        <f>IFERROR(SUM(W188:W191),"0")</f>
        <v>0</v>
      </c>
      <c r="X192" s="163">
        <f>IFERROR(IF(X188="",0,X188),"0")+IFERROR(IF(X189="",0,X189),"0")+IFERROR(IF(X190="",0,X190),"0")+IFERROR(IF(X191="",0,X191),"0")</f>
        <v>0</v>
      </c>
      <c r="Y192" s="164"/>
      <c r="Z192" s="164"/>
    </row>
    <row r="193" spans="1:53" hidden="1" x14ac:dyDescent="0.2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84"/>
      <c r="N193" s="172" t="s">
        <v>67</v>
      </c>
      <c r="O193" s="173"/>
      <c r="P193" s="173"/>
      <c r="Q193" s="173"/>
      <c r="R193" s="173"/>
      <c r="S193" s="173"/>
      <c r="T193" s="174"/>
      <c r="U193" s="38" t="s">
        <v>68</v>
      </c>
      <c r="V193" s="163">
        <f>IFERROR(SUMPRODUCT(V188:V191*H188:H191),"0")</f>
        <v>0</v>
      </c>
      <c r="W193" s="163">
        <f>IFERROR(SUMPRODUCT(W188:W191*H188:H191),"0")</f>
        <v>0</v>
      </c>
      <c r="X193" s="38"/>
      <c r="Y193" s="164"/>
      <c r="Z193" s="164"/>
    </row>
    <row r="194" spans="1:53" ht="16.5" hidden="1" customHeight="1" x14ac:dyDescent="0.25">
      <c r="A194" s="189" t="s">
        <v>266</v>
      </c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57"/>
      <c r="Z194" s="157"/>
    </row>
    <row r="195" spans="1:53" ht="14.25" hidden="1" customHeight="1" x14ac:dyDescent="0.25">
      <c r="A195" s="177" t="s">
        <v>233</v>
      </c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75">
        <v>4680115881334</v>
      </c>
      <c r="E196" s="17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307" t="s">
        <v>269</v>
      </c>
      <c r="O196" s="180"/>
      <c r="P196" s="180"/>
      <c r="Q196" s="180"/>
      <c r="R196" s="17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83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84"/>
      <c r="N197" s="172" t="s">
        <v>67</v>
      </c>
      <c r="O197" s="173"/>
      <c r="P197" s="173"/>
      <c r="Q197" s="173"/>
      <c r="R197" s="173"/>
      <c r="S197" s="173"/>
      <c r="T197" s="174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84"/>
      <c r="N198" s="172" t="s">
        <v>67</v>
      </c>
      <c r="O198" s="173"/>
      <c r="P198" s="173"/>
      <c r="Q198" s="173"/>
      <c r="R198" s="173"/>
      <c r="S198" s="173"/>
      <c r="T198" s="174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89" t="s">
        <v>270</v>
      </c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57"/>
      <c r="Z199" s="157"/>
    </row>
    <row r="200" spans="1:53" ht="14.25" hidden="1" customHeight="1" x14ac:dyDescent="0.25">
      <c r="A200" s="177" t="s">
        <v>60</v>
      </c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75">
        <v>4607111035332</v>
      </c>
      <c r="E201" s="17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32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80"/>
      <c r="P201" s="180"/>
      <c r="Q201" s="180"/>
      <c r="R201" s="17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75">
        <v>4607111035080</v>
      </c>
      <c r="E202" s="17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8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80"/>
      <c r="P202" s="180"/>
      <c r="Q202" s="180"/>
      <c r="R202" s="17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83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84"/>
      <c r="N203" s="172" t="s">
        <v>67</v>
      </c>
      <c r="O203" s="173"/>
      <c r="P203" s="173"/>
      <c r="Q203" s="173"/>
      <c r="R203" s="173"/>
      <c r="S203" s="173"/>
      <c r="T203" s="174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84"/>
      <c r="N204" s="172" t="s">
        <v>67</v>
      </c>
      <c r="O204" s="173"/>
      <c r="P204" s="173"/>
      <c r="Q204" s="173"/>
      <c r="R204" s="173"/>
      <c r="S204" s="173"/>
      <c r="T204" s="174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187" t="s">
        <v>275</v>
      </c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49"/>
      <c r="Z205" s="49"/>
    </row>
    <row r="206" spans="1:53" ht="16.5" hidden="1" customHeight="1" x14ac:dyDescent="0.25">
      <c r="A206" s="189" t="s">
        <v>276</v>
      </c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57"/>
      <c r="Z206" s="157"/>
    </row>
    <row r="207" spans="1:53" ht="14.25" hidden="1" customHeight="1" x14ac:dyDescent="0.25">
      <c r="A207" s="177" t="s">
        <v>60</v>
      </c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75">
        <v>4607111036162</v>
      </c>
      <c r="E208" s="17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3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80"/>
      <c r="P208" s="180"/>
      <c r="Q208" s="180"/>
      <c r="R208" s="17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83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84"/>
      <c r="N209" s="172" t="s">
        <v>67</v>
      </c>
      <c r="O209" s="173"/>
      <c r="P209" s="173"/>
      <c r="Q209" s="173"/>
      <c r="R209" s="173"/>
      <c r="S209" s="173"/>
      <c r="T209" s="174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84"/>
      <c r="N210" s="172" t="s">
        <v>67</v>
      </c>
      <c r="O210" s="173"/>
      <c r="P210" s="173"/>
      <c r="Q210" s="173"/>
      <c r="R210" s="173"/>
      <c r="S210" s="173"/>
      <c r="T210" s="174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187" t="s">
        <v>279</v>
      </c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49"/>
      <c r="Z211" s="49"/>
    </row>
    <row r="212" spans="1:53" ht="16.5" hidden="1" customHeight="1" x14ac:dyDescent="0.25">
      <c r="A212" s="189" t="s">
        <v>280</v>
      </c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57"/>
      <c r="Z212" s="157"/>
    </row>
    <row r="213" spans="1:53" ht="14.25" hidden="1" customHeight="1" x14ac:dyDescent="0.25">
      <c r="A213" s="177" t="s">
        <v>60</v>
      </c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56"/>
      <c r="Z213" s="156"/>
    </row>
    <row r="214" spans="1:53" ht="27" hidden="1" customHeight="1" x14ac:dyDescent="0.25">
      <c r="A214" s="55" t="s">
        <v>281</v>
      </c>
      <c r="B214" s="55" t="s">
        <v>282</v>
      </c>
      <c r="C214" s="32">
        <v>4301070965</v>
      </c>
      <c r="D214" s="175">
        <v>4607111035899</v>
      </c>
      <c r="E214" s="17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310" t="s">
        <v>283</v>
      </c>
      <c r="O214" s="180"/>
      <c r="P214" s="180"/>
      <c r="Q214" s="180"/>
      <c r="R214" s="176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hidden="1" x14ac:dyDescent="0.2">
      <c r="A215" s="183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84"/>
      <c r="N215" s="172" t="s">
        <v>67</v>
      </c>
      <c r="O215" s="173"/>
      <c r="P215" s="173"/>
      <c r="Q215" s="173"/>
      <c r="R215" s="173"/>
      <c r="S215" s="173"/>
      <c r="T215" s="174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hidden="1" x14ac:dyDescent="0.2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84"/>
      <c r="N216" s="172" t="s">
        <v>67</v>
      </c>
      <c r="O216" s="173"/>
      <c r="P216" s="173"/>
      <c r="Q216" s="173"/>
      <c r="R216" s="173"/>
      <c r="S216" s="173"/>
      <c r="T216" s="174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hidden="1" customHeight="1" x14ac:dyDescent="0.25">
      <c r="A217" s="189" t="s">
        <v>284</v>
      </c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57"/>
      <c r="Z217" s="157"/>
    </row>
    <row r="218" spans="1:53" ht="14.25" hidden="1" customHeight="1" x14ac:dyDescent="0.25">
      <c r="A218" s="177" t="s">
        <v>60</v>
      </c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75">
        <v>4607111036711</v>
      </c>
      <c r="E219" s="17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6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80"/>
      <c r="P219" s="180"/>
      <c r="Q219" s="180"/>
      <c r="R219" s="17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83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84"/>
      <c r="N220" s="172" t="s">
        <v>67</v>
      </c>
      <c r="O220" s="173"/>
      <c r="P220" s="173"/>
      <c r="Q220" s="173"/>
      <c r="R220" s="173"/>
      <c r="S220" s="173"/>
      <c r="T220" s="174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84"/>
      <c r="N221" s="172" t="s">
        <v>67</v>
      </c>
      <c r="O221" s="173"/>
      <c r="P221" s="173"/>
      <c r="Q221" s="173"/>
      <c r="R221" s="173"/>
      <c r="S221" s="173"/>
      <c r="T221" s="174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187" t="s">
        <v>287</v>
      </c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49"/>
      <c r="Z222" s="49"/>
    </row>
    <row r="223" spans="1:53" ht="16.5" hidden="1" customHeight="1" x14ac:dyDescent="0.25">
      <c r="A223" s="189" t="s">
        <v>288</v>
      </c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57"/>
      <c r="Z223" s="157"/>
    </row>
    <row r="224" spans="1:53" ht="14.25" hidden="1" customHeight="1" x14ac:dyDescent="0.25">
      <c r="A224" s="177" t="s">
        <v>131</v>
      </c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56"/>
      <c r="Z224" s="156"/>
    </row>
    <row r="225" spans="1:53" ht="27" hidden="1" customHeight="1" x14ac:dyDescent="0.25">
      <c r="A225" s="55" t="s">
        <v>289</v>
      </c>
      <c r="B225" s="55" t="s">
        <v>290</v>
      </c>
      <c r="C225" s="32">
        <v>4301131019</v>
      </c>
      <c r="D225" s="175">
        <v>4640242180427</v>
      </c>
      <c r="E225" s="17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311" t="s">
        <v>291</v>
      </c>
      <c r="O225" s="180"/>
      <c r="P225" s="180"/>
      <c r="Q225" s="180"/>
      <c r="R225" s="176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hidden="1" x14ac:dyDescent="0.2">
      <c r="A226" s="183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84"/>
      <c r="N226" s="172" t="s">
        <v>67</v>
      </c>
      <c r="O226" s="173"/>
      <c r="P226" s="173"/>
      <c r="Q226" s="173"/>
      <c r="R226" s="173"/>
      <c r="S226" s="173"/>
      <c r="T226" s="174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hidden="1" x14ac:dyDescent="0.2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84"/>
      <c r="N227" s="172" t="s">
        <v>67</v>
      </c>
      <c r="O227" s="173"/>
      <c r="P227" s="173"/>
      <c r="Q227" s="173"/>
      <c r="R227" s="173"/>
      <c r="S227" s="173"/>
      <c r="T227" s="174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hidden="1" customHeight="1" x14ac:dyDescent="0.25">
      <c r="A228" s="177" t="s">
        <v>71</v>
      </c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56"/>
      <c r="Z228" s="156"/>
    </row>
    <row r="229" spans="1:53" ht="27" hidden="1" customHeight="1" x14ac:dyDescent="0.25">
      <c r="A229" s="55" t="s">
        <v>292</v>
      </c>
      <c r="B229" s="55" t="s">
        <v>293</v>
      </c>
      <c r="C229" s="32">
        <v>4301132080</v>
      </c>
      <c r="D229" s="175">
        <v>4640242180397</v>
      </c>
      <c r="E229" s="17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77" t="s">
        <v>294</v>
      </c>
      <c r="O229" s="180"/>
      <c r="P229" s="180"/>
      <c r="Q229" s="180"/>
      <c r="R229" s="176"/>
      <c r="S229" s="35"/>
      <c r="T229" s="35"/>
      <c r="U229" s="36" t="s">
        <v>66</v>
      </c>
      <c r="V229" s="161">
        <v>0</v>
      </c>
      <c r="W229" s="162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37" t="s">
        <v>75</v>
      </c>
    </row>
    <row r="230" spans="1:53" hidden="1" x14ac:dyDescent="0.2">
      <c r="A230" s="183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84"/>
      <c r="N230" s="172" t="s">
        <v>67</v>
      </c>
      <c r="O230" s="173"/>
      <c r="P230" s="173"/>
      <c r="Q230" s="173"/>
      <c r="R230" s="173"/>
      <c r="S230" s="173"/>
      <c r="T230" s="174"/>
      <c r="U230" s="38" t="s">
        <v>66</v>
      </c>
      <c r="V230" s="163">
        <f>IFERROR(SUM(V229:V229),"0")</f>
        <v>0</v>
      </c>
      <c r="W230" s="163">
        <f>IFERROR(SUM(W229:W229),"0")</f>
        <v>0</v>
      </c>
      <c r="X230" s="163">
        <f>IFERROR(IF(X229="",0,X229),"0")</f>
        <v>0</v>
      </c>
      <c r="Y230" s="164"/>
      <c r="Z230" s="164"/>
    </row>
    <row r="231" spans="1:53" hidden="1" x14ac:dyDescent="0.2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84"/>
      <c r="N231" s="172" t="s">
        <v>67</v>
      </c>
      <c r="O231" s="173"/>
      <c r="P231" s="173"/>
      <c r="Q231" s="173"/>
      <c r="R231" s="173"/>
      <c r="S231" s="173"/>
      <c r="T231" s="174"/>
      <c r="U231" s="38" t="s">
        <v>68</v>
      </c>
      <c r="V231" s="163">
        <f>IFERROR(SUMPRODUCT(V229:V229*H229:H229),"0")</f>
        <v>0</v>
      </c>
      <c r="W231" s="163">
        <f>IFERROR(SUMPRODUCT(W229:W229*H229:H229),"0")</f>
        <v>0</v>
      </c>
      <c r="X231" s="38"/>
      <c r="Y231" s="164"/>
      <c r="Z231" s="164"/>
    </row>
    <row r="232" spans="1:53" ht="14.25" hidden="1" customHeight="1" x14ac:dyDescent="0.25">
      <c r="A232" s="177" t="s">
        <v>149</v>
      </c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56"/>
      <c r="Z232" s="156"/>
    </row>
    <row r="233" spans="1:53" ht="27" hidden="1" customHeight="1" x14ac:dyDescent="0.25">
      <c r="A233" s="55" t="s">
        <v>295</v>
      </c>
      <c r="B233" s="55" t="s">
        <v>296</v>
      </c>
      <c r="C233" s="32">
        <v>4301136028</v>
      </c>
      <c r="D233" s="175">
        <v>4640242180304</v>
      </c>
      <c r="E233" s="17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302" t="s">
        <v>297</v>
      </c>
      <c r="O233" s="180"/>
      <c r="P233" s="180"/>
      <c r="Q233" s="180"/>
      <c r="R233" s="176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75">
        <v>4640242180298</v>
      </c>
      <c r="E234" s="17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92" t="s">
        <v>300</v>
      </c>
      <c r="O234" s="180"/>
      <c r="P234" s="180"/>
      <c r="Q234" s="180"/>
      <c r="R234" s="17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75">
        <v>4640242180236</v>
      </c>
      <c r="E235" s="17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333" t="s">
        <v>303</v>
      </c>
      <c r="O235" s="180"/>
      <c r="P235" s="180"/>
      <c r="Q235" s="180"/>
      <c r="R235" s="176"/>
      <c r="S235" s="35"/>
      <c r="T235" s="35"/>
      <c r="U235" s="36" t="s">
        <v>66</v>
      </c>
      <c r="V235" s="161">
        <v>228</v>
      </c>
      <c r="W235" s="162">
        <f>IFERROR(IF(V235="","",V235),"")</f>
        <v>228</v>
      </c>
      <c r="X235" s="37">
        <f>IFERROR(IF(V235="","",V235*0.0155),"")</f>
        <v>3.5339999999999998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75">
        <v>4640242180410</v>
      </c>
      <c r="E236" s="17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40" t="s">
        <v>306</v>
      </c>
      <c r="O236" s="180"/>
      <c r="P236" s="180"/>
      <c r="Q236" s="180"/>
      <c r="R236" s="17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83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84"/>
      <c r="N237" s="172" t="s">
        <v>67</v>
      </c>
      <c r="O237" s="173"/>
      <c r="P237" s="173"/>
      <c r="Q237" s="173"/>
      <c r="R237" s="173"/>
      <c r="S237" s="173"/>
      <c r="T237" s="174"/>
      <c r="U237" s="38" t="s">
        <v>66</v>
      </c>
      <c r="V237" s="163">
        <f>IFERROR(SUM(V233:V236),"0")</f>
        <v>228</v>
      </c>
      <c r="W237" s="163">
        <f>IFERROR(SUM(W233:W236),"0")</f>
        <v>228</v>
      </c>
      <c r="X237" s="163">
        <f>IFERROR(IF(X233="",0,X233),"0")+IFERROR(IF(X234="",0,X234),"0")+IFERROR(IF(X235="",0,X235),"0")+IFERROR(IF(X236="",0,X236),"0")</f>
        <v>3.5339999999999998</v>
      </c>
      <c r="Y237" s="164"/>
      <c r="Z237" s="164"/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84"/>
      <c r="N238" s="172" t="s">
        <v>67</v>
      </c>
      <c r="O238" s="173"/>
      <c r="P238" s="173"/>
      <c r="Q238" s="173"/>
      <c r="R238" s="173"/>
      <c r="S238" s="173"/>
      <c r="T238" s="174"/>
      <c r="U238" s="38" t="s">
        <v>68</v>
      </c>
      <c r="V238" s="163">
        <f>IFERROR(SUMPRODUCT(V233:V236*H233:H236),"0")</f>
        <v>1140</v>
      </c>
      <c r="W238" s="163">
        <f>IFERROR(SUMPRODUCT(W233:W236*H233:H236),"0")</f>
        <v>1140</v>
      </c>
      <c r="X238" s="38"/>
      <c r="Y238" s="164"/>
      <c r="Z238" s="164"/>
    </row>
    <row r="239" spans="1:53" ht="14.25" hidden="1" customHeight="1" x14ac:dyDescent="0.25">
      <c r="A239" s="177" t="s">
        <v>127</v>
      </c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56"/>
      <c r="Z239" s="156"/>
    </row>
    <row r="240" spans="1:53" ht="27" hidden="1" customHeight="1" x14ac:dyDescent="0.25">
      <c r="A240" s="55" t="s">
        <v>307</v>
      </c>
      <c r="B240" s="55" t="s">
        <v>308</v>
      </c>
      <c r="C240" s="32">
        <v>4301135191</v>
      </c>
      <c r="D240" s="175">
        <v>4640242180373</v>
      </c>
      <c r="E240" s="17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82" t="s">
        <v>309</v>
      </c>
      <c r="O240" s="180"/>
      <c r="P240" s="180"/>
      <c r="Q240" s="180"/>
      <c r="R240" s="176"/>
      <c r="S240" s="35"/>
      <c r="T240" s="35"/>
      <c r="U240" s="36" t="s">
        <v>66</v>
      </c>
      <c r="V240" s="161">
        <v>0</v>
      </c>
      <c r="W240" s="162">
        <f t="shared" ref="W240:W252" si="4">IFERROR(IF(V240="","",V240),"")</f>
        <v>0</v>
      </c>
      <c r="X240" s="37">
        <f t="shared" ref="X240:X245" si="5">IFERROR(IF(V240="","",V240*0.00936),"")</f>
        <v>0</v>
      </c>
      <c r="Y240" s="57"/>
      <c r="Z240" s="58"/>
      <c r="AD240" s="62"/>
      <c r="BA240" s="142" t="s">
        <v>75</v>
      </c>
    </row>
    <row r="241" spans="1:53" ht="27" hidden="1" customHeight="1" x14ac:dyDescent="0.25">
      <c r="A241" s="55" t="s">
        <v>310</v>
      </c>
      <c r="B241" s="55" t="s">
        <v>311</v>
      </c>
      <c r="C241" s="32">
        <v>4301135195</v>
      </c>
      <c r="D241" s="175">
        <v>4640242180366</v>
      </c>
      <c r="E241" s="17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47" t="s">
        <v>312</v>
      </c>
      <c r="O241" s="180"/>
      <c r="P241" s="180"/>
      <c r="Q241" s="180"/>
      <c r="R241" s="176"/>
      <c r="S241" s="35"/>
      <c r="T241" s="35"/>
      <c r="U241" s="36" t="s">
        <v>66</v>
      </c>
      <c r="V241" s="161">
        <v>0</v>
      </c>
      <c r="W241" s="162">
        <f t="shared" si="4"/>
        <v>0</v>
      </c>
      <c r="X241" s="37">
        <f t="shared" si="5"/>
        <v>0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75">
        <v>4640242180335</v>
      </c>
      <c r="E242" s="17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57" t="s">
        <v>315</v>
      </c>
      <c r="O242" s="180"/>
      <c r="P242" s="180"/>
      <c r="Q242" s="180"/>
      <c r="R242" s="17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75">
        <v>4640242180342</v>
      </c>
      <c r="E243" s="17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179" t="s">
        <v>318</v>
      </c>
      <c r="O243" s="180"/>
      <c r="P243" s="180"/>
      <c r="Q243" s="180"/>
      <c r="R243" s="17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75">
        <v>4640242180359</v>
      </c>
      <c r="E244" s="17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48" t="s">
        <v>321</v>
      </c>
      <c r="O244" s="180"/>
      <c r="P244" s="180"/>
      <c r="Q244" s="180"/>
      <c r="R244" s="17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75">
        <v>4640242180380</v>
      </c>
      <c r="E245" s="17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89" t="s">
        <v>324</v>
      </c>
      <c r="O245" s="180"/>
      <c r="P245" s="180"/>
      <c r="Q245" s="180"/>
      <c r="R245" s="176"/>
      <c r="S245" s="35"/>
      <c r="T245" s="35"/>
      <c r="U245" s="36" t="s">
        <v>66</v>
      </c>
      <c r="V245" s="161">
        <v>4</v>
      </c>
      <c r="W245" s="162">
        <f t="shared" si="4"/>
        <v>4</v>
      </c>
      <c r="X245" s="37">
        <f t="shared" si="5"/>
        <v>3.7440000000000001E-2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75">
        <v>4640242180311</v>
      </c>
      <c r="E246" s="17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320" t="s">
        <v>327</v>
      </c>
      <c r="O246" s="180"/>
      <c r="P246" s="180"/>
      <c r="Q246" s="180"/>
      <c r="R246" s="17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75">
        <v>4640242180328</v>
      </c>
      <c r="E247" s="17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29" t="s">
        <v>330</v>
      </c>
      <c r="O247" s="180"/>
      <c r="P247" s="180"/>
      <c r="Q247" s="180"/>
      <c r="R247" s="17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hidden="1" customHeight="1" x14ac:dyDescent="0.25">
      <c r="A248" s="55" t="s">
        <v>331</v>
      </c>
      <c r="B248" s="55" t="s">
        <v>332</v>
      </c>
      <c r="C248" s="32">
        <v>4301135194</v>
      </c>
      <c r="D248" s="175">
        <v>4640242180380</v>
      </c>
      <c r="E248" s="17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332" t="s">
        <v>333</v>
      </c>
      <c r="O248" s="180"/>
      <c r="P248" s="180"/>
      <c r="Q248" s="180"/>
      <c r="R248" s="176"/>
      <c r="S248" s="35"/>
      <c r="T248" s="35"/>
      <c r="U248" s="36" t="s">
        <v>66</v>
      </c>
      <c r="V248" s="161">
        <v>0</v>
      </c>
      <c r="W248" s="162">
        <f t="shared" si="4"/>
        <v>0</v>
      </c>
      <c r="X248" s="37">
        <f>IFERROR(IF(V248="","",V248*0.00502),"")</f>
        <v>0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4301135193</v>
      </c>
      <c r="D249" s="175">
        <v>4640242180403</v>
      </c>
      <c r="E249" s="17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344" t="s">
        <v>336</v>
      </c>
      <c r="O249" s="180"/>
      <c r="P249" s="180"/>
      <c r="Q249" s="180"/>
      <c r="R249" s="176"/>
      <c r="S249" s="35"/>
      <c r="T249" s="35"/>
      <c r="U249" s="36" t="s">
        <v>66</v>
      </c>
      <c r="V249" s="161">
        <v>3</v>
      </c>
      <c r="W249" s="162">
        <f t="shared" si="4"/>
        <v>3</v>
      </c>
      <c r="X249" s="37">
        <f>IFERROR(IF(V249="","",V249*0.00936),"")</f>
        <v>2.8080000000000001E-2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75">
        <v>4607111037480</v>
      </c>
      <c r="E250" s="17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30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80"/>
      <c r="P250" s="180"/>
      <c r="Q250" s="180"/>
      <c r="R250" s="17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75">
        <v>4607111037473</v>
      </c>
      <c r="E251" s="17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31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80"/>
      <c r="P251" s="180"/>
      <c r="Q251" s="180"/>
      <c r="R251" s="17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75">
        <v>4640242180663</v>
      </c>
      <c r="E252" s="17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202" t="s">
        <v>343</v>
      </c>
      <c r="O252" s="180"/>
      <c r="P252" s="180"/>
      <c r="Q252" s="180"/>
      <c r="R252" s="17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83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84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63">
        <f>IFERROR(SUM(V240:V252),"0")</f>
        <v>7</v>
      </c>
      <c r="W253" s="163">
        <f>IFERROR(SUM(W240:W252),"0")</f>
        <v>7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6.5519999999999995E-2</v>
      </c>
      <c r="Y253" s="164"/>
      <c r="Z253" s="164"/>
    </row>
    <row r="254" spans="1:53" x14ac:dyDescent="0.2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84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63">
        <f>IFERROR(SUMPRODUCT(V240:V252*H240:H252),"0")</f>
        <v>23.8</v>
      </c>
      <c r="W254" s="163">
        <f>IFERROR(SUMPRODUCT(W240:W252*H240:H252),"0")</f>
        <v>23.8</v>
      </c>
      <c r="X254" s="38"/>
      <c r="Y254" s="164"/>
      <c r="Z254" s="164"/>
    </row>
    <row r="255" spans="1:53" ht="15" customHeight="1" x14ac:dyDescent="0.2">
      <c r="A255" s="301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92"/>
      <c r="N255" s="165" t="s">
        <v>344</v>
      </c>
      <c r="O255" s="166"/>
      <c r="P255" s="166"/>
      <c r="Q255" s="166"/>
      <c r="R255" s="166"/>
      <c r="S255" s="166"/>
      <c r="T255" s="167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10194.86</v>
      </c>
      <c r="W255" s="163">
        <f>IFERROR(W24+W33+W41+W47+W57+W63+W68+W74+W84+W91+W99+W105+W110+W118+W123+W129+W134+W140+W148+W153+W160+W165+W170+W177+W185+W193+W198+W204+W210+W216+W221+W227+W231+W238+W254,"0")</f>
        <v>10194.86</v>
      </c>
      <c r="X255" s="38"/>
      <c r="Y255" s="164"/>
      <c r="Z255" s="164"/>
    </row>
    <row r="256" spans="1:53" x14ac:dyDescent="0.2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92"/>
      <c r="N256" s="165" t="s">
        <v>345</v>
      </c>
      <c r="O256" s="166"/>
      <c r="P256" s="166"/>
      <c r="Q256" s="166"/>
      <c r="R256" s="166"/>
      <c r="S256" s="166"/>
      <c r="T256" s="167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10881.405999999997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10881.405999999997</v>
      </c>
      <c r="X256" s="38"/>
      <c r="Y256" s="164"/>
      <c r="Z256" s="164"/>
    </row>
    <row r="257" spans="1:32" x14ac:dyDescent="0.2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92"/>
      <c r="N257" s="165" t="s">
        <v>346</v>
      </c>
      <c r="O257" s="166"/>
      <c r="P257" s="166"/>
      <c r="Q257" s="166"/>
      <c r="R257" s="166"/>
      <c r="S257" s="166"/>
      <c r="T257" s="167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22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22</v>
      </c>
      <c r="X257" s="38"/>
      <c r="Y257" s="164"/>
      <c r="Z257" s="164"/>
    </row>
    <row r="258" spans="1:32" x14ac:dyDescent="0.2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92"/>
      <c r="N258" s="165" t="s">
        <v>348</v>
      </c>
      <c r="O258" s="166"/>
      <c r="P258" s="166"/>
      <c r="Q258" s="166"/>
      <c r="R258" s="166"/>
      <c r="S258" s="166"/>
      <c r="T258" s="167"/>
      <c r="U258" s="38" t="s">
        <v>68</v>
      </c>
      <c r="V258" s="163">
        <f>GrossWeightTotal+PalletQtyTotal*25</f>
        <v>11431.405999999997</v>
      </c>
      <c r="W258" s="163">
        <f>GrossWeightTotalR+PalletQtyTotalR*25</f>
        <v>11431.405999999997</v>
      </c>
      <c r="X258" s="38"/>
      <c r="Y258" s="164"/>
      <c r="Z258" s="164"/>
    </row>
    <row r="259" spans="1:32" x14ac:dyDescent="0.2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92"/>
      <c r="N259" s="165" t="s">
        <v>349</v>
      </c>
      <c r="O259" s="166"/>
      <c r="P259" s="166"/>
      <c r="Q259" s="166"/>
      <c r="R259" s="166"/>
      <c r="S259" s="166"/>
      <c r="T259" s="167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2034</v>
      </c>
      <c r="W259" s="163">
        <f>IFERROR(W23+W32+W40+W46+W56+W62+W67+W73+W83+W90+W98+W104+W109+W117+W122+W128+W133+W139+W147+W152+W159+W164+W169+W176+W184+W192+W197+W203+W209+W215+W220+W226+W230+W237+W253,"0")</f>
        <v>2034</v>
      </c>
      <c r="X259" s="38"/>
      <c r="Y259" s="164"/>
      <c r="Z259" s="164"/>
    </row>
    <row r="260" spans="1:32" ht="14.25" hidden="1" customHeight="1" x14ac:dyDescent="0.2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92"/>
      <c r="N260" s="165" t="s">
        <v>350</v>
      </c>
      <c r="O260" s="166"/>
      <c r="P260" s="166"/>
      <c r="Q260" s="166"/>
      <c r="R260" s="166"/>
      <c r="S260" s="166"/>
      <c r="T260" s="167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26.7392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68" t="s">
        <v>69</v>
      </c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1"/>
      <c r="S262" s="168" t="s">
        <v>202</v>
      </c>
      <c r="T262" s="171"/>
      <c r="U262" s="168" t="s">
        <v>224</v>
      </c>
      <c r="V262" s="170"/>
      <c r="W262" s="170"/>
      <c r="X262" s="171"/>
      <c r="Y262" s="168" t="s">
        <v>247</v>
      </c>
      <c r="Z262" s="170"/>
      <c r="AA262" s="170"/>
      <c r="AB262" s="171"/>
      <c r="AC262" s="155" t="s">
        <v>275</v>
      </c>
      <c r="AD262" s="168" t="s">
        <v>279</v>
      </c>
      <c r="AE262" s="171"/>
      <c r="AF262" s="155" t="s">
        <v>287</v>
      </c>
    </row>
    <row r="263" spans="1:32" ht="14.25" customHeight="1" thickTop="1" x14ac:dyDescent="0.2">
      <c r="A263" s="321" t="s">
        <v>353</v>
      </c>
      <c r="B263" s="168" t="s">
        <v>59</v>
      </c>
      <c r="C263" s="168" t="s">
        <v>70</v>
      </c>
      <c r="D263" s="168" t="s">
        <v>82</v>
      </c>
      <c r="E263" s="168" t="s">
        <v>92</v>
      </c>
      <c r="F263" s="168" t="s">
        <v>99</v>
      </c>
      <c r="G263" s="168" t="s">
        <v>118</v>
      </c>
      <c r="H263" s="168" t="s">
        <v>126</v>
      </c>
      <c r="I263" s="168" t="s">
        <v>130</v>
      </c>
      <c r="J263" s="168" t="s">
        <v>136</v>
      </c>
      <c r="K263" s="168" t="s">
        <v>149</v>
      </c>
      <c r="L263" s="168" t="s">
        <v>156</v>
      </c>
      <c r="M263" s="168" t="s">
        <v>169</v>
      </c>
      <c r="N263" s="168" t="s">
        <v>174</v>
      </c>
      <c r="O263" s="168" t="s">
        <v>177</v>
      </c>
      <c r="P263" s="168" t="s">
        <v>188</v>
      </c>
      <c r="Q263" s="168" t="s">
        <v>191</v>
      </c>
      <c r="R263" s="168" t="s">
        <v>199</v>
      </c>
      <c r="S263" s="168" t="s">
        <v>203</v>
      </c>
      <c r="T263" s="168" t="s">
        <v>206</v>
      </c>
      <c r="U263" s="168" t="s">
        <v>225</v>
      </c>
      <c r="V263" s="168" t="s">
        <v>230</v>
      </c>
      <c r="W263" s="168" t="s">
        <v>224</v>
      </c>
      <c r="X263" s="168" t="s">
        <v>239</v>
      </c>
      <c r="Y263" s="168" t="s">
        <v>248</v>
      </c>
      <c r="Z263" s="168" t="s">
        <v>257</v>
      </c>
      <c r="AA263" s="168" t="s">
        <v>266</v>
      </c>
      <c r="AB263" s="168" t="s">
        <v>270</v>
      </c>
      <c r="AC263" s="168" t="s">
        <v>276</v>
      </c>
      <c r="AD263" s="168" t="s">
        <v>280</v>
      </c>
      <c r="AE263" s="168" t="s">
        <v>284</v>
      </c>
      <c r="AF263" s="168" t="s">
        <v>288</v>
      </c>
    </row>
    <row r="264" spans="1:32" ht="13.5" customHeight="1" thickBot="1" x14ac:dyDescent="0.25">
      <c r="A264" s="322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157.5</v>
      </c>
      <c r="D265" s="47">
        <f>IFERROR(V36*H36,"0")+IFERROR(V37*H37,"0")+IFERROR(V38*H38,"0")+IFERROR(V39*H39,"0")</f>
        <v>0</v>
      </c>
      <c r="E265" s="47">
        <f>IFERROR(V44*H44,"0")+IFERROR(V45*H45,"0")</f>
        <v>39.6</v>
      </c>
      <c r="F265" s="47">
        <f>IFERROR(V50*H50,"0")+IFERROR(V51*H51,"0")+IFERROR(V52*H52,"0")+IFERROR(V53*H53,"0")+IFERROR(V54*H54,"0")+IFERROR(V55*H55,"0")</f>
        <v>878.4</v>
      </c>
      <c r="G265" s="47">
        <f>IFERROR(V60*H60,"0")+IFERROR(V61*H61,"0")</f>
        <v>2270</v>
      </c>
      <c r="H265" s="47">
        <f>IFERROR(V66*H66,"0")</f>
        <v>14.4</v>
      </c>
      <c r="I265" s="47">
        <f>IFERROR(V71*H71,"0")+IFERROR(V72*H72,"0")</f>
        <v>21.6</v>
      </c>
      <c r="J265" s="47">
        <f>IFERROR(V77*H77,"0")+IFERROR(V78*H78,"0")+IFERROR(V79*H79,"0")+IFERROR(V80*H80,"0")+IFERROR(V81*H81,"0")+IFERROR(V82*H82,"0")</f>
        <v>495.96000000000004</v>
      </c>
      <c r="K265" s="47">
        <f>IFERROR(V87*H87,"0")+IFERROR(V88*H88,"0")+IFERROR(V89*H89,"0")</f>
        <v>105.60000000000001</v>
      </c>
      <c r="L265" s="47">
        <f>IFERROR(V94*H94,"0")+IFERROR(V95*H95,"0")+IFERROR(V96*H96,"0")+IFERROR(V97*H97,"0")</f>
        <v>3112.8</v>
      </c>
      <c r="M265" s="47">
        <f>IFERROR(V102*H102,"0")+IFERROR(V103*H103,"0")</f>
        <v>288</v>
      </c>
      <c r="N265" s="47">
        <f>IFERROR(V108*H108,"0")</f>
        <v>12</v>
      </c>
      <c r="O265" s="47">
        <f>IFERROR(V113*H113,"0")+IFERROR(V114*H114,"0")+IFERROR(V115*H115,"0")+IFERROR(V116*H116,"0")</f>
        <v>123</v>
      </c>
      <c r="P265" s="47">
        <f>IFERROR(V121*H121,"0")</f>
        <v>18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1245</v>
      </c>
      <c r="U265" s="47">
        <f>IFERROR(V157*H157,"0")+IFERROR(V158*H158,"0")</f>
        <v>210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0</v>
      </c>
      <c r="Y265" s="47">
        <f>IFERROR(V181*H181,"0")+IFERROR(V182*H182,"0")+IFERROR(V183*H183,"0")</f>
        <v>39.199999999999996</v>
      </c>
      <c r="Z265" s="47">
        <f>IFERROR(V188*H188,"0")+IFERROR(V189*H189,"0")+IFERROR(V190*H190,"0")+IFERROR(V191*H191,"0")</f>
        <v>0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1163.8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7545.4</v>
      </c>
      <c r="B268" s="61">
        <f>SUMPRODUCT(--(BA:BA="ПГП"),--(U:U="кор"),H:H,W:W)+SUMPRODUCT(--(BA:BA="ПГП"),--(U:U="кг"),W:W)</f>
        <v>2649.46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40,00"/>
        <filter val="1 245,00"/>
        <filter val="1,00"/>
        <filter val="10 194,86"/>
        <filter val="10 881,41"/>
        <filter val="105,00"/>
        <filter val="105,60"/>
        <filter val="11 431,41"/>
        <filter val="11,00"/>
        <filter val="12,00"/>
        <filter val="122,00"/>
        <filter val="123,00"/>
        <filter val="13,00"/>
        <filter val="136,00"/>
        <filter val="14,40"/>
        <filter val="157,00"/>
        <filter val="157,50"/>
        <filter val="18,00"/>
        <filter val="19,00"/>
        <filter val="2 034,00"/>
        <filter val="2 270,00"/>
        <filter val="2,00"/>
        <filter val="20,00"/>
        <filter val="21,60"/>
        <filter val="210,00"/>
        <filter val="218,00"/>
        <filter val="22"/>
        <filter val="228,00"/>
        <filter val="23,00"/>
        <filter val="23,80"/>
        <filter val="249,00"/>
        <filter val="27,00"/>
        <filter val="288,00"/>
        <filter val="3 112,80"/>
        <filter val="3,00"/>
        <filter val="31,00"/>
        <filter val="33,00"/>
        <filter val="38,00"/>
        <filter val="39,20"/>
        <filter val="39,60"/>
        <filter val="4,00"/>
        <filter val="41,00"/>
        <filter val="435,00"/>
        <filter val="454,00"/>
        <filter val="495,96"/>
        <filter val="5,00"/>
        <filter val="54,00"/>
        <filter val="6,00"/>
        <filter val="62,00"/>
        <filter val="7,00"/>
        <filter val="70,00"/>
        <filter val="75,00"/>
        <filter val="8,00"/>
        <filter val="878,40"/>
        <filter val="88,00"/>
        <filter val="96,00"/>
      </filters>
    </filterColumn>
  </autoFilter>
  <mergeCells count="472"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D248:E248"/>
    <mergeCell ref="N83:T83"/>
    <mergeCell ref="D219:E219"/>
    <mergeCell ref="D89:E89"/>
    <mergeCell ref="D80:E80"/>
    <mergeCell ref="N256:T256"/>
    <mergeCell ref="N170:T170"/>
    <mergeCell ref="N121:R121"/>
    <mergeCell ref="N115:R115"/>
    <mergeCell ref="N233:R233"/>
    <mergeCell ref="D250:E250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U17:U18"/>
    <mergeCell ref="A21:X21"/>
    <mergeCell ref="A42:X42"/>
    <mergeCell ref="N41:T41"/>
    <mergeCell ref="N56:T56"/>
    <mergeCell ref="D39:E39"/>
    <mergeCell ref="N45:R45"/>
    <mergeCell ref="A70:X70"/>
    <mergeCell ref="N66:R66"/>
    <mergeCell ref="N53:R53"/>
    <mergeCell ref="A26:X26"/>
    <mergeCell ref="N37:R37"/>
    <mergeCell ref="N72:R72"/>
    <mergeCell ref="A62:M6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Q263:Q264"/>
    <mergeCell ref="N150:R150"/>
    <mergeCell ref="D96:E96"/>
    <mergeCell ref="N242:R24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