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298908-C964-468E-8607-1832AFCDEB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X476" i="1" s="1"/>
  <c r="W475" i="1"/>
  <c r="U510" i="1" s="1"/>
  <c r="V471" i="1"/>
  <c r="V470" i="1"/>
  <c r="W469" i="1"/>
  <c r="X469" i="1" s="1"/>
  <c r="N469" i="1"/>
  <c r="W468" i="1"/>
  <c r="X468" i="1" s="1"/>
  <c r="N468" i="1"/>
  <c r="W467" i="1"/>
  <c r="V465" i="1"/>
  <c r="V464" i="1"/>
  <c r="X463" i="1"/>
  <c r="W463" i="1"/>
  <c r="X462" i="1"/>
  <c r="W462" i="1"/>
  <c r="X461" i="1"/>
  <c r="W461" i="1"/>
  <c r="X460" i="1"/>
  <c r="W460" i="1"/>
  <c r="N460" i="1"/>
  <c r="W459" i="1"/>
  <c r="X459" i="1" s="1"/>
  <c r="N459" i="1"/>
  <c r="W458" i="1"/>
  <c r="W465" i="1" s="1"/>
  <c r="N458" i="1"/>
  <c r="V456" i="1"/>
  <c r="V455" i="1"/>
  <c r="W454" i="1"/>
  <c r="X454" i="1" s="1"/>
  <c r="N454" i="1"/>
  <c r="W453" i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W409" i="1" s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W397" i="1" s="1"/>
  <c r="N393" i="1"/>
  <c r="V391" i="1"/>
  <c r="V390" i="1"/>
  <c r="X389" i="1"/>
  <c r="W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X380" i="1"/>
  <c r="W380" i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X372" i="1" s="1"/>
  <c r="X374" i="1" s="1"/>
  <c r="N372" i="1"/>
  <c r="V368" i="1"/>
  <c r="V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X360" i="1"/>
  <c r="W360" i="1"/>
  <c r="N360" i="1"/>
  <c r="W359" i="1"/>
  <c r="N359" i="1"/>
  <c r="V357" i="1"/>
  <c r="V356" i="1"/>
  <c r="W355" i="1"/>
  <c r="X355" i="1" s="1"/>
  <c r="N355" i="1"/>
  <c r="W354" i="1"/>
  <c r="W356" i="1" s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X337" i="1" s="1"/>
  <c r="N337" i="1"/>
  <c r="W336" i="1"/>
  <c r="W338" i="1" s="1"/>
  <c r="V334" i="1"/>
  <c r="V333" i="1"/>
  <c r="W332" i="1"/>
  <c r="X332" i="1" s="1"/>
  <c r="N332" i="1"/>
  <c r="W331" i="1"/>
  <c r="X331" i="1" s="1"/>
  <c r="W330" i="1"/>
  <c r="W333" i="1" s="1"/>
  <c r="N330" i="1"/>
  <c r="V328" i="1"/>
  <c r="V327" i="1"/>
  <c r="X326" i="1"/>
  <c r="W326" i="1"/>
  <c r="N326" i="1"/>
  <c r="W325" i="1"/>
  <c r="X325" i="1" s="1"/>
  <c r="N325" i="1"/>
  <c r="W324" i="1"/>
  <c r="X324" i="1" s="1"/>
  <c r="N324" i="1"/>
  <c r="W323" i="1"/>
  <c r="X323" i="1" s="1"/>
  <c r="W322" i="1"/>
  <c r="X322" i="1" s="1"/>
  <c r="N322" i="1"/>
  <c r="W321" i="1"/>
  <c r="X321" i="1" s="1"/>
  <c r="N321" i="1"/>
  <c r="W320" i="1"/>
  <c r="X320" i="1" s="1"/>
  <c r="N320" i="1"/>
  <c r="X319" i="1"/>
  <c r="W319" i="1"/>
  <c r="N319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O510" i="1" s="1"/>
  <c r="N301" i="1"/>
  <c r="V298" i="1"/>
  <c r="V297" i="1"/>
  <c r="W296" i="1"/>
  <c r="X296" i="1" s="1"/>
  <c r="N296" i="1"/>
  <c r="W295" i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W262" i="1" s="1"/>
  <c r="N252" i="1"/>
  <c r="V250" i="1"/>
  <c r="V249" i="1"/>
  <c r="X248" i="1"/>
  <c r="W248" i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W209" i="1"/>
  <c r="V209" i="1"/>
  <c r="X208" i="1"/>
  <c r="X209" i="1" s="1"/>
  <c r="W208" i="1"/>
  <c r="J510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W198" i="1" s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W14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W125" i="1"/>
  <c r="X125" i="1" s="1"/>
  <c r="W124" i="1"/>
  <c r="X124" i="1" s="1"/>
  <c r="N124" i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N90" i="1"/>
  <c r="V88" i="1"/>
  <c r="V87" i="1"/>
  <c r="W86" i="1"/>
  <c r="X86" i="1" s="1"/>
  <c r="N86" i="1"/>
  <c r="W85" i="1"/>
  <c r="X85" i="1" s="1"/>
  <c r="N85" i="1"/>
  <c r="X84" i="1"/>
  <c r="W84" i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W66" i="1"/>
  <c r="X66" i="1" s="1"/>
  <c r="N66" i="1"/>
  <c r="W65" i="1"/>
  <c r="X65" i="1" s="1"/>
  <c r="V62" i="1"/>
  <c r="V61" i="1"/>
  <c r="W60" i="1"/>
  <c r="X60" i="1" s="1"/>
  <c r="W59" i="1"/>
  <c r="X59" i="1" s="1"/>
  <c r="N59" i="1"/>
  <c r="X58" i="1"/>
  <c r="W58" i="1"/>
  <c r="X57" i="1"/>
  <c r="X61" i="1" s="1"/>
  <c r="W57" i="1"/>
  <c r="N57" i="1"/>
  <c r="V54" i="1"/>
  <c r="V53" i="1"/>
  <c r="W52" i="1"/>
  <c r="X52" i="1" s="1"/>
  <c r="N52" i="1"/>
  <c r="W51" i="1"/>
  <c r="C510" i="1" s="1"/>
  <c r="N51" i="1"/>
  <c r="V47" i="1"/>
  <c r="V46" i="1"/>
  <c r="W45" i="1"/>
  <c r="W46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H9" i="1" s="1"/>
  <c r="D7" i="1"/>
  <c r="O6" i="1"/>
  <c r="N2" i="1"/>
  <c r="X95" i="1" l="1"/>
  <c r="V500" i="1"/>
  <c r="W107" i="1"/>
  <c r="W120" i="1"/>
  <c r="W130" i="1"/>
  <c r="F510" i="1"/>
  <c r="W274" i="1"/>
  <c r="X366" i="1"/>
  <c r="X367" i="1" s="1"/>
  <c r="W367" i="1"/>
  <c r="X404" i="1"/>
  <c r="X408" i="1" s="1"/>
  <c r="W408" i="1"/>
  <c r="W464" i="1"/>
  <c r="V504" i="1"/>
  <c r="W95" i="1"/>
  <c r="H510" i="1"/>
  <c r="W170" i="1"/>
  <c r="X180" i="1"/>
  <c r="X197" i="1" s="1"/>
  <c r="W205" i="1"/>
  <c r="X252" i="1"/>
  <c r="X262" i="1" s="1"/>
  <c r="X271" i="1"/>
  <c r="X274" i="1" s="1"/>
  <c r="W328" i="1"/>
  <c r="X330" i="1"/>
  <c r="X333" i="1" s="1"/>
  <c r="X336" i="1"/>
  <c r="X338" i="1" s="1"/>
  <c r="X354" i="1"/>
  <c r="X356" i="1" s="1"/>
  <c r="W374" i="1"/>
  <c r="X393" i="1"/>
  <c r="X397" i="1" s="1"/>
  <c r="X431" i="1"/>
  <c r="X432" i="1" s="1"/>
  <c r="W432" i="1"/>
  <c r="X458" i="1"/>
  <c r="X464" i="1" s="1"/>
  <c r="X475" i="1"/>
  <c r="X478" i="1" s="1"/>
  <c r="W478" i="1"/>
  <c r="B510" i="1"/>
  <c r="W502" i="1"/>
  <c r="W501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F10" i="1"/>
  <c r="J9" i="1"/>
  <c r="F9" i="1"/>
  <c r="A10" i="1"/>
  <c r="X87" i="1"/>
  <c r="W47" i="1"/>
  <c r="W53" i="1"/>
  <c r="W62" i="1"/>
  <c r="W87" i="1"/>
  <c r="W96" i="1"/>
  <c r="W106" i="1"/>
  <c r="W121" i="1"/>
  <c r="W131" i="1"/>
  <c r="W139" i="1"/>
  <c r="W147" i="1"/>
  <c r="W159" i="1"/>
  <c r="W166" i="1"/>
  <c r="W171" i="1"/>
  <c r="W177" i="1"/>
  <c r="W197" i="1"/>
  <c r="W220" i="1"/>
  <c r="M510" i="1"/>
  <c r="W238" i="1"/>
  <c r="X223" i="1"/>
  <c r="X238" i="1" s="1"/>
  <c r="W263" i="1"/>
  <c r="W268" i="1"/>
  <c r="X265" i="1"/>
  <c r="X268" i="1" s="1"/>
  <c r="W281" i="1"/>
  <c r="N510" i="1"/>
  <c r="W292" i="1"/>
  <c r="X284" i="1"/>
  <c r="X292" i="1" s="1"/>
  <c r="W293" i="1"/>
  <c r="W298" i="1"/>
  <c r="X295" i="1"/>
  <c r="X297" i="1" s="1"/>
  <c r="W398" i="1"/>
  <c r="W401" i="1"/>
  <c r="X400" i="1"/>
  <c r="X401" i="1" s="1"/>
  <c r="W402" i="1"/>
  <c r="W415" i="1"/>
  <c r="W425" i="1"/>
  <c r="X417" i="1"/>
  <c r="X424" i="1" s="1"/>
  <c r="W424" i="1"/>
  <c r="W428" i="1"/>
  <c r="X427" i="1"/>
  <c r="X428" i="1" s="1"/>
  <c r="W429" i="1"/>
  <c r="W436" i="1"/>
  <c r="X435" i="1"/>
  <c r="X436" i="1" s="1"/>
  <c r="W437" i="1"/>
  <c r="W450" i="1"/>
  <c r="X441" i="1"/>
  <c r="X450" i="1" s="1"/>
  <c r="W451" i="1"/>
  <c r="W456" i="1"/>
  <c r="X453" i="1"/>
  <c r="X455" i="1" s="1"/>
  <c r="W455" i="1"/>
  <c r="G510" i="1"/>
  <c r="P510" i="1"/>
  <c r="X45" i="1"/>
  <c r="X46" i="1" s="1"/>
  <c r="X51" i="1"/>
  <c r="X53" i="1" s="1"/>
  <c r="W54" i="1"/>
  <c r="D510" i="1"/>
  <c r="W61" i="1"/>
  <c r="E510" i="1"/>
  <c r="W88" i="1"/>
  <c r="X98" i="1"/>
  <c r="X106" i="1" s="1"/>
  <c r="X109" i="1"/>
  <c r="X120" i="1" s="1"/>
  <c r="X123" i="1"/>
  <c r="X130" i="1" s="1"/>
  <c r="X134" i="1"/>
  <c r="X138" i="1" s="1"/>
  <c r="W138" i="1"/>
  <c r="X143" i="1"/>
  <c r="X146" i="1" s="1"/>
  <c r="X150" i="1"/>
  <c r="X159" i="1" s="1"/>
  <c r="W160" i="1"/>
  <c r="I510" i="1"/>
  <c r="W165" i="1"/>
  <c r="X173" i="1"/>
  <c r="X177" i="1" s="1"/>
  <c r="X200" i="1"/>
  <c r="X204" i="1" s="1"/>
  <c r="W204" i="1"/>
  <c r="W219" i="1"/>
  <c r="X213" i="1"/>
  <c r="X219" i="1" s="1"/>
  <c r="W239" i="1"/>
  <c r="W242" i="1"/>
  <c r="X241" i="1"/>
  <c r="X242" i="1" s="1"/>
  <c r="W243" i="1"/>
  <c r="W250" i="1"/>
  <c r="X245" i="1"/>
  <c r="X249" i="1" s="1"/>
  <c r="W249" i="1"/>
  <c r="W269" i="1"/>
  <c r="W275" i="1"/>
  <c r="W280" i="1"/>
  <c r="X277" i="1"/>
  <c r="X280" i="1" s="1"/>
  <c r="W297" i="1"/>
  <c r="X327" i="1"/>
  <c r="W327" i="1"/>
  <c r="W334" i="1"/>
  <c r="W339" i="1"/>
  <c r="W342" i="1"/>
  <c r="X341" i="1"/>
  <c r="X342" i="1" s="1"/>
  <c r="W343" i="1"/>
  <c r="Q510" i="1"/>
  <c r="W352" i="1"/>
  <c r="X346" i="1"/>
  <c r="X351" i="1" s="1"/>
  <c r="W351" i="1"/>
  <c r="W470" i="1"/>
  <c r="X467" i="1"/>
  <c r="X470" i="1" s="1"/>
  <c r="W471" i="1"/>
  <c r="W484" i="1"/>
  <c r="L510" i="1"/>
  <c r="T510" i="1"/>
  <c r="W210" i="1"/>
  <c r="W303" i="1"/>
  <c r="W357" i="1"/>
  <c r="W364" i="1"/>
  <c r="X359" i="1"/>
  <c r="X363" i="1" s="1"/>
  <c r="W363" i="1"/>
  <c r="W375" i="1"/>
  <c r="W391" i="1"/>
  <c r="X377" i="1"/>
  <c r="X390" i="1" s="1"/>
  <c r="W390" i="1"/>
  <c r="S510" i="1"/>
  <c r="W483" i="1"/>
  <c r="X481" i="1"/>
  <c r="X483" i="1" s="1"/>
  <c r="R510" i="1"/>
  <c r="W414" i="1"/>
  <c r="W479" i="1"/>
  <c r="W500" i="1" l="1"/>
  <c r="W504" i="1"/>
  <c r="X505" i="1"/>
  <c r="W503" i="1"/>
</calcChain>
</file>

<file path=xl/sharedStrings.xml><?xml version="1.0" encoding="utf-8"?>
<sst xmlns="http://schemas.openxmlformats.org/spreadsheetml/2006/main" count="2175" uniqueCount="745">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</sst>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80" t="s">
        <v>0</v>
      </c>
      <c r="E1" s="343"/>
      <c r="F1" s="343"/>
      <c r="G1" s="12" t="s">
        <v>1</v>
      </c>
      <c r="H1" s="480" t="s">
        <v>2</v>
      </c>
      <c r="I1" s="343"/>
      <c r="J1" s="343"/>
      <c r="K1" s="343"/>
      <c r="L1" s="343"/>
      <c r="M1" s="343"/>
      <c r="N1" s="343"/>
      <c r="O1" s="343"/>
      <c r="P1" s="342" t="s">
        <v>3</v>
      </c>
      <c r="Q1" s="343"/>
      <c r="R1" s="34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610" t="s">
        <v>8</v>
      </c>
      <c r="B5" s="381"/>
      <c r="C5" s="365"/>
      <c r="D5" s="613"/>
      <c r="E5" s="614"/>
      <c r="F5" s="413" t="s">
        <v>9</v>
      </c>
      <c r="G5" s="365"/>
      <c r="H5" s="613" t="s">
        <v>744</v>
      </c>
      <c r="I5" s="677"/>
      <c r="J5" s="677"/>
      <c r="K5" s="677"/>
      <c r="L5" s="614"/>
      <c r="N5" s="24" t="s">
        <v>10</v>
      </c>
      <c r="O5" s="425">
        <v>45327</v>
      </c>
      <c r="P5" s="426"/>
      <c r="R5" s="394" t="s">
        <v>11</v>
      </c>
      <c r="S5" s="395"/>
      <c r="T5" s="541" t="s">
        <v>12</v>
      </c>
      <c r="U5" s="426"/>
      <c r="Z5" s="51"/>
      <c r="AA5" s="51"/>
      <c r="AB5" s="51"/>
    </row>
    <row r="6" spans="1:29" s="336" customFormat="1" ht="24" customHeight="1" x14ac:dyDescent="0.2">
      <c r="A6" s="610" t="s">
        <v>13</v>
      </c>
      <c r="B6" s="381"/>
      <c r="C6" s="365"/>
      <c r="D6" s="449" t="s">
        <v>14</v>
      </c>
      <c r="E6" s="450"/>
      <c r="F6" s="450"/>
      <c r="G6" s="450"/>
      <c r="H6" s="450"/>
      <c r="I6" s="450"/>
      <c r="J6" s="450"/>
      <c r="K6" s="450"/>
      <c r="L6" s="426"/>
      <c r="N6" s="24" t="s">
        <v>15</v>
      </c>
      <c r="O6" s="609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653" t="s">
        <v>16</v>
      </c>
      <c r="S6" s="395"/>
      <c r="T6" s="544" t="s">
        <v>17</v>
      </c>
      <c r="U6" s="545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64"/>
      <c r="N7" s="24"/>
      <c r="O7" s="42"/>
      <c r="P7" s="42"/>
      <c r="R7" s="357"/>
      <c r="S7" s="395"/>
      <c r="T7" s="546"/>
      <c r="U7" s="547"/>
      <c r="Z7" s="51"/>
      <c r="AA7" s="51"/>
      <c r="AB7" s="51"/>
    </row>
    <row r="8" spans="1:29" s="336" customFormat="1" ht="25.5" customHeight="1" x14ac:dyDescent="0.2">
      <c r="A8" s="377" t="s">
        <v>18</v>
      </c>
      <c r="B8" s="345"/>
      <c r="C8" s="346"/>
      <c r="D8" s="624"/>
      <c r="E8" s="625"/>
      <c r="F8" s="625"/>
      <c r="G8" s="625"/>
      <c r="H8" s="625"/>
      <c r="I8" s="625"/>
      <c r="J8" s="625"/>
      <c r="K8" s="625"/>
      <c r="L8" s="626"/>
      <c r="N8" s="24" t="s">
        <v>19</v>
      </c>
      <c r="O8" s="433">
        <v>0.33333333333333331</v>
      </c>
      <c r="P8" s="426"/>
      <c r="R8" s="357"/>
      <c r="S8" s="395"/>
      <c r="T8" s="546"/>
      <c r="U8" s="547"/>
      <c r="Z8" s="51"/>
      <c r="AA8" s="51"/>
      <c r="AB8" s="51"/>
    </row>
    <row r="9" spans="1:29" s="336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1"/>
      <c r="E9" s="39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20</v>
      </c>
      <c r="O9" s="425"/>
      <c r="P9" s="426"/>
      <c r="R9" s="357"/>
      <c r="S9" s="395"/>
      <c r="T9" s="548"/>
      <c r="U9" s="549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1"/>
      <c r="E10" s="39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33"/>
      <c r="P10" s="426"/>
      <c r="S10" s="24" t="s">
        <v>22</v>
      </c>
      <c r="T10" s="688" t="s">
        <v>23</v>
      </c>
      <c r="U10" s="545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26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80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65"/>
      <c r="N12" s="24" t="s">
        <v>29</v>
      </c>
      <c r="O12" s="463"/>
      <c r="P12" s="464"/>
      <c r="Q12" s="23"/>
      <c r="S12" s="24"/>
      <c r="T12" s="343"/>
      <c r="U12" s="357"/>
      <c r="Z12" s="51"/>
      <c r="AA12" s="51"/>
      <c r="AB12" s="51"/>
    </row>
    <row r="13" spans="1:29" s="336" customFormat="1" ht="23.25" customHeight="1" x14ac:dyDescent="0.2">
      <c r="A13" s="380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65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80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65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386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65"/>
      <c r="N15" s="579" t="s">
        <v>34</v>
      </c>
      <c r="O15" s="343"/>
      <c r="P15" s="343"/>
      <c r="Q15" s="343"/>
      <c r="R15" s="34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615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597"/>
      <c r="P17" s="597"/>
      <c r="Q17" s="597"/>
      <c r="R17" s="348"/>
      <c r="S17" s="364" t="s">
        <v>48</v>
      </c>
      <c r="T17" s="365"/>
      <c r="U17" s="347" t="s">
        <v>49</v>
      </c>
      <c r="V17" s="347" t="s">
        <v>50</v>
      </c>
      <c r="W17" s="668" t="s">
        <v>51</v>
      </c>
      <c r="X17" s="347" t="s">
        <v>52</v>
      </c>
      <c r="Y17" s="375" t="s">
        <v>53</v>
      </c>
      <c r="Z17" s="375" t="s">
        <v>54</v>
      </c>
      <c r="AA17" s="375" t="s">
        <v>55</v>
      </c>
      <c r="AB17" s="663"/>
      <c r="AC17" s="664"/>
      <c r="AD17" s="581"/>
      <c r="BA17" s="655" t="s">
        <v>56</v>
      </c>
    </row>
    <row r="18" spans="1:53" ht="14.25" customHeight="1" x14ac:dyDescent="0.2">
      <c r="A18" s="355"/>
      <c r="B18" s="355"/>
      <c r="C18" s="355"/>
      <c r="D18" s="349"/>
      <c r="E18" s="350"/>
      <c r="F18" s="355"/>
      <c r="G18" s="355"/>
      <c r="H18" s="355"/>
      <c r="I18" s="355"/>
      <c r="J18" s="355"/>
      <c r="K18" s="355"/>
      <c r="L18" s="355"/>
      <c r="M18" s="355"/>
      <c r="N18" s="349"/>
      <c r="O18" s="598"/>
      <c r="P18" s="598"/>
      <c r="Q18" s="598"/>
      <c r="R18" s="350"/>
      <c r="S18" s="335" t="s">
        <v>57</v>
      </c>
      <c r="T18" s="335" t="s">
        <v>58</v>
      </c>
      <c r="U18" s="355"/>
      <c r="V18" s="355"/>
      <c r="W18" s="669"/>
      <c r="X18" s="355"/>
      <c r="Y18" s="376"/>
      <c r="Z18" s="376"/>
      <c r="AA18" s="665"/>
      <c r="AB18" s="666"/>
      <c r="AC18" s="667"/>
      <c r="AD18" s="582"/>
      <c r="BA18" s="357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56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4"/>
      <c r="Z20" s="334"/>
    </row>
    <row r="21" spans="1:53" ht="14.25" hidden="1" customHeight="1" x14ac:dyDescent="0.25">
      <c r="A21" s="358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52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1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1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58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52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">
        <v>73</v>
      </c>
      <c r="O27" s="354"/>
      <c r="P27" s="354"/>
      <c r="Q27" s="354"/>
      <c r="R27" s="352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1">
        <v>4607091383935</v>
      </c>
      <c r="E28" s="352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52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1">
        <v>4680115881853</v>
      </c>
      <c r="E29" s="352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52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1">
        <v>4607091383911</v>
      </c>
      <c r="E30" s="352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0" t="s">
        <v>80</v>
      </c>
      <c r="O30" s="354"/>
      <c r="P30" s="354"/>
      <c r="Q30" s="354"/>
      <c r="R30" s="352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1">
        <v>4607091383911</v>
      </c>
      <c r="E31" s="352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4"/>
      <c r="P31" s="354"/>
      <c r="Q31" s="354"/>
      <c r="R31" s="352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1">
        <v>4607091388244</v>
      </c>
      <c r="E32" s="352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31" t="s">
        <v>84</v>
      </c>
      <c r="O32" s="354"/>
      <c r="P32" s="354"/>
      <c r="Q32" s="354"/>
      <c r="R32" s="352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1">
        <v>4607091388244</v>
      </c>
      <c r="E33" s="352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4"/>
      <c r="P33" s="354"/>
      <c r="Q33" s="354"/>
      <c r="R33" s="352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0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1"/>
      <c r="N34" s="344" t="s">
        <v>66</v>
      </c>
      <c r="O34" s="345"/>
      <c r="P34" s="345"/>
      <c r="Q34" s="345"/>
      <c r="R34" s="345"/>
      <c r="S34" s="345"/>
      <c r="T34" s="346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1"/>
      <c r="N35" s="344" t="s">
        <v>66</v>
      </c>
      <c r="O35" s="345"/>
      <c r="P35" s="345"/>
      <c r="Q35" s="345"/>
      <c r="R35" s="345"/>
      <c r="S35" s="345"/>
      <c r="T35" s="346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58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1">
        <v>4607091388503</v>
      </c>
      <c r="E37" s="352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4"/>
      <c r="P37" s="354"/>
      <c r="Q37" s="354"/>
      <c r="R37" s="352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0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1"/>
      <c r="N38" s="344" t="s">
        <v>66</v>
      </c>
      <c r="O38" s="345"/>
      <c r="P38" s="345"/>
      <c r="Q38" s="345"/>
      <c r="R38" s="345"/>
      <c r="S38" s="345"/>
      <c r="T38" s="346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1"/>
      <c r="N39" s="344" t="s">
        <v>66</v>
      </c>
      <c r="O39" s="345"/>
      <c r="P39" s="345"/>
      <c r="Q39" s="345"/>
      <c r="R39" s="345"/>
      <c r="S39" s="345"/>
      <c r="T39" s="346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58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1">
        <v>4607091388282</v>
      </c>
      <c r="E41" s="352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4"/>
      <c r="P41" s="354"/>
      <c r="Q41" s="354"/>
      <c r="R41" s="352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0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1"/>
      <c r="N42" s="344" t="s">
        <v>66</v>
      </c>
      <c r="O42" s="345"/>
      <c r="P42" s="345"/>
      <c r="Q42" s="345"/>
      <c r="R42" s="345"/>
      <c r="S42" s="345"/>
      <c r="T42" s="346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1"/>
      <c r="N43" s="344" t="s">
        <v>66</v>
      </c>
      <c r="O43" s="345"/>
      <c r="P43" s="345"/>
      <c r="Q43" s="345"/>
      <c r="R43" s="345"/>
      <c r="S43" s="345"/>
      <c r="T43" s="346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58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1">
        <v>4607091389111</v>
      </c>
      <c r="E45" s="352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4"/>
      <c r="P45" s="354"/>
      <c r="Q45" s="354"/>
      <c r="R45" s="352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0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1"/>
      <c r="N46" s="344" t="s">
        <v>66</v>
      </c>
      <c r="O46" s="345"/>
      <c r="P46" s="345"/>
      <c r="Q46" s="345"/>
      <c r="R46" s="345"/>
      <c r="S46" s="345"/>
      <c r="T46" s="346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1"/>
      <c r="N47" s="344" t="s">
        <v>66</v>
      </c>
      <c r="O47" s="345"/>
      <c r="P47" s="345"/>
      <c r="Q47" s="345"/>
      <c r="R47" s="345"/>
      <c r="S47" s="345"/>
      <c r="T47" s="346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82" t="s">
        <v>98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48"/>
      <c r="Z48" s="48"/>
    </row>
    <row r="49" spans="1:53" ht="16.5" hidden="1" customHeight="1" x14ac:dyDescent="0.25">
      <c r="A49" s="356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4"/>
      <c r="Z49" s="334"/>
    </row>
    <row r="50" spans="1:53" ht="14.25" hidden="1" customHeight="1" x14ac:dyDescent="0.25">
      <c r="A50" s="358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3"/>
      <c r="Z50" s="33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1">
        <v>4680115881440</v>
      </c>
      <c r="E51" s="352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4"/>
      <c r="P51" s="354"/>
      <c r="Q51" s="354"/>
      <c r="R51" s="352"/>
      <c r="S51" s="34"/>
      <c r="T51" s="34"/>
      <c r="U51" s="35" t="s">
        <v>65</v>
      </c>
      <c r="V51" s="338">
        <v>0</v>
      </c>
      <c r="W51" s="33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1">
        <v>4680115881433</v>
      </c>
      <c r="E52" s="352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4"/>
      <c r="P52" s="354"/>
      <c r="Q52" s="354"/>
      <c r="R52" s="352"/>
      <c r="S52" s="34"/>
      <c r="T52" s="34"/>
      <c r="U52" s="35" t="s">
        <v>65</v>
      </c>
      <c r="V52" s="338">
        <v>10</v>
      </c>
      <c r="W52" s="339">
        <f>IFERROR(IF(V52="",0,CEILING((V52/$H52),1)*$H52),"")</f>
        <v>10.8</v>
      </c>
      <c r="X52" s="36">
        <f>IFERROR(IF(W52=0,"",ROUNDUP(W52/H52,0)*0.00753),"")</f>
        <v>3.0120000000000001E-2</v>
      </c>
      <c r="Y52" s="56"/>
      <c r="Z52" s="57"/>
      <c r="AD52" s="58"/>
      <c r="BA52" s="72" t="s">
        <v>1</v>
      </c>
    </row>
    <row r="53" spans="1:53" x14ac:dyDescent="0.2">
      <c r="A53" s="360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1"/>
      <c r="N53" s="344" t="s">
        <v>66</v>
      </c>
      <c r="O53" s="345"/>
      <c r="P53" s="345"/>
      <c r="Q53" s="345"/>
      <c r="R53" s="345"/>
      <c r="S53" s="345"/>
      <c r="T53" s="346"/>
      <c r="U53" s="37" t="s">
        <v>67</v>
      </c>
      <c r="V53" s="340">
        <f>IFERROR(V51/H51,"0")+IFERROR(V52/H52,"0")</f>
        <v>3.7037037037037033</v>
      </c>
      <c r="W53" s="340">
        <f>IFERROR(W51/H51,"0")+IFERROR(W52/H52,"0")</f>
        <v>4</v>
      </c>
      <c r="X53" s="340">
        <f>IFERROR(IF(X51="",0,X51),"0")+IFERROR(IF(X52="",0,X52),"0")</f>
        <v>3.0120000000000001E-2</v>
      </c>
      <c r="Y53" s="341"/>
      <c r="Z53" s="34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1"/>
      <c r="N54" s="344" t="s">
        <v>66</v>
      </c>
      <c r="O54" s="345"/>
      <c r="P54" s="345"/>
      <c r="Q54" s="345"/>
      <c r="R54" s="345"/>
      <c r="S54" s="345"/>
      <c r="T54" s="346"/>
      <c r="U54" s="37" t="s">
        <v>65</v>
      </c>
      <c r="V54" s="340">
        <f>IFERROR(SUM(V51:V52),"0")</f>
        <v>10</v>
      </c>
      <c r="W54" s="340">
        <f>IFERROR(SUM(W51:W52),"0")</f>
        <v>10.8</v>
      </c>
      <c r="X54" s="37"/>
      <c r="Y54" s="341"/>
      <c r="Z54" s="341"/>
    </row>
    <row r="55" spans="1:53" ht="16.5" hidden="1" customHeight="1" x14ac:dyDescent="0.25">
      <c r="A55" s="356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4"/>
      <c r="Z55" s="334"/>
    </row>
    <row r="56" spans="1:53" ht="14.25" hidden="1" customHeight="1" x14ac:dyDescent="0.25">
      <c r="A56" s="358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3"/>
      <c r="Z56" s="33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1">
        <v>4680115881426</v>
      </c>
      <c r="E57" s="352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4"/>
      <c r="P57" s="354"/>
      <c r="Q57" s="354"/>
      <c r="R57" s="352"/>
      <c r="S57" s="34"/>
      <c r="T57" s="34"/>
      <c r="U57" s="35" t="s">
        <v>65</v>
      </c>
      <c r="V57" s="338">
        <v>0</v>
      </c>
      <c r="W57" s="33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1">
        <v>4680115881426</v>
      </c>
      <c r="E58" s="352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18" t="s">
        <v>113</v>
      </c>
      <c r="O58" s="354"/>
      <c r="P58" s="354"/>
      <c r="Q58" s="354"/>
      <c r="R58" s="352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1">
        <v>4680115881419</v>
      </c>
      <c r="E59" s="352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4"/>
      <c r="P59" s="354"/>
      <c r="Q59" s="354"/>
      <c r="R59" s="352"/>
      <c r="S59" s="34"/>
      <c r="T59" s="34"/>
      <c r="U59" s="35" t="s">
        <v>65</v>
      </c>
      <c r="V59" s="338">
        <v>0</v>
      </c>
      <c r="W59" s="33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1">
        <v>4680115881525</v>
      </c>
      <c r="E60" s="352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9" t="s">
        <v>118</v>
      </c>
      <c r="O60" s="354"/>
      <c r="P60" s="354"/>
      <c r="Q60" s="354"/>
      <c r="R60" s="352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0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1"/>
      <c r="N61" s="344" t="s">
        <v>66</v>
      </c>
      <c r="O61" s="345"/>
      <c r="P61" s="345"/>
      <c r="Q61" s="345"/>
      <c r="R61" s="345"/>
      <c r="S61" s="345"/>
      <c r="T61" s="346"/>
      <c r="U61" s="37" t="s">
        <v>67</v>
      </c>
      <c r="V61" s="340">
        <f>IFERROR(V57/H57,"0")+IFERROR(V58/H58,"0")+IFERROR(V59/H59,"0")+IFERROR(V60/H60,"0")</f>
        <v>0</v>
      </c>
      <c r="W61" s="340">
        <f>IFERROR(W57/H57,"0")+IFERROR(W58/H58,"0")+IFERROR(W59/H59,"0")+IFERROR(W60/H60,"0")</f>
        <v>0</v>
      </c>
      <c r="X61" s="340">
        <f>IFERROR(IF(X57="",0,X57),"0")+IFERROR(IF(X58="",0,X58),"0")+IFERROR(IF(X59="",0,X59),"0")+IFERROR(IF(X60="",0,X60),"0")</f>
        <v>0</v>
      </c>
      <c r="Y61" s="341"/>
      <c r="Z61" s="341"/>
    </row>
    <row r="62" spans="1:53" hidden="1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1"/>
      <c r="N62" s="344" t="s">
        <v>66</v>
      </c>
      <c r="O62" s="345"/>
      <c r="P62" s="345"/>
      <c r="Q62" s="345"/>
      <c r="R62" s="345"/>
      <c r="S62" s="345"/>
      <c r="T62" s="346"/>
      <c r="U62" s="37" t="s">
        <v>65</v>
      </c>
      <c r="V62" s="340">
        <f>IFERROR(SUM(V57:V60),"0")</f>
        <v>0</v>
      </c>
      <c r="W62" s="340">
        <f>IFERROR(SUM(W57:W60),"0")</f>
        <v>0</v>
      </c>
      <c r="X62" s="37"/>
      <c r="Y62" s="341"/>
      <c r="Z62" s="341"/>
    </row>
    <row r="63" spans="1:53" ht="16.5" hidden="1" customHeight="1" x14ac:dyDescent="0.25">
      <c r="A63" s="356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4"/>
      <c r="Z63" s="334"/>
    </row>
    <row r="64" spans="1:53" ht="14.25" hidden="1" customHeight="1" x14ac:dyDescent="0.25">
      <c r="A64" s="358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3"/>
      <c r="Z64" s="333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1">
        <v>4607091382945</v>
      </c>
      <c r="E65" s="352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594" t="s">
        <v>121</v>
      </c>
      <c r="O65" s="354"/>
      <c r="P65" s="354"/>
      <c r="Q65" s="354"/>
      <c r="R65" s="352"/>
      <c r="S65" s="34"/>
      <c r="T65" s="34"/>
      <c r="U65" s="35" t="s">
        <v>65</v>
      </c>
      <c r="V65" s="338">
        <v>0</v>
      </c>
      <c r="W65" s="339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1">
        <v>4607091385670</v>
      </c>
      <c r="E66" s="352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4"/>
      <c r="P66" s="354"/>
      <c r="Q66" s="354"/>
      <c r="R66" s="352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1">
        <v>4607091385670</v>
      </c>
      <c r="E67" s="352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22" t="s">
        <v>126</v>
      </c>
      <c r="O67" s="354"/>
      <c r="P67" s="354"/>
      <c r="Q67" s="354"/>
      <c r="R67" s="352"/>
      <c r="S67" s="34"/>
      <c r="T67" s="34"/>
      <c r="U67" s="35" t="s">
        <v>65</v>
      </c>
      <c r="V67" s="338">
        <v>0</v>
      </c>
      <c r="W67" s="33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1">
        <v>4680115883956</v>
      </c>
      <c r="E68" s="352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96" t="s">
        <v>129</v>
      </c>
      <c r="O68" s="354"/>
      <c r="P68" s="354"/>
      <c r="Q68" s="354"/>
      <c r="R68" s="352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1">
        <v>4680115881327</v>
      </c>
      <c r="E69" s="352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4"/>
      <c r="P69" s="354"/>
      <c r="Q69" s="354"/>
      <c r="R69" s="352"/>
      <c r="S69" s="34"/>
      <c r="T69" s="34"/>
      <c r="U69" s="35" t="s">
        <v>65</v>
      </c>
      <c r="V69" s="338">
        <v>0</v>
      </c>
      <c r="W69" s="33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51">
        <v>4680115882133</v>
      </c>
      <c r="E70" s="352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6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4"/>
      <c r="P70" s="354"/>
      <c r="Q70" s="354"/>
      <c r="R70" s="352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51">
        <v>4680115882133</v>
      </c>
      <c r="E71" s="352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629" t="s">
        <v>136</v>
      </c>
      <c r="O71" s="354"/>
      <c r="P71" s="354"/>
      <c r="Q71" s="354"/>
      <c r="R71" s="352"/>
      <c r="S71" s="34"/>
      <c r="T71" s="34"/>
      <c r="U71" s="35" t="s">
        <v>65</v>
      </c>
      <c r="V71" s="338">
        <v>0</v>
      </c>
      <c r="W71" s="33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1">
        <v>4607091382952</v>
      </c>
      <c r="E72" s="352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4"/>
      <c r="P72" s="354"/>
      <c r="Q72" s="354"/>
      <c r="R72" s="352"/>
      <c r="S72" s="34"/>
      <c r="T72" s="34"/>
      <c r="U72" s="35" t="s">
        <v>65</v>
      </c>
      <c r="V72" s="338">
        <v>0</v>
      </c>
      <c r="W72" s="33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1">
        <v>4607091385687</v>
      </c>
      <c r="E73" s="352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6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4"/>
      <c r="P73" s="354"/>
      <c r="Q73" s="354"/>
      <c r="R73" s="352"/>
      <c r="S73" s="34"/>
      <c r="T73" s="34"/>
      <c r="U73" s="35" t="s">
        <v>65</v>
      </c>
      <c r="V73" s="338">
        <v>0</v>
      </c>
      <c r="W73" s="33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1">
        <v>4680115882539</v>
      </c>
      <c r="E74" s="352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4"/>
      <c r="P74" s="354"/>
      <c r="Q74" s="354"/>
      <c r="R74" s="352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1">
        <v>4607091384604</v>
      </c>
      <c r="E75" s="352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4"/>
      <c r="P75" s="354"/>
      <c r="Q75" s="354"/>
      <c r="R75" s="352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1">
        <v>4680115880283</v>
      </c>
      <c r="E76" s="352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4"/>
      <c r="P76" s="354"/>
      <c r="Q76" s="354"/>
      <c r="R76" s="352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1">
        <v>4680115883949</v>
      </c>
      <c r="E77" s="352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4" t="s">
        <v>149</v>
      </c>
      <c r="O77" s="354"/>
      <c r="P77" s="354"/>
      <c r="Q77" s="354"/>
      <c r="R77" s="352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51">
        <v>4680115881518</v>
      </c>
      <c r="E78" s="352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5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4"/>
      <c r="P78" s="354"/>
      <c r="Q78" s="354"/>
      <c r="R78" s="352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51">
        <v>4680115881303</v>
      </c>
      <c r="E79" s="352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4"/>
      <c r="P79" s="354"/>
      <c r="Q79" s="354"/>
      <c r="R79" s="352"/>
      <c r="S79" s="34"/>
      <c r="T79" s="34"/>
      <c r="U79" s="35" t="s">
        <v>65</v>
      </c>
      <c r="V79" s="338">
        <v>0</v>
      </c>
      <c r="W79" s="33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51">
        <v>4680115882577</v>
      </c>
      <c r="E80" s="352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3" t="s">
        <v>156</v>
      </c>
      <c r="O80" s="354"/>
      <c r="P80" s="354"/>
      <c r="Q80" s="354"/>
      <c r="R80" s="352"/>
      <c r="S80" s="34"/>
      <c r="T80" s="34"/>
      <c r="U80" s="35" t="s">
        <v>65</v>
      </c>
      <c r="V80" s="338">
        <v>0</v>
      </c>
      <c r="W80" s="33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51">
        <v>4680115882577</v>
      </c>
      <c r="E81" s="352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6" t="s">
        <v>158</v>
      </c>
      <c r="O81" s="354"/>
      <c r="P81" s="354"/>
      <c r="Q81" s="354"/>
      <c r="R81" s="352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51">
        <v>4680115882720</v>
      </c>
      <c r="E82" s="352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18" t="s">
        <v>161</v>
      </c>
      <c r="O82" s="354"/>
      <c r="P82" s="354"/>
      <c r="Q82" s="354"/>
      <c r="R82" s="352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51">
        <v>4607091388466</v>
      </c>
      <c r="E83" s="352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4"/>
      <c r="P83" s="354"/>
      <c r="Q83" s="354"/>
      <c r="R83" s="352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51">
        <v>4680115880269</v>
      </c>
      <c r="E84" s="352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3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4"/>
      <c r="P84" s="354"/>
      <c r="Q84" s="354"/>
      <c r="R84" s="352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51">
        <v>4680115880429</v>
      </c>
      <c r="E85" s="352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4"/>
      <c r="P85" s="354"/>
      <c r="Q85" s="354"/>
      <c r="R85" s="352"/>
      <c r="S85" s="34"/>
      <c r="T85" s="34"/>
      <c r="U85" s="35" t="s">
        <v>65</v>
      </c>
      <c r="V85" s="338">
        <v>45</v>
      </c>
      <c r="W85" s="339">
        <f t="shared" si="2"/>
        <v>45</v>
      </c>
      <c r="X85" s="36">
        <f>IFERROR(IF(W85=0,"",ROUNDUP(W85/H85,0)*0.00937),"")</f>
        <v>9.3700000000000006E-2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51">
        <v>4680115881457</v>
      </c>
      <c r="E86" s="352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4"/>
      <c r="P86" s="354"/>
      <c r="Q86" s="354"/>
      <c r="R86" s="352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60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1"/>
      <c r="N87" s="344" t="s">
        <v>66</v>
      </c>
      <c r="O87" s="345"/>
      <c r="P87" s="345"/>
      <c r="Q87" s="345"/>
      <c r="R87" s="345"/>
      <c r="S87" s="345"/>
      <c r="T87" s="346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10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10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9.3700000000000006E-2</v>
      </c>
      <c r="Y87" s="341"/>
      <c r="Z87" s="341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61"/>
      <c r="N88" s="344" t="s">
        <v>66</v>
      </c>
      <c r="O88" s="345"/>
      <c r="P88" s="345"/>
      <c r="Q88" s="345"/>
      <c r="R88" s="345"/>
      <c r="S88" s="345"/>
      <c r="T88" s="346"/>
      <c r="U88" s="37" t="s">
        <v>65</v>
      </c>
      <c r="V88" s="340">
        <f>IFERROR(SUM(V65:V86),"0")</f>
        <v>45</v>
      </c>
      <c r="W88" s="340">
        <f>IFERROR(SUM(W65:W86),"0")</f>
        <v>45</v>
      </c>
      <c r="X88" s="37"/>
      <c r="Y88" s="341"/>
      <c r="Z88" s="341"/>
    </row>
    <row r="89" spans="1:53" ht="14.25" hidden="1" customHeight="1" x14ac:dyDescent="0.25">
      <c r="A89" s="358" t="s">
        <v>100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51">
        <v>4680115881488</v>
      </c>
      <c r="E90" s="352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4"/>
      <c r="P90" s="354"/>
      <c r="Q90" s="354"/>
      <c r="R90" s="352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51">
        <v>4607091384765</v>
      </c>
      <c r="E91" s="352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400" t="s">
        <v>174</v>
      </c>
      <c r="O91" s="354"/>
      <c r="P91" s="354"/>
      <c r="Q91" s="354"/>
      <c r="R91" s="352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51">
        <v>4680115882751</v>
      </c>
      <c r="E92" s="352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6" t="s">
        <v>177</v>
      </c>
      <c r="O92" s="354"/>
      <c r="P92" s="354"/>
      <c r="Q92" s="354"/>
      <c r="R92" s="352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51">
        <v>4680115882775</v>
      </c>
      <c r="E93" s="352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697" t="s">
        <v>181</v>
      </c>
      <c r="O93" s="354"/>
      <c r="P93" s="354"/>
      <c r="Q93" s="354"/>
      <c r="R93" s="352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51">
        <v>4680115880658</v>
      </c>
      <c r="E94" s="352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4"/>
      <c r="P94" s="354"/>
      <c r="Q94" s="354"/>
      <c r="R94" s="352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60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61"/>
      <c r="N95" s="344" t="s">
        <v>66</v>
      </c>
      <c r="O95" s="345"/>
      <c r="P95" s="345"/>
      <c r="Q95" s="345"/>
      <c r="R95" s="345"/>
      <c r="S95" s="345"/>
      <c r="T95" s="346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61"/>
      <c r="N96" s="344" t="s">
        <v>66</v>
      </c>
      <c r="O96" s="345"/>
      <c r="P96" s="345"/>
      <c r="Q96" s="345"/>
      <c r="R96" s="345"/>
      <c r="S96" s="345"/>
      <c r="T96" s="346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58" t="s">
        <v>60</v>
      </c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51">
        <v>4607091387667</v>
      </c>
      <c r="E98" s="352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4"/>
      <c r="P98" s="354"/>
      <c r="Q98" s="354"/>
      <c r="R98" s="352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51">
        <v>4607091387636</v>
      </c>
      <c r="E99" s="352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4"/>
      <c r="P99" s="354"/>
      <c r="Q99" s="354"/>
      <c r="R99" s="352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51">
        <v>4607091382426</v>
      </c>
      <c r="E100" s="352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4"/>
      <c r="P100" s="354"/>
      <c r="Q100" s="354"/>
      <c r="R100" s="352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51">
        <v>4607091386547</v>
      </c>
      <c r="E101" s="352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4"/>
      <c r="P101" s="354"/>
      <c r="Q101" s="354"/>
      <c r="R101" s="352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51">
        <v>4607091384734</v>
      </c>
      <c r="E102" s="352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4"/>
      <c r="P102" s="354"/>
      <c r="Q102" s="354"/>
      <c r="R102" s="352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51">
        <v>4607091382464</v>
      </c>
      <c r="E103" s="352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5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4"/>
      <c r="P103" s="354"/>
      <c r="Q103" s="354"/>
      <c r="R103" s="352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51">
        <v>4680115883444</v>
      </c>
      <c r="E104" s="352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79" t="s">
        <v>198</v>
      </c>
      <c r="O104" s="354"/>
      <c r="P104" s="354"/>
      <c r="Q104" s="354"/>
      <c r="R104" s="352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51">
        <v>4680115883444</v>
      </c>
      <c r="E105" s="352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60" t="s">
        <v>198</v>
      </c>
      <c r="O105" s="354"/>
      <c r="P105" s="354"/>
      <c r="Q105" s="354"/>
      <c r="R105" s="352"/>
      <c r="S105" s="34"/>
      <c r="T105" s="34"/>
      <c r="U105" s="35" t="s">
        <v>65</v>
      </c>
      <c r="V105" s="338">
        <v>0</v>
      </c>
      <c r="W105" s="339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60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61"/>
      <c r="N106" s="344" t="s">
        <v>66</v>
      </c>
      <c r="O106" s="345"/>
      <c r="P106" s="345"/>
      <c r="Q106" s="345"/>
      <c r="R106" s="345"/>
      <c r="S106" s="345"/>
      <c r="T106" s="346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0</v>
      </c>
      <c r="W106" s="340">
        <f>IFERROR(W98/H98,"0")+IFERROR(W99/H99,"0")+IFERROR(W100/H100,"0")+IFERROR(W101/H101,"0")+IFERROR(W102/H102,"0")+IFERROR(W103/H103,"0")+IFERROR(W104/H104,"0")+IFERROR(W105/H105,"0")</f>
        <v>0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1"/>
      <c r="Z106" s="341"/>
    </row>
    <row r="107" spans="1:53" hidden="1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61"/>
      <c r="N107" s="344" t="s">
        <v>66</v>
      </c>
      <c r="O107" s="345"/>
      <c r="P107" s="345"/>
      <c r="Q107" s="345"/>
      <c r="R107" s="345"/>
      <c r="S107" s="345"/>
      <c r="T107" s="346"/>
      <c r="U107" s="37" t="s">
        <v>65</v>
      </c>
      <c r="V107" s="340">
        <f>IFERROR(SUM(V98:V105),"0")</f>
        <v>0</v>
      </c>
      <c r="W107" s="340">
        <f>IFERROR(SUM(W98:W105),"0")</f>
        <v>0</v>
      </c>
      <c r="X107" s="37"/>
      <c r="Y107" s="341"/>
      <c r="Z107" s="341"/>
    </row>
    <row r="108" spans="1:53" ht="14.25" hidden="1" customHeight="1" x14ac:dyDescent="0.25">
      <c r="A108" s="358" t="s">
        <v>68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51">
        <v>4607091386967</v>
      </c>
      <c r="E109" s="352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492" t="s">
        <v>202</v>
      </c>
      <c r="O109" s="354"/>
      <c r="P109" s="354"/>
      <c r="Q109" s="354"/>
      <c r="R109" s="352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4301051543</v>
      </c>
      <c r="D110" s="351">
        <v>4607091386967</v>
      </c>
      <c r="E110" s="352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446" t="s">
        <v>204</v>
      </c>
      <c r="O110" s="354"/>
      <c r="P110" s="354"/>
      <c r="Q110" s="354"/>
      <c r="R110" s="352"/>
      <c r="S110" s="34"/>
      <c r="T110" s="34"/>
      <c r="U110" s="35" t="s">
        <v>65</v>
      </c>
      <c r="V110" s="338">
        <v>0</v>
      </c>
      <c r="W110" s="339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51">
        <v>4607091385304</v>
      </c>
      <c r="E111" s="352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6" t="s">
        <v>207</v>
      </c>
      <c r="O111" s="354"/>
      <c r="P111" s="354"/>
      <c r="Q111" s="354"/>
      <c r="R111" s="352"/>
      <c r="S111" s="34"/>
      <c r="T111" s="34"/>
      <c r="U111" s="35" t="s">
        <v>65</v>
      </c>
      <c r="V111" s="338">
        <v>0</v>
      </c>
      <c r="W111" s="339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51">
        <v>4607091386264</v>
      </c>
      <c r="E112" s="352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4"/>
      <c r="P112" s="354"/>
      <c r="Q112" s="354"/>
      <c r="R112" s="352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51">
        <v>4680115882584</v>
      </c>
      <c r="E113" s="352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7" t="s">
        <v>212</v>
      </c>
      <c r="O113" s="354"/>
      <c r="P113" s="354"/>
      <c r="Q113" s="354"/>
      <c r="R113" s="352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51">
        <v>4680115882584</v>
      </c>
      <c r="E114" s="352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9" t="s">
        <v>214</v>
      </c>
      <c r="O114" s="354"/>
      <c r="P114" s="354"/>
      <c r="Q114" s="354"/>
      <c r="R114" s="352"/>
      <c r="S114" s="34"/>
      <c r="T114" s="34"/>
      <c r="U114" s="35" t="s">
        <v>65</v>
      </c>
      <c r="V114" s="338">
        <v>0</v>
      </c>
      <c r="W114" s="33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51">
        <v>4607091385731</v>
      </c>
      <c r="E115" s="352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21" t="s">
        <v>217</v>
      </c>
      <c r="O115" s="354"/>
      <c r="P115" s="354"/>
      <c r="Q115" s="354"/>
      <c r="R115" s="352"/>
      <c r="S115" s="34"/>
      <c r="T115" s="34"/>
      <c r="U115" s="35" t="s">
        <v>65</v>
      </c>
      <c r="V115" s="338">
        <v>0</v>
      </c>
      <c r="W115" s="33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51">
        <v>4680115880214</v>
      </c>
      <c r="E116" s="352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628" t="s">
        <v>220</v>
      </c>
      <c r="O116" s="354"/>
      <c r="P116" s="354"/>
      <c r="Q116" s="354"/>
      <c r="R116" s="352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51">
        <v>4680115880894</v>
      </c>
      <c r="E117" s="352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499" t="s">
        <v>223</v>
      </c>
      <c r="O117" s="354"/>
      <c r="P117" s="354"/>
      <c r="Q117" s="354"/>
      <c r="R117" s="352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51">
        <v>4607091385427</v>
      </c>
      <c r="E118" s="352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4"/>
      <c r="P118" s="354"/>
      <c r="Q118" s="354"/>
      <c r="R118" s="352"/>
      <c r="S118" s="34"/>
      <c r="T118" s="34"/>
      <c r="U118" s="35" t="s">
        <v>65</v>
      </c>
      <c r="V118" s="338">
        <v>0</v>
      </c>
      <c r="W118" s="33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51">
        <v>4680115882645</v>
      </c>
      <c r="E119" s="352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8" t="s">
        <v>228</v>
      </c>
      <c r="O119" s="354"/>
      <c r="P119" s="354"/>
      <c r="Q119" s="354"/>
      <c r="R119" s="352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hidden="1" x14ac:dyDescent="0.2">
      <c r="A120" s="360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1"/>
      <c r="N120" s="344" t="s">
        <v>66</v>
      </c>
      <c r="O120" s="345"/>
      <c r="P120" s="345"/>
      <c r="Q120" s="345"/>
      <c r="R120" s="345"/>
      <c r="S120" s="345"/>
      <c r="T120" s="346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341"/>
      <c r="Z120" s="341"/>
    </row>
    <row r="121" spans="1:53" hidden="1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61"/>
      <c r="N121" s="344" t="s">
        <v>66</v>
      </c>
      <c r="O121" s="345"/>
      <c r="P121" s="345"/>
      <c r="Q121" s="345"/>
      <c r="R121" s="345"/>
      <c r="S121" s="345"/>
      <c r="T121" s="346"/>
      <c r="U121" s="37" t="s">
        <v>65</v>
      </c>
      <c r="V121" s="340">
        <f>IFERROR(SUM(V109:V119),"0")</f>
        <v>0</v>
      </c>
      <c r="W121" s="340">
        <f>IFERROR(SUM(W109:W119),"0")</f>
        <v>0</v>
      </c>
      <c r="X121" s="37"/>
      <c r="Y121" s="341"/>
      <c r="Z121" s="341"/>
    </row>
    <row r="122" spans="1:53" ht="14.25" hidden="1" customHeight="1" x14ac:dyDescent="0.25">
      <c r="A122" s="358" t="s">
        <v>229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51">
        <v>4607091383065</v>
      </c>
      <c r="E123" s="352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4"/>
      <c r="P123" s="354"/>
      <c r="Q123" s="354"/>
      <c r="R123" s="352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51">
        <v>4680115881532</v>
      </c>
      <c r="E124" s="352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4"/>
      <c r="P124" s="354"/>
      <c r="Q124" s="354"/>
      <c r="R124" s="352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51">
        <v>4680115881532</v>
      </c>
      <c r="E125" s="352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673" t="s">
        <v>235</v>
      </c>
      <c r="O125" s="354"/>
      <c r="P125" s="354"/>
      <c r="Q125" s="354"/>
      <c r="R125" s="352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4301060371</v>
      </c>
      <c r="D126" s="351">
        <v>4680115881532</v>
      </c>
      <c r="E126" s="352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585" t="s">
        <v>235</v>
      </c>
      <c r="O126" s="354"/>
      <c r="P126" s="354"/>
      <c r="Q126" s="354"/>
      <c r="R126" s="352"/>
      <c r="S126" s="34"/>
      <c r="T126" s="34"/>
      <c r="U126" s="35" t="s">
        <v>65</v>
      </c>
      <c r="V126" s="338">
        <v>0</v>
      </c>
      <c r="W126" s="339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51">
        <v>4680115882652</v>
      </c>
      <c r="E127" s="352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74" t="s">
        <v>239</v>
      </c>
      <c r="O127" s="354"/>
      <c r="P127" s="354"/>
      <c r="Q127" s="354"/>
      <c r="R127" s="352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51">
        <v>4680115880238</v>
      </c>
      <c r="E128" s="352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4"/>
      <c r="P128" s="354"/>
      <c r="Q128" s="354"/>
      <c r="R128" s="352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51">
        <v>4680115881464</v>
      </c>
      <c r="E129" s="352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600" t="s">
        <v>244</v>
      </c>
      <c r="O129" s="354"/>
      <c r="P129" s="354"/>
      <c r="Q129" s="354"/>
      <c r="R129" s="352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60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1"/>
      <c r="N130" s="344" t="s">
        <v>66</v>
      </c>
      <c r="O130" s="345"/>
      <c r="P130" s="345"/>
      <c r="Q130" s="345"/>
      <c r="R130" s="345"/>
      <c r="S130" s="345"/>
      <c r="T130" s="346"/>
      <c r="U130" s="37" t="s">
        <v>67</v>
      </c>
      <c r="V130" s="340">
        <f>IFERROR(V123/H123,"0")+IFERROR(V124/H124,"0")+IFERROR(V125/H125,"0")+IFERROR(V126/H126,"0")+IFERROR(V127/H127,"0")+IFERROR(V128/H128,"0")+IFERROR(V129/H129,"0")</f>
        <v>0</v>
      </c>
      <c r="W130" s="340">
        <f>IFERROR(W123/H123,"0")+IFERROR(W124/H124,"0")+IFERROR(W125/H125,"0")+IFERROR(W126/H126,"0")+IFERROR(W127/H127,"0")+IFERROR(W128/H128,"0")+IFERROR(W129/H129,"0")</f>
        <v>0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1"/>
      <c r="Z130" s="341"/>
    </row>
    <row r="131" spans="1:53" hidden="1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61"/>
      <c r="N131" s="344" t="s">
        <v>66</v>
      </c>
      <c r="O131" s="345"/>
      <c r="P131" s="345"/>
      <c r="Q131" s="345"/>
      <c r="R131" s="345"/>
      <c r="S131" s="345"/>
      <c r="T131" s="346"/>
      <c r="U131" s="37" t="s">
        <v>65</v>
      </c>
      <c r="V131" s="340">
        <f>IFERROR(SUM(V123:V129),"0")</f>
        <v>0</v>
      </c>
      <c r="W131" s="340">
        <f>IFERROR(SUM(W123:W129),"0")</f>
        <v>0</v>
      </c>
      <c r="X131" s="37"/>
      <c r="Y131" s="341"/>
      <c r="Z131" s="341"/>
    </row>
    <row r="132" spans="1:53" ht="16.5" hidden="1" customHeight="1" x14ac:dyDescent="0.25">
      <c r="A132" s="356" t="s">
        <v>245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4"/>
      <c r="Z132" s="334"/>
    </row>
    <row r="133" spans="1:53" ht="14.25" hidden="1" customHeight="1" x14ac:dyDescent="0.25">
      <c r="A133" s="358" t="s">
        <v>68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51">
        <v>4607091385168</v>
      </c>
      <c r="E134" s="352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6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4"/>
      <c r="P134" s="354"/>
      <c r="Q134" s="354"/>
      <c r="R134" s="352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51">
        <v>4607091385168</v>
      </c>
      <c r="E135" s="352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432" t="s">
        <v>249</v>
      </c>
      <c r="O135" s="354"/>
      <c r="P135" s="354"/>
      <c r="Q135" s="354"/>
      <c r="R135" s="352"/>
      <c r="S135" s="34"/>
      <c r="T135" s="34"/>
      <c r="U135" s="35" t="s">
        <v>65</v>
      </c>
      <c r="V135" s="338">
        <v>500</v>
      </c>
      <c r="W135" s="339">
        <f>IFERROR(IF(V135="",0,CEILING((V135/$H135),1)*$H135),"")</f>
        <v>504</v>
      </c>
      <c r="X135" s="36">
        <f>IFERROR(IF(W135=0,"",ROUNDUP(W135/H135,0)*0.02175),"")</f>
        <v>1.3049999999999999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51">
        <v>4607091383256</v>
      </c>
      <c r="E136" s="352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4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4"/>
      <c r="P136" s="354"/>
      <c r="Q136" s="354"/>
      <c r="R136" s="352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51">
        <v>4607091385748</v>
      </c>
      <c r="E137" s="352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6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4"/>
      <c r="P137" s="354"/>
      <c r="Q137" s="354"/>
      <c r="R137" s="352"/>
      <c r="S137" s="34"/>
      <c r="T137" s="34"/>
      <c r="U137" s="35" t="s">
        <v>65</v>
      </c>
      <c r="V137" s="338">
        <v>0</v>
      </c>
      <c r="W137" s="339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60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1"/>
      <c r="N138" s="344" t="s">
        <v>66</v>
      </c>
      <c r="O138" s="345"/>
      <c r="P138" s="345"/>
      <c r="Q138" s="345"/>
      <c r="R138" s="345"/>
      <c r="S138" s="345"/>
      <c r="T138" s="346"/>
      <c r="U138" s="37" t="s">
        <v>67</v>
      </c>
      <c r="V138" s="340">
        <f>IFERROR(V134/H134,"0")+IFERROR(V135/H135,"0")+IFERROR(V136/H136,"0")+IFERROR(V137/H137,"0")</f>
        <v>59.523809523809518</v>
      </c>
      <c r="W138" s="340">
        <f>IFERROR(W134/H134,"0")+IFERROR(W135/H135,"0")+IFERROR(W136/H136,"0")+IFERROR(W137/H137,"0")</f>
        <v>60</v>
      </c>
      <c r="X138" s="340">
        <f>IFERROR(IF(X134="",0,X134),"0")+IFERROR(IF(X135="",0,X135),"0")+IFERROR(IF(X136="",0,X136),"0")+IFERROR(IF(X137="",0,X137),"0")</f>
        <v>1.3049999999999999</v>
      </c>
      <c r="Y138" s="341"/>
      <c r="Z138" s="341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61"/>
      <c r="N139" s="344" t="s">
        <v>66</v>
      </c>
      <c r="O139" s="345"/>
      <c r="P139" s="345"/>
      <c r="Q139" s="345"/>
      <c r="R139" s="345"/>
      <c r="S139" s="345"/>
      <c r="T139" s="346"/>
      <c r="U139" s="37" t="s">
        <v>65</v>
      </c>
      <c r="V139" s="340">
        <f>IFERROR(SUM(V134:V137),"0")</f>
        <v>500</v>
      </c>
      <c r="W139" s="340">
        <f>IFERROR(SUM(W134:W137),"0")</f>
        <v>504</v>
      </c>
      <c r="X139" s="37"/>
      <c r="Y139" s="341"/>
      <c r="Z139" s="341"/>
    </row>
    <row r="140" spans="1:53" ht="27.75" hidden="1" customHeight="1" x14ac:dyDescent="0.2">
      <c r="A140" s="382" t="s">
        <v>254</v>
      </c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383"/>
      <c r="O140" s="383"/>
      <c r="P140" s="383"/>
      <c r="Q140" s="383"/>
      <c r="R140" s="383"/>
      <c r="S140" s="383"/>
      <c r="T140" s="383"/>
      <c r="U140" s="383"/>
      <c r="V140" s="383"/>
      <c r="W140" s="383"/>
      <c r="X140" s="383"/>
      <c r="Y140" s="48"/>
      <c r="Z140" s="48"/>
    </row>
    <row r="141" spans="1:53" ht="16.5" hidden="1" customHeight="1" x14ac:dyDescent="0.25">
      <c r="A141" s="356" t="s">
        <v>255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4"/>
      <c r="Z141" s="334"/>
    </row>
    <row r="142" spans="1:53" ht="14.25" hidden="1" customHeight="1" x14ac:dyDescent="0.25">
      <c r="A142" s="358" t="s">
        <v>108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51">
        <v>4607091383423</v>
      </c>
      <c r="E143" s="352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4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4"/>
      <c r="P143" s="354"/>
      <c r="Q143" s="354"/>
      <c r="R143" s="352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51">
        <v>4607091381405</v>
      </c>
      <c r="E144" s="352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7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4"/>
      <c r="P144" s="354"/>
      <c r="Q144" s="354"/>
      <c r="R144" s="352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51">
        <v>4607091386516</v>
      </c>
      <c r="E145" s="352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4"/>
      <c r="P145" s="354"/>
      <c r="Q145" s="354"/>
      <c r="R145" s="352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0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1"/>
      <c r="N146" s="344" t="s">
        <v>66</v>
      </c>
      <c r="O146" s="345"/>
      <c r="P146" s="345"/>
      <c r="Q146" s="345"/>
      <c r="R146" s="345"/>
      <c r="S146" s="345"/>
      <c r="T146" s="346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61"/>
      <c r="N147" s="344" t="s">
        <v>66</v>
      </c>
      <c r="O147" s="345"/>
      <c r="P147" s="345"/>
      <c r="Q147" s="345"/>
      <c r="R147" s="345"/>
      <c r="S147" s="345"/>
      <c r="T147" s="346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56" t="s">
        <v>262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4"/>
      <c r="Z148" s="334"/>
    </row>
    <row r="149" spans="1:53" ht="14.25" hidden="1" customHeight="1" x14ac:dyDescent="0.25">
      <c r="A149" s="358" t="s">
        <v>60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33"/>
      <c r="Z149" s="333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51">
        <v>4680115880993</v>
      </c>
      <c r="E150" s="352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4"/>
      <c r="P150" s="354"/>
      <c r="Q150" s="354"/>
      <c r="R150" s="352"/>
      <c r="S150" s="34"/>
      <c r="T150" s="34"/>
      <c r="U150" s="35" t="s">
        <v>65</v>
      </c>
      <c r="V150" s="338">
        <v>0</v>
      </c>
      <c r="W150" s="339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51">
        <v>4680115881761</v>
      </c>
      <c r="E151" s="352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4"/>
      <c r="P151" s="354"/>
      <c r="Q151" s="354"/>
      <c r="R151" s="352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51">
        <v>4680115881563</v>
      </c>
      <c r="E152" s="352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4"/>
      <c r="P152" s="354"/>
      <c r="Q152" s="354"/>
      <c r="R152" s="352"/>
      <c r="S152" s="34"/>
      <c r="T152" s="34"/>
      <c r="U152" s="35" t="s">
        <v>65</v>
      </c>
      <c r="V152" s="338">
        <v>60</v>
      </c>
      <c r="W152" s="339">
        <f t="shared" si="8"/>
        <v>63</v>
      </c>
      <c r="X152" s="36">
        <f>IFERROR(IF(W152=0,"",ROUNDUP(W152/H152,0)*0.00753),"")</f>
        <v>0.11295000000000001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51">
        <v>4680115880986</v>
      </c>
      <c r="E153" s="352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4"/>
      <c r="P153" s="354"/>
      <c r="Q153" s="354"/>
      <c r="R153" s="352"/>
      <c r="S153" s="34"/>
      <c r="T153" s="34"/>
      <c r="U153" s="35" t="s">
        <v>65</v>
      </c>
      <c r="V153" s="338">
        <v>0</v>
      </c>
      <c r="W153" s="339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51">
        <v>4680115880207</v>
      </c>
      <c r="E154" s="352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4"/>
      <c r="P154" s="354"/>
      <c r="Q154" s="354"/>
      <c r="R154" s="352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51">
        <v>4680115881785</v>
      </c>
      <c r="E155" s="352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4"/>
      <c r="P155" s="354"/>
      <c r="Q155" s="354"/>
      <c r="R155" s="352"/>
      <c r="S155" s="34"/>
      <c r="T155" s="34"/>
      <c r="U155" s="35" t="s">
        <v>65</v>
      </c>
      <c r="V155" s="338">
        <v>0</v>
      </c>
      <c r="W155" s="33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51">
        <v>4680115881679</v>
      </c>
      <c r="E156" s="352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4"/>
      <c r="P156" s="354"/>
      <c r="Q156" s="354"/>
      <c r="R156" s="352"/>
      <c r="S156" s="34"/>
      <c r="T156" s="34"/>
      <c r="U156" s="35" t="s">
        <v>65</v>
      </c>
      <c r="V156" s="338">
        <v>0</v>
      </c>
      <c r="W156" s="339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51">
        <v>4680115880191</v>
      </c>
      <c r="E157" s="352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4"/>
      <c r="P157" s="354"/>
      <c r="Q157" s="354"/>
      <c r="R157" s="352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51">
        <v>4680115883963</v>
      </c>
      <c r="E158" s="352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29" t="s">
        <v>281</v>
      </c>
      <c r="O158" s="354"/>
      <c r="P158" s="354"/>
      <c r="Q158" s="354"/>
      <c r="R158" s="352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0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1"/>
      <c r="N159" s="344" t="s">
        <v>66</v>
      </c>
      <c r="O159" s="345"/>
      <c r="P159" s="345"/>
      <c r="Q159" s="345"/>
      <c r="R159" s="345"/>
      <c r="S159" s="345"/>
      <c r="T159" s="346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14.285714285714285</v>
      </c>
      <c r="W159" s="340">
        <f>IFERROR(W150/H150,"0")+IFERROR(W151/H151,"0")+IFERROR(W152/H152,"0")+IFERROR(W153/H153,"0")+IFERROR(W154/H154,"0")+IFERROR(W155/H155,"0")+IFERROR(W156/H156,"0")+IFERROR(W157/H157,"0")+IFERROR(W158/H158,"0")</f>
        <v>15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0.11295000000000001</v>
      </c>
      <c r="Y159" s="341"/>
      <c r="Z159" s="341"/>
    </row>
    <row r="160" spans="1:53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61"/>
      <c r="N160" s="344" t="s">
        <v>66</v>
      </c>
      <c r="O160" s="345"/>
      <c r="P160" s="345"/>
      <c r="Q160" s="345"/>
      <c r="R160" s="345"/>
      <c r="S160" s="345"/>
      <c r="T160" s="346"/>
      <c r="U160" s="37" t="s">
        <v>65</v>
      </c>
      <c r="V160" s="340">
        <f>IFERROR(SUM(V150:V158),"0")</f>
        <v>60</v>
      </c>
      <c r="W160" s="340">
        <f>IFERROR(SUM(W150:W158),"0")</f>
        <v>63</v>
      </c>
      <c r="X160" s="37"/>
      <c r="Y160" s="341"/>
      <c r="Z160" s="341"/>
    </row>
    <row r="161" spans="1:53" ht="16.5" hidden="1" customHeight="1" x14ac:dyDescent="0.25">
      <c r="A161" s="356" t="s">
        <v>282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4"/>
      <c r="Z161" s="334"/>
    </row>
    <row r="162" spans="1:53" ht="14.25" hidden="1" customHeight="1" x14ac:dyDescent="0.25">
      <c r="A162" s="358" t="s">
        <v>108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51">
        <v>4680115881402</v>
      </c>
      <c r="E163" s="352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4"/>
      <c r="P163" s="354"/>
      <c r="Q163" s="354"/>
      <c r="R163" s="352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51">
        <v>4680115881396</v>
      </c>
      <c r="E164" s="352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4"/>
      <c r="P164" s="354"/>
      <c r="Q164" s="354"/>
      <c r="R164" s="352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0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1"/>
      <c r="N165" s="344" t="s">
        <v>66</v>
      </c>
      <c r="O165" s="345"/>
      <c r="P165" s="345"/>
      <c r="Q165" s="345"/>
      <c r="R165" s="345"/>
      <c r="S165" s="345"/>
      <c r="T165" s="346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61"/>
      <c r="N166" s="344" t="s">
        <v>66</v>
      </c>
      <c r="O166" s="345"/>
      <c r="P166" s="345"/>
      <c r="Q166" s="345"/>
      <c r="R166" s="345"/>
      <c r="S166" s="345"/>
      <c r="T166" s="346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58" t="s">
        <v>100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51">
        <v>4680115882935</v>
      </c>
      <c r="E168" s="352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37" t="s">
        <v>289</v>
      </c>
      <c r="O168" s="354"/>
      <c r="P168" s="354"/>
      <c r="Q168" s="354"/>
      <c r="R168" s="352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51">
        <v>4680115880764</v>
      </c>
      <c r="E169" s="352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4"/>
      <c r="P169" s="354"/>
      <c r="Q169" s="354"/>
      <c r="R169" s="352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0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1"/>
      <c r="N170" s="344" t="s">
        <v>66</v>
      </c>
      <c r="O170" s="345"/>
      <c r="P170" s="345"/>
      <c r="Q170" s="345"/>
      <c r="R170" s="345"/>
      <c r="S170" s="345"/>
      <c r="T170" s="346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61"/>
      <c r="N171" s="344" t="s">
        <v>66</v>
      </c>
      <c r="O171" s="345"/>
      <c r="P171" s="345"/>
      <c r="Q171" s="345"/>
      <c r="R171" s="345"/>
      <c r="S171" s="345"/>
      <c r="T171" s="346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58" t="s">
        <v>60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51">
        <v>4680115882683</v>
      </c>
      <c r="E173" s="352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4"/>
      <c r="P173" s="354"/>
      <c r="Q173" s="354"/>
      <c r="R173" s="352"/>
      <c r="S173" s="34"/>
      <c r="T173" s="34"/>
      <c r="U173" s="35" t="s">
        <v>65</v>
      </c>
      <c r="V173" s="338">
        <v>150</v>
      </c>
      <c r="W173" s="339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51">
        <v>4680115882690</v>
      </c>
      <c r="E174" s="352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4"/>
      <c r="P174" s="354"/>
      <c r="Q174" s="354"/>
      <c r="R174" s="352"/>
      <c r="S174" s="34"/>
      <c r="T174" s="34"/>
      <c r="U174" s="35" t="s">
        <v>65</v>
      </c>
      <c r="V174" s="338">
        <v>300</v>
      </c>
      <c r="W174" s="339">
        <f>IFERROR(IF(V174="",0,CEILING((V174/$H174),1)*$H174),"")</f>
        <v>302.40000000000003</v>
      </c>
      <c r="X174" s="36">
        <f>IFERROR(IF(W174=0,"",ROUNDUP(W174/H174,0)*0.00937),"")</f>
        <v>0.52471999999999996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51">
        <v>4680115882669</v>
      </c>
      <c r="E175" s="352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4"/>
      <c r="P175" s="354"/>
      <c r="Q175" s="354"/>
      <c r="R175" s="352"/>
      <c r="S175" s="34"/>
      <c r="T175" s="34"/>
      <c r="U175" s="35" t="s">
        <v>65</v>
      </c>
      <c r="V175" s="338">
        <v>400</v>
      </c>
      <c r="W175" s="339">
        <f>IFERROR(IF(V175="",0,CEILING((V175/$H175),1)*$H175),"")</f>
        <v>405</v>
      </c>
      <c r="X175" s="36">
        <f>IFERROR(IF(W175=0,"",ROUNDUP(W175/H175,0)*0.00937),"")</f>
        <v>0.70274999999999999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51">
        <v>4680115882676</v>
      </c>
      <c r="E176" s="352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4"/>
      <c r="P176" s="354"/>
      <c r="Q176" s="354"/>
      <c r="R176" s="352"/>
      <c r="S176" s="34"/>
      <c r="T176" s="34"/>
      <c r="U176" s="35" t="s">
        <v>65</v>
      </c>
      <c r="V176" s="338">
        <v>500</v>
      </c>
      <c r="W176" s="339">
        <f>IFERROR(IF(V176="",0,CEILING((V176/$H176),1)*$H176),"")</f>
        <v>502.20000000000005</v>
      </c>
      <c r="X176" s="36">
        <f>IFERROR(IF(W176=0,"",ROUNDUP(W176/H176,0)*0.00937),"")</f>
        <v>0.87141000000000002</v>
      </c>
      <c r="Y176" s="56"/>
      <c r="Z176" s="57"/>
      <c r="AD176" s="58"/>
      <c r="BA176" s="153" t="s">
        <v>1</v>
      </c>
    </row>
    <row r="177" spans="1:53" x14ac:dyDescent="0.2">
      <c r="A177" s="360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1"/>
      <c r="N177" s="344" t="s">
        <v>66</v>
      </c>
      <c r="O177" s="345"/>
      <c r="P177" s="345"/>
      <c r="Q177" s="345"/>
      <c r="R177" s="345"/>
      <c r="S177" s="345"/>
      <c r="T177" s="346"/>
      <c r="U177" s="37" t="s">
        <v>67</v>
      </c>
      <c r="V177" s="340">
        <f>IFERROR(V173/H173,"0")+IFERROR(V174/H174,"0")+IFERROR(V175/H175,"0")+IFERROR(V176/H176,"0")</f>
        <v>249.99999999999997</v>
      </c>
      <c r="W177" s="340">
        <f>IFERROR(W173/H173,"0")+IFERROR(W174/H174,"0")+IFERROR(W175/H175,"0")+IFERROR(W176/H176,"0")</f>
        <v>252</v>
      </c>
      <c r="X177" s="340">
        <f>IFERROR(IF(X173="",0,X173),"0")+IFERROR(IF(X174="",0,X174),"0")+IFERROR(IF(X175="",0,X175),"0")+IFERROR(IF(X176="",0,X176),"0")</f>
        <v>2.36124</v>
      </c>
      <c r="Y177" s="341"/>
      <c r="Z177" s="341"/>
    </row>
    <row r="178" spans="1:53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61"/>
      <c r="N178" s="344" t="s">
        <v>66</v>
      </c>
      <c r="O178" s="345"/>
      <c r="P178" s="345"/>
      <c r="Q178" s="345"/>
      <c r="R178" s="345"/>
      <c r="S178" s="345"/>
      <c r="T178" s="346"/>
      <c r="U178" s="37" t="s">
        <v>65</v>
      </c>
      <c r="V178" s="340">
        <f>IFERROR(SUM(V173:V176),"0")</f>
        <v>1350</v>
      </c>
      <c r="W178" s="340">
        <f>IFERROR(SUM(W173:W176),"0")</f>
        <v>1360.8000000000002</v>
      </c>
      <c r="X178" s="37"/>
      <c r="Y178" s="341"/>
      <c r="Z178" s="341"/>
    </row>
    <row r="179" spans="1:53" ht="14.25" hidden="1" customHeight="1" x14ac:dyDescent="0.25">
      <c r="A179" s="358" t="s">
        <v>68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51">
        <v>4680115881556</v>
      </c>
      <c r="E180" s="352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4"/>
      <c r="P180" s="354"/>
      <c r="Q180" s="354"/>
      <c r="R180" s="352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51">
        <v>4680115880573</v>
      </c>
      <c r="E181" s="352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91" t="s">
        <v>304</v>
      </c>
      <c r="O181" s="354"/>
      <c r="P181" s="354"/>
      <c r="Q181" s="354"/>
      <c r="R181" s="352"/>
      <c r="S181" s="34"/>
      <c r="T181" s="34"/>
      <c r="U181" s="35" t="s">
        <v>65</v>
      </c>
      <c r="V181" s="338">
        <v>0</v>
      </c>
      <c r="W181" s="33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51">
        <v>4680115881594</v>
      </c>
      <c r="E182" s="352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3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4"/>
      <c r="P182" s="354"/>
      <c r="Q182" s="354"/>
      <c r="R182" s="352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51">
        <v>4680115881587</v>
      </c>
      <c r="E183" s="352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8" t="s">
        <v>309</v>
      </c>
      <c r="O183" s="354"/>
      <c r="P183" s="354"/>
      <c r="Q183" s="354"/>
      <c r="R183" s="352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51">
        <v>4680115880962</v>
      </c>
      <c r="E184" s="352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4"/>
      <c r="P184" s="354"/>
      <c r="Q184" s="354"/>
      <c r="R184" s="352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51">
        <v>4680115881617</v>
      </c>
      <c r="E185" s="352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4"/>
      <c r="P185" s="354"/>
      <c r="Q185" s="354"/>
      <c r="R185" s="352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51">
        <v>4680115881228</v>
      </c>
      <c r="E186" s="352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76" t="s">
        <v>316</v>
      </c>
      <c r="O186" s="354"/>
      <c r="P186" s="354"/>
      <c r="Q186" s="354"/>
      <c r="R186" s="352"/>
      <c r="S186" s="34"/>
      <c r="T186" s="34"/>
      <c r="U186" s="35" t="s">
        <v>65</v>
      </c>
      <c r="V186" s="338">
        <v>0</v>
      </c>
      <c r="W186" s="339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51">
        <v>4680115881037</v>
      </c>
      <c r="E187" s="352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494" t="s">
        <v>319</v>
      </c>
      <c r="O187" s="354"/>
      <c r="P187" s="354"/>
      <c r="Q187" s="354"/>
      <c r="R187" s="352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51">
        <v>4680115881211</v>
      </c>
      <c r="E188" s="352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4"/>
      <c r="P188" s="354"/>
      <c r="Q188" s="354"/>
      <c r="R188" s="352"/>
      <c r="S188" s="34"/>
      <c r="T188" s="34"/>
      <c r="U188" s="35" t="s">
        <v>65</v>
      </c>
      <c r="V188" s="338">
        <v>0</v>
      </c>
      <c r="W188" s="339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51">
        <v>4680115881020</v>
      </c>
      <c r="E189" s="352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4"/>
      <c r="P189" s="354"/>
      <c r="Q189" s="354"/>
      <c r="R189" s="352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51">
        <v>4680115882195</v>
      </c>
      <c r="E190" s="352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4"/>
      <c r="P190" s="354"/>
      <c r="Q190" s="354"/>
      <c r="R190" s="352"/>
      <c r="S190" s="34"/>
      <c r="T190" s="34"/>
      <c r="U190" s="35" t="s">
        <v>65</v>
      </c>
      <c r="V190" s="338">
        <v>0</v>
      </c>
      <c r="W190" s="339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51">
        <v>4680115882607</v>
      </c>
      <c r="E191" s="352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63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4"/>
      <c r="P191" s="354"/>
      <c r="Q191" s="354"/>
      <c r="R191" s="352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51">
        <v>4680115880092</v>
      </c>
      <c r="E192" s="352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5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4"/>
      <c r="P192" s="354"/>
      <c r="Q192" s="354"/>
      <c r="R192" s="352"/>
      <c r="S192" s="34"/>
      <c r="T192" s="34"/>
      <c r="U192" s="35" t="s">
        <v>65</v>
      </c>
      <c r="V192" s="338">
        <v>0</v>
      </c>
      <c r="W192" s="33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51">
        <v>4680115880221</v>
      </c>
      <c r="E193" s="352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4"/>
      <c r="P193" s="354"/>
      <c r="Q193" s="354"/>
      <c r="R193" s="352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51">
        <v>4680115882942</v>
      </c>
      <c r="E194" s="352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4"/>
      <c r="P194" s="354"/>
      <c r="Q194" s="354"/>
      <c r="R194" s="352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51">
        <v>4680115880504</v>
      </c>
      <c r="E195" s="352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5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4"/>
      <c r="P195" s="354"/>
      <c r="Q195" s="354"/>
      <c r="R195" s="352"/>
      <c r="S195" s="34"/>
      <c r="T195" s="34"/>
      <c r="U195" s="35" t="s">
        <v>65</v>
      </c>
      <c r="V195" s="338">
        <v>0</v>
      </c>
      <c r="W195" s="33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51">
        <v>4680115882164</v>
      </c>
      <c r="E196" s="352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4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4"/>
      <c r="P196" s="354"/>
      <c r="Q196" s="354"/>
      <c r="R196" s="352"/>
      <c r="S196" s="34"/>
      <c r="T196" s="34"/>
      <c r="U196" s="35" t="s">
        <v>65</v>
      </c>
      <c r="V196" s="338">
        <v>0</v>
      </c>
      <c r="W196" s="339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60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1"/>
      <c r="N197" s="344" t="s">
        <v>66</v>
      </c>
      <c r="O197" s="345"/>
      <c r="P197" s="345"/>
      <c r="Q197" s="345"/>
      <c r="R197" s="345"/>
      <c r="S197" s="345"/>
      <c r="T197" s="346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1"/>
      <c r="Z197" s="341"/>
    </row>
    <row r="198" spans="1:53" hidden="1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61"/>
      <c r="N198" s="344" t="s">
        <v>66</v>
      </c>
      <c r="O198" s="345"/>
      <c r="P198" s="345"/>
      <c r="Q198" s="345"/>
      <c r="R198" s="345"/>
      <c r="S198" s="345"/>
      <c r="T198" s="346"/>
      <c r="U198" s="37" t="s">
        <v>65</v>
      </c>
      <c r="V198" s="340">
        <f>IFERROR(SUM(V180:V196),"0")</f>
        <v>0</v>
      </c>
      <c r="W198" s="340">
        <f>IFERROR(SUM(W180:W196),"0")</f>
        <v>0</v>
      </c>
      <c r="X198" s="37"/>
      <c r="Y198" s="341"/>
      <c r="Z198" s="341"/>
    </row>
    <row r="199" spans="1:53" ht="14.25" hidden="1" customHeight="1" x14ac:dyDescent="0.25">
      <c r="A199" s="358" t="s">
        <v>229</v>
      </c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51">
        <v>4680115882874</v>
      </c>
      <c r="E200" s="352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32" t="s">
        <v>340</v>
      </c>
      <c r="O200" s="354"/>
      <c r="P200" s="354"/>
      <c r="Q200" s="354"/>
      <c r="R200" s="352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51">
        <v>4680115884434</v>
      </c>
      <c r="E201" s="352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2" t="s">
        <v>343</v>
      </c>
      <c r="O201" s="354"/>
      <c r="P201" s="354"/>
      <c r="Q201" s="354"/>
      <c r="R201" s="352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51">
        <v>4680115880801</v>
      </c>
      <c r="E202" s="352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2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4"/>
      <c r="P202" s="354"/>
      <c r="Q202" s="354"/>
      <c r="R202" s="352"/>
      <c r="S202" s="34"/>
      <c r="T202" s="34"/>
      <c r="U202" s="35" t="s">
        <v>65</v>
      </c>
      <c r="V202" s="338">
        <v>0</v>
      </c>
      <c r="W202" s="33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51">
        <v>4680115880818</v>
      </c>
      <c r="E203" s="352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4"/>
      <c r="P203" s="354"/>
      <c r="Q203" s="354"/>
      <c r="R203" s="352"/>
      <c r="S203" s="34"/>
      <c r="T203" s="34"/>
      <c r="U203" s="35" t="s">
        <v>65</v>
      </c>
      <c r="V203" s="338">
        <v>0</v>
      </c>
      <c r="W203" s="339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0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1"/>
      <c r="N204" s="344" t="s">
        <v>66</v>
      </c>
      <c r="O204" s="345"/>
      <c r="P204" s="345"/>
      <c r="Q204" s="345"/>
      <c r="R204" s="345"/>
      <c r="S204" s="345"/>
      <c r="T204" s="346"/>
      <c r="U204" s="37" t="s">
        <v>67</v>
      </c>
      <c r="V204" s="340">
        <f>IFERROR(V200/H200,"0")+IFERROR(V201/H201,"0")+IFERROR(V202/H202,"0")+IFERROR(V203/H203,"0")</f>
        <v>0</v>
      </c>
      <c r="W204" s="340">
        <f>IFERROR(W200/H200,"0")+IFERROR(W201/H201,"0")+IFERROR(W202/H202,"0")+IFERROR(W203/H203,"0")</f>
        <v>0</v>
      </c>
      <c r="X204" s="340">
        <f>IFERROR(IF(X200="",0,X200),"0")+IFERROR(IF(X201="",0,X201),"0")+IFERROR(IF(X202="",0,X202),"0")+IFERROR(IF(X203="",0,X203),"0")</f>
        <v>0</v>
      </c>
      <c r="Y204" s="341"/>
      <c r="Z204" s="341"/>
    </row>
    <row r="205" spans="1:53" hidden="1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61"/>
      <c r="N205" s="344" t="s">
        <v>66</v>
      </c>
      <c r="O205" s="345"/>
      <c r="P205" s="345"/>
      <c r="Q205" s="345"/>
      <c r="R205" s="345"/>
      <c r="S205" s="345"/>
      <c r="T205" s="346"/>
      <c r="U205" s="37" t="s">
        <v>65</v>
      </c>
      <c r="V205" s="340">
        <f>IFERROR(SUM(V200:V203),"0")</f>
        <v>0</v>
      </c>
      <c r="W205" s="340">
        <f>IFERROR(SUM(W200:W203),"0")</f>
        <v>0</v>
      </c>
      <c r="X205" s="37"/>
      <c r="Y205" s="341"/>
      <c r="Z205" s="341"/>
    </row>
    <row r="206" spans="1:53" ht="16.5" hidden="1" customHeight="1" x14ac:dyDescent="0.25">
      <c r="A206" s="356" t="s">
        <v>348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4"/>
      <c r="Z206" s="334"/>
    </row>
    <row r="207" spans="1:53" ht="14.25" hidden="1" customHeight="1" x14ac:dyDescent="0.25">
      <c r="A207" s="358" t="s">
        <v>60</v>
      </c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33"/>
      <c r="Z207" s="333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51">
        <v>4607091389845</v>
      </c>
      <c r="E208" s="352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4"/>
      <c r="P208" s="354"/>
      <c r="Q208" s="354"/>
      <c r="R208" s="352"/>
      <c r="S208" s="34"/>
      <c r="T208" s="34"/>
      <c r="U208" s="35" t="s">
        <v>65</v>
      </c>
      <c r="V208" s="338">
        <v>0</v>
      </c>
      <c r="W208" s="339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60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61"/>
      <c r="N209" s="344" t="s">
        <v>66</v>
      </c>
      <c r="O209" s="345"/>
      <c r="P209" s="345"/>
      <c r="Q209" s="345"/>
      <c r="R209" s="345"/>
      <c r="S209" s="345"/>
      <c r="T209" s="346"/>
      <c r="U209" s="37" t="s">
        <v>67</v>
      </c>
      <c r="V209" s="340">
        <f>IFERROR(V208/H208,"0")</f>
        <v>0</v>
      </c>
      <c r="W209" s="340">
        <f>IFERROR(W208/H208,"0")</f>
        <v>0</v>
      </c>
      <c r="X209" s="340">
        <f>IFERROR(IF(X208="",0,X208),"0")</f>
        <v>0</v>
      </c>
      <c r="Y209" s="341"/>
      <c r="Z209" s="341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61"/>
      <c r="N210" s="344" t="s">
        <v>66</v>
      </c>
      <c r="O210" s="345"/>
      <c r="P210" s="345"/>
      <c r="Q210" s="345"/>
      <c r="R210" s="345"/>
      <c r="S210" s="345"/>
      <c r="T210" s="346"/>
      <c r="U210" s="37" t="s">
        <v>65</v>
      </c>
      <c r="V210" s="340">
        <f>IFERROR(SUM(V208:V208),"0")</f>
        <v>0</v>
      </c>
      <c r="W210" s="340">
        <f>IFERROR(SUM(W208:W208),"0")</f>
        <v>0</v>
      </c>
      <c r="X210" s="37"/>
      <c r="Y210" s="341"/>
      <c r="Z210" s="341"/>
    </row>
    <row r="211" spans="1:53" ht="16.5" hidden="1" customHeight="1" x14ac:dyDescent="0.25">
      <c r="A211" s="356" t="s">
        <v>351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4"/>
      <c r="Z211" s="334"/>
    </row>
    <row r="212" spans="1:53" ht="14.25" hidden="1" customHeight="1" x14ac:dyDescent="0.25">
      <c r="A212" s="358" t="s">
        <v>108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51">
        <v>4680115884137</v>
      </c>
      <c r="E213" s="352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8" t="s">
        <v>354</v>
      </c>
      <c r="O213" s="354"/>
      <c r="P213" s="354"/>
      <c r="Q213" s="354"/>
      <c r="R213" s="352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51">
        <v>4680115884144</v>
      </c>
      <c r="E214" s="352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1" t="s">
        <v>358</v>
      </c>
      <c r="O214" s="354"/>
      <c r="P214" s="354"/>
      <c r="Q214" s="354"/>
      <c r="R214" s="352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51">
        <v>4680115884236</v>
      </c>
      <c r="E215" s="352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2" t="s">
        <v>361</v>
      </c>
      <c r="O215" s="354"/>
      <c r="P215" s="354"/>
      <c r="Q215" s="354"/>
      <c r="R215" s="352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51">
        <v>4680115884175</v>
      </c>
      <c r="E216" s="352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489" t="s">
        <v>364</v>
      </c>
      <c r="O216" s="354"/>
      <c r="P216" s="354"/>
      <c r="Q216" s="354"/>
      <c r="R216" s="352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51">
        <v>4680115884182</v>
      </c>
      <c r="E217" s="352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90" t="s">
        <v>367</v>
      </c>
      <c r="O217" s="354"/>
      <c r="P217" s="354"/>
      <c r="Q217" s="354"/>
      <c r="R217" s="352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51">
        <v>4680115884205</v>
      </c>
      <c r="E218" s="352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86" t="s">
        <v>370</v>
      </c>
      <c r="O218" s="354"/>
      <c r="P218" s="354"/>
      <c r="Q218" s="354"/>
      <c r="R218" s="352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60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61"/>
      <c r="N219" s="344" t="s">
        <v>66</v>
      </c>
      <c r="O219" s="345"/>
      <c r="P219" s="345"/>
      <c r="Q219" s="345"/>
      <c r="R219" s="345"/>
      <c r="S219" s="345"/>
      <c r="T219" s="346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61"/>
      <c r="N220" s="344" t="s">
        <v>66</v>
      </c>
      <c r="O220" s="345"/>
      <c r="P220" s="345"/>
      <c r="Q220" s="345"/>
      <c r="R220" s="345"/>
      <c r="S220" s="345"/>
      <c r="T220" s="346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56" t="s">
        <v>371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4"/>
      <c r="Z221" s="334"/>
    </row>
    <row r="222" spans="1:53" ht="14.25" hidden="1" customHeight="1" x14ac:dyDescent="0.25">
      <c r="A222" s="358" t="s">
        <v>108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51">
        <v>4607091387445</v>
      </c>
      <c r="E223" s="352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4"/>
      <c r="P223" s="354"/>
      <c r="Q223" s="354"/>
      <c r="R223" s="352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51">
        <v>4607091386004</v>
      </c>
      <c r="E224" s="352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4"/>
      <c r="P224" s="354"/>
      <c r="Q224" s="354"/>
      <c r="R224" s="352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51">
        <v>4607091386004</v>
      </c>
      <c r="E225" s="352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4"/>
      <c r="P225" s="354"/>
      <c r="Q225" s="354"/>
      <c r="R225" s="352"/>
      <c r="S225" s="34"/>
      <c r="T225" s="34"/>
      <c r="U225" s="35" t="s">
        <v>65</v>
      </c>
      <c r="V225" s="338">
        <v>50</v>
      </c>
      <c r="W225" s="339">
        <f t="shared" si="12"/>
        <v>54</v>
      </c>
      <c r="X225" s="36">
        <f>IFERROR(IF(W225=0,"",ROUNDUP(W225/H225,0)*0.02175),"")</f>
        <v>0.10874999999999999</v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51">
        <v>4607091386073</v>
      </c>
      <c r="E226" s="352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4"/>
      <c r="P226" s="354"/>
      <c r="Q226" s="354"/>
      <c r="R226" s="352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51">
        <v>4607091387322</v>
      </c>
      <c r="E227" s="352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4"/>
      <c r="P227" s="354"/>
      <c r="Q227" s="354"/>
      <c r="R227" s="352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51">
        <v>4607091387322</v>
      </c>
      <c r="E228" s="352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5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4"/>
      <c r="P228" s="354"/>
      <c r="Q228" s="354"/>
      <c r="R228" s="352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51">
        <v>4607091387377</v>
      </c>
      <c r="E229" s="352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4"/>
      <c r="P229" s="354"/>
      <c r="Q229" s="354"/>
      <c r="R229" s="352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51">
        <v>4607091387353</v>
      </c>
      <c r="E230" s="352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4"/>
      <c r="P230" s="354"/>
      <c r="Q230" s="354"/>
      <c r="R230" s="352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51">
        <v>4607091386011</v>
      </c>
      <c r="E231" s="352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6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4"/>
      <c r="P231" s="354"/>
      <c r="Q231" s="354"/>
      <c r="R231" s="352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51">
        <v>4607091387308</v>
      </c>
      <c r="E232" s="352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4"/>
      <c r="P232" s="354"/>
      <c r="Q232" s="354"/>
      <c r="R232" s="352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51">
        <v>4607091387339</v>
      </c>
      <c r="E233" s="352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4"/>
      <c r="P233" s="354"/>
      <c r="Q233" s="354"/>
      <c r="R233" s="352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51">
        <v>4680115882638</v>
      </c>
      <c r="E234" s="352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4"/>
      <c r="P234" s="354"/>
      <c r="Q234" s="354"/>
      <c r="R234" s="352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51">
        <v>4680115881938</v>
      </c>
      <c r="E235" s="352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4"/>
      <c r="P235" s="354"/>
      <c r="Q235" s="354"/>
      <c r="R235" s="352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51">
        <v>4607091387346</v>
      </c>
      <c r="E236" s="352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4"/>
      <c r="P236" s="354"/>
      <c r="Q236" s="354"/>
      <c r="R236" s="352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51">
        <v>4607091389807</v>
      </c>
      <c r="E237" s="352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4"/>
      <c r="P237" s="354"/>
      <c r="Q237" s="354"/>
      <c r="R237" s="352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60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61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4.6296296296296298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5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0.10874999999999999</v>
      </c>
      <c r="Y238" s="341"/>
      <c r="Z238" s="341"/>
    </row>
    <row r="239" spans="1:53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61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40">
        <f>IFERROR(SUM(V223:V237),"0")</f>
        <v>50</v>
      </c>
      <c r="W239" s="340">
        <f>IFERROR(SUM(W223:W237),"0")</f>
        <v>54</v>
      </c>
      <c r="X239" s="37"/>
      <c r="Y239" s="341"/>
      <c r="Z239" s="341"/>
    </row>
    <row r="240" spans="1:53" ht="14.25" hidden="1" customHeight="1" x14ac:dyDescent="0.25">
      <c r="A240" s="358" t="s">
        <v>100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51">
        <v>4680115881914</v>
      </c>
      <c r="E241" s="352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4"/>
      <c r="P241" s="354"/>
      <c r="Q241" s="354"/>
      <c r="R241" s="352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60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61"/>
      <c r="N242" s="344" t="s">
        <v>66</v>
      </c>
      <c r="O242" s="345"/>
      <c r="P242" s="345"/>
      <c r="Q242" s="345"/>
      <c r="R242" s="345"/>
      <c r="S242" s="345"/>
      <c r="T242" s="346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61"/>
      <c r="N243" s="344" t="s">
        <v>66</v>
      </c>
      <c r="O243" s="345"/>
      <c r="P243" s="345"/>
      <c r="Q243" s="345"/>
      <c r="R243" s="345"/>
      <c r="S243" s="345"/>
      <c r="T243" s="346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58" t="s">
        <v>60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51">
        <v>4607091387193</v>
      </c>
      <c r="E245" s="352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4"/>
      <c r="P245" s="354"/>
      <c r="Q245" s="354"/>
      <c r="R245" s="352"/>
      <c r="S245" s="34"/>
      <c r="T245" s="34"/>
      <c r="U245" s="35" t="s">
        <v>65</v>
      </c>
      <c r="V245" s="338">
        <v>20</v>
      </c>
      <c r="W245" s="339">
        <f>IFERROR(IF(V245="",0,CEILING((V245/$H245),1)*$H245),"")</f>
        <v>21</v>
      </c>
      <c r="X245" s="36">
        <f>IFERROR(IF(W245=0,"",ROUNDUP(W245/H245,0)*0.00753),"")</f>
        <v>3.7650000000000003E-2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51">
        <v>4607091387230</v>
      </c>
      <c r="E246" s="352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4"/>
      <c r="P246" s="354"/>
      <c r="Q246" s="354"/>
      <c r="R246" s="352"/>
      <c r="S246" s="34"/>
      <c r="T246" s="34"/>
      <c r="U246" s="35" t="s">
        <v>65</v>
      </c>
      <c r="V246" s="338">
        <v>40</v>
      </c>
      <c r="W246" s="339">
        <f>IFERROR(IF(V246="",0,CEILING((V246/$H246),1)*$H246),"")</f>
        <v>42</v>
      </c>
      <c r="X246" s="36">
        <f>IFERROR(IF(W246=0,"",ROUNDUP(W246/H246,0)*0.00753),"")</f>
        <v>7.5300000000000006E-2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51">
        <v>4607091387285</v>
      </c>
      <c r="E247" s="352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4"/>
      <c r="P247" s="354"/>
      <c r="Q247" s="354"/>
      <c r="R247" s="352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51">
        <v>4680115880481</v>
      </c>
      <c r="E248" s="352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4"/>
      <c r="P248" s="354"/>
      <c r="Q248" s="354"/>
      <c r="R248" s="352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1"/>
      <c r="N249" s="344" t="s">
        <v>66</v>
      </c>
      <c r="O249" s="345"/>
      <c r="P249" s="345"/>
      <c r="Q249" s="345"/>
      <c r="R249" s="345"/>
      <c r="S249" s="345"/>
      <c r="T249" s="346"/>
      <c r="U249" s="37" t="s">
        <v>67</v>
      </c>
      <c r="V249" s="340">
        <f>IFERROR(V245/H245,"0")+IFERROR(V246/H246,"0")+IFERROR(V247/H247,"0")+IFERROR(V248/H248,"0")</f>
        <v>14.285714285714285</v>
      </c>
      <c r="W249" s="340">
        <f>IFERROR(W245/H245,"0")+IFERROR(W246/H246,"0")+IFERROR(W247/H247,"0")+IFERROR(W248/H248,"0")</f>
        <v>15</v>
      </c>
      <c r="X249" s="340">
        <f>IFERROR(IF(X245="",0,X245),"0")+IFERROR(IF(X246="",0,X246),"0")+IFERROR(IF(X247="",0,X247),"0")+IFERROR(IF(X248="",0,X248),"0")</f>
        <v>0.11295000000000001</v>
      </c>
      <c r="Y249" s="341"/>
      <c r="Z249" s="341"/>
    </row>
    <row r="250" spans="1:53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1"/>
      <c r="N250" s="344" t="s">
        <v>66</v>
      </c>
      <c r="O250" s="345"/>
      <c r="P250" s="345"/>
      <c r="Q250" s="345"/>
      <c r="R250" s="345"/>
      <c r="S250" s="345"/>
      <c r="T250" s="346"/>
      <c r="U250" s="37" t="s">
        <v>65</v>
      </c>
      <c r="V250" s="340">
        <f>IFERROR(SUM(V245:V248),"0")</f>
        <v>60</v>
      </c>
      <c r="W250" s="340">
        <f>IFERROR(SUM(W245:W248),"0")</f>
        <v>63</v>
      </c>
      <c r="X250" s="37"/>
      <c r="Y250" s="341"/>
      <c r="Z250" s="341"/>
    </row>
    <row r="251" spans="1:53" ht="14.25" hidden="1" customHeight="1" x14ac:dyDescent="0.25">
      <c r="A251" s="358" t="s">
        <v>68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51">
        <v>4607091387766</v>
      </c>
      <c r="E252" s="352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4"/>
      <c r="P252" s="354"/>
      <c r="Q252" s="354"/>
      <c r="R252" s="352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51">
        <v>4607091387957</v>
      </c>
      <c r="E253" s="352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4"/>
      <c r="P253" s="354"/>
      <c r="Q253" s="354"/>
      <c r="R253" s="352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51">
        <v>4607091387964</v>
      </c>
      <c r="E254" s="352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4"/>
      <c r="P254" s="354"/>
      <c r="Q254" s="354"/>
      <c r="R254" s="352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51">
        <v>4680115883604</v>
      </c>
      <c r="E255" s="352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70" t="s">
        <v>418</v>
      </c>
      <c r="O255" s="354"/>
      <c r="P255" s="354"/>
      <c r="Q255" s="354"/>
      <c r="R255" s="352"/>
      <c r="S255" s="34"/>
      <c r="T255" s="34"/>
      <c r="U255" s="35" t="s">
        <v>65</v>
      </c>
      <c r="V255" s="338">
        <v>70</v>
      </c>
      <c r="W255" s="339">
        <f t="shared" si="14"/>
        <v>71.400000000000006</v>
      </c>
      <c r="X255" s="36">
        <f>IFERROR(IF(W255=0,"",ROUNDUP(W255/H255,0)*0.00753),"")</f>
        <v>0.25602000000000003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51">
        <v>4680115883567</v>
      </c>
      <c r="E256" s="352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91" t="s">
        <v>421</v>
      </c>
      <c r="O256" s="354"/>
      <c r="P256" s="354"/>
      <c r="Q256" s="354"/>
      <c r="R256" s="352"/>
      <c r="S256" s="34"/>
      <c r="T256" s="34"/>
      <c r="U256" s="35" t="s">
        <v>65</v>
      </c>
      <c r="V256" s="338">
        <v>35</v>
      </c>
      <c r="W256" s="339">
        <f t="shared" si="14"/>
        <v>35.700000000000003</v>
      </c>
      <c r="X256" s="36">
        <f>IFERROR(IF(W256=0,"",ROUNDUP(W256/H256,0)*0.00753),"")</f>
        <v>0.12801000000000001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51">
        <v>4607091381672</v>
      </c>
      <c r="E257" s="352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4"/>
      <c r="P257" s="354"/>
      <c r="Q257" s="354"/>
      <c r="R257" s="352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51">
        <v>4607091387537</v>
      </c>
      <c r="E258" s="352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4"/>
      <c r="P258" s="354"/>
      <c r="Q258" s="354"/>
      <c r="R258" s="352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51">
        <v>4607091387513</v>
      </c>
      <c r="E259" s="352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4"/>
      <c r="P259" s="354"/>
      <c r="Q259" s="354"/>
      <c r="R259" s="352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51">
        <v>4680115880511</v>
      </c>
      <c r="E260" s="352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4"/>
      <c r="P260" s="354"/>
      <c r="Q260" s="354"/>
      <c r="R260" s="352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51">
        <v>4680115880412</v>
      </c>
      <c r="E261" s="352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38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4"/>
      <c r="P261" s="354"/>
      <c r="Q261" s="354"/>
      <c r="R261" s="352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60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61"/>
      <c r="N262" s="344" t="s">
        <v>66</v>
      </c>
      <c r="O262" s="345"/>
      <c r="P262" s="345"/>
      <c r="Q262" s="345"/>
      <c r="R262" s="345"/>
      <c r="S262" s="345"/>
      <c r="T262" s="346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49.999999999999993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51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0.38403000000000004</v>
      </c>
      <c r="Y262" s="341"/>
      <c r="Z262" s="341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61"/>
      <c r="N263" s="344" t="s">
        <v>66</v>
      </c>
      <c r="O263" s="345"/>
      <c r="P263" s="345"/>
      <c r="Q263" s="345"/>
      <c r="R263" s="345"/>
      <c r="S263" s="345"/>
      <c r="T263" s="346"/>
      <c r="U263" s="37" t="s">
        <v>65</v>
      </c>
      <c r="V263" s="340">
        <f>IFERROR(SUM(V252:V261),"0")</f>
        <v>105</v>
      </c>
      <c r="W263" s="340">
        <f>IFERROR(SUM(W252:W261),"0")</f>
        <v>107.10000000000001</v>
      </c>
      <c r="X263" s="37"/>
      <c r="Y263" s="341"/>
      <c r="Z263" s="341"/>
    </row>
    <row r="264" spans="1:53" ht="14.25" hidden="1" customHeight="1" x14ac:dyDescent="0.25">
      <c r="A264" s="358" t="s">
        <v>229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33"/>
      <c r="Z264" s="333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51">
        <v>4607091380880</v>
      </c>
      <c r="E265" s="352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4"/>
      <c r="P265" s="354"/>
      <c r="Q265" s="354"/>
      <c r="R265" s="352"/>
      <c r="S265" s="34"/>
      <c r="T265" s="34"/>
      <c r="U265" s="35" t="s">
        <v>65</v>
      </c>
      <c r="V265" s="338">
        <v>0</v>
      </c>
      <c r="W265" s="339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51">
        <v>4607091384482</v>
      </c>
      <c r="E266" s="352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4"/>
      <c r="P266" s="354"/>
      <c r="Q266" s="354"/>
      <c r="R266" s="352"/>
      <c r="S266" s="34"/>
      <c r="T266" s="34"/>
      <c r="U266" s="35" t="s">
        <v>65</v>
      </c>
      <c r="V266" s="338">
        <v>100</v>
      </c>
      <c r="W266" s="339">
        <f>IFERROR(IF(V266="",0,CEILING((V266/$H266),1)*$H266),"")</f>
        <v>101.39999999999999</v>
      </c>
      <c r="X266" s="36">
        <f>IFERROR(IF(W266=0,"",ROUNDUP(W266/H266,0)*0.02175),"")</f>
        <v>0.28275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51">
        <v>4607091380897</v>
      </c>
      <c r="E267" s="352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4"/>
      <c r="P267" s="354"/>
      <c r="Q267" s="354"/>
      <c r="R267" s="352"/>
      <c r="S267" s="34"/>
      <c r="T267" s="34"/>
      <c r="U267" s="35" t="s">
        <v>65</v>
      </c>
      <c r="V267" s="338">
        <v>20</v>
      </c>
      <c r="W267" s="339">
        <f>IFERROR(IF(V267="",0,CEILING((V267/$H267),1)*$H267),"")</f>
        <v>25.200000000000003</v>
      </c>
      <c r="X267" s="36">
        <f>IFERROR(IF(W267=0,"",ROUNDUP(W267/H267,0)*0.02175),"")</f>
        <v>6.5250000000000002E-2</v>
      </c>
      <c r="Y267" s="56"/>
      <c r="Z267" s="57"/>
      <c r="AD267" s="58"/>
      <c r="BA267" s="214" t="s">
        <v>1</v>
      </c>
    </row>
    <row r="268" spans="1:53" x14ac:dyDescent="0.2">
      <c r="A268" s="360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1"/>
      <c r="N268" s="344" t="s">
        <v>66</v>
      </c>
      <c r="O268" s="345"/>
      <c r="P268" s="345"/>
      <c r="Q268" s="345"/>
      <c r="R268" s="345"/>
      <c r="S268" s="345"/>
      <c r="T268" s="346"/>
      <c r="U268" s="37" t="s">
        <v>67</v>
      </c>
      <c r="V268" s="340">
        <f>IFERROR(V265/H265,"0")+IFERROR(V266/H266,"0")+IFERROR(V267/H267,"0")</f>
        <v>15.201465201465203</v>
      </c>
      <c r="W268" s="340">
        <f>IFERROR(W265/H265,"0")+IFERROR(W266/H266,"0")+IFERROR(W267/H267,"0")</f>
        <v>16</v>
      </c>
      <c r="X268" s="340">
        <f>IFERROR(IF(X265="",0,X265),"0")+IFERROR(IF(X266="",0,X266),"0")+IFERROR(IF(X267="",0,X267),"0")</f>
        <v>0.34799999999999998</v>
      </c>
      <c r="Y268" s="341"/>
      <c r="Z268" s="34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1"/>
      <c r="N269" s="344" t="s">
        <v>66</v>
      </c>
      <c r="O269" s="345"/>
      <c r="P269" s="345"/>
      <c r="Q269" s="345"/>
      <c r="R269" s="345"/>
      <c r="S269" s="345"/>
      <c r="T269" s="346"/>
      <c r="U269" s="37" t="s">
        <v>65</v>
      </c>
      <c r="V269" s="340">
        <f>IFERROR(SUM(V265:V267),"0")</f>
        <v>120</v>
      </c>
      <c r="W269" s="340">
        <f>IFERROR(SUM(W265:W267),"0")</f>
        <v>126.6</v>
      </c>
      <c r="X269" s="37"/>
      <c r="Y269" s="341"/>
      <c r="Z269" s="341"/>
    </row>
    <row r="270" spans="1:53" ht="14.25" hidden="1" customHeight="1" x14ac:dyDescent="0.25">
      <c r="A270" s="358" t="s">
        <v>86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51">
        <v>4607091388374</v>
      </c>
      <c r="E271" s="352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60" t="s">
        <v>440</v>
      </c>
      <c r="O271" s="354"/>
      <c r="P271" s="354"/>
      <c r="Q271" s="354"/>
      <c r="R271" s="352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51">
        <v>4607091388381</v>
      </c>
      <c r="E272" s="352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63" t="s">
        <v>443</v>
      </c>
      <c r="O272" s="354"/>
      <c r="P272" s="354"/>
      <c r="Q272" s="354"/>
      <c r="R272" s="352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51">
        <v>4607091388404</v>
      </c>
      <c r="E273" s="352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4"/>
      <c r="P273" s="354"/>
      <c r="Q273" s="354"/>
      <c r="R273" s="352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60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1"/>
      <c r="N274" s="344" t="s">
        <v>66</v>
      </c>
      <c r="O274" s="345"/>
      <c r="P274" s="345"/>
      <c r="Q274" s="345"/>
      <c r="R274" s="345"/>
      <c r="S274" s="345"/>
      <c r="T274" s="346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hidden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1"/>
      <c r="N275" s="344" t="s">
        <v>66</v>
      </c>
      <c r="O275" s="345"/>
      <c r="P275" s="345"/>
      <c r="Q275" s="345"/>
      <c r="R275" s="345"/>
      <c r="S275" s="345"/>
      <c r="T275" s="346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hidden="1" customHeight="1" x14ac:dyDescent="0.25">
      <c r="A276" s="358" t="s">
        <v>446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51">
        <v>4680115881808</v>
      </c>
      <c r="E277" s="352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4"/>
      <c r="P277" s="354"/>
      <c r="Q277" s="354"/>
      <c r="R277" s="352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51">
        <v>4680115881822</v>
      </c>
      <c r="E278" s="352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4"/>
      <c r="P278" s="354"/>
      <c r="Q278" s="354"/>
      <c r="R278" s="352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51">
        <v>4680115880016</v>
      </c>
      <c r="E279" s="352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4"/>
      <c r="P279" s="354"/>
      <c r="Q279" s="354"/>
      <c r="R279" s="352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60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1"/>
      <c r="N280" s="344" t="s">
        <v>66</v>
      </c>
      <c r="O280" s="345"/>
      <c r="P280" s="345"/>
      <c r="Q280" s="345"/>
      <c r="R280" s="345"/>
      <c r="S280" s="345"/>
      <c r="T280" s="346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hidden="1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1"/>
      <c r="N281" s="344" t="s">
        <v>66</v>
      </c>
      <c r="O281" s="345"/>
      <c r="P281" s="345"/>
      <c r="Q281" s="345"/>
      <c r="R281" s="345"/>
      <c r="S281" s="345"/>
      <c r="T281" s="346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hidden="1" customHeight="1" x14ac:dyDescent="0.25">
      <c r="A282" s="356" t="s">
        <v>455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4"/>
      <c r="Z282" s="334"/>
    </row>
    <row r="283" spans="1:53" ht="14.25" hidden="1" customHeight="1" x14ac:dyDescent="0.25">
      <c r="A283" s="358" t="s">
        <v>108</v>
      </c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33"/>
      <c r="Z283" s="333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51">
        <v>4607091387421</v>
      </c>
      <c r="E284" s="352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4"/>
      <c r="P284" s="354"/>
      <c r="Q284" s="354"/>
      <c r="R284" s="352"/>
      <c r="S284" s="34"/>
      <c r="T284" s="34"/>
      <c r="U284" s="35" t="s">
        <v>65</v>
      </c>
      <c r="V284" s="338">
        <v>0</v>
      </c>
      <c r="W284" s="339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51">
        <v>4607091387421</v>
      </c>
      <c r="E285" s="352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4"/>
      <c r="P285" s="354"/>
      <c r="Q285" s="354"/>
      <c r="R285" s="352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51">
        <v>4607091387452</v>
      </c>
      <c r="E286" s="352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4"/>
      <c r="P286" s="354"/>
      <c r="Q286" s="354"/>
      <c r="R286" s="352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51">
        <v>4607091387452</v>
      </c>
      <c r="E287" s="352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485" t="s">
        <v>462</v>
      </c>
      <c r="O287" s="354"/>
      <c r="P287" s="354"/>
      <c r="Q287" s="354"/>
      <c r="R287" s="352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51">
        <v>4607091387452</v>
      </c>
      <c r="E288" s="352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4"/>
      <c r="P288" s="354"/>
      <c r="Q288" s="354"/>
      <c r="R288" s="352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51">
        <v>4607091385984</v>
      </c>
      <c r="E289" s="352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4"/>
      <c r="P289" s="354"/>
      <c r="Q289" s="354"/>
      <c r="R289" s="352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51">
        <v>4607091387438</v>
      </c>
      <c r="E290" s="352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4"/>
      <c r="P290" s="354"/>
      <c r="Q290" s="354"/>
      <c r="R290" s="352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51">
        <v>4607091387469</v>
      </c>
      <c r="E291" s="352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4"/>
      <c r="P291" s="354"/>
      <c r="Q291" s="354"/>
      <c r="R291" s="352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hidden="1" x14ac:dyDescent="0.2">
      <c r="A292" s="360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61"/>
      <c r="N292" s="344" t="s">
        <v>66</v>
      </c>
      <c r="O292" s="345"/>
      <c r="P292" s="345"/>
      <c r="Q292" s="345"/>
      <c r="R292" s="345"/>
      <c r="S292" s="345"/>
      <c r="T292" s="346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0</v>
      </c>
      <c r="W292" s="340">
        <f>IFERROR(W284/H284,"0")+IFERROR(W285/H285,"0")+IFERROR(W286/H286,"0")+IFERROR(W287/H287,"0")+IFERROR(W288/H288,"0")+IFERROR(W289/H289,"0")+IFERROR(W290/H290,"0")+IFERROR(W291/H291,"0")</f>
        <v>0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1"/>
      <c r="Z292" s="341"/>
    </row>
    <row r="293" spans="1:53" hidden="1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61"/>
      <c r="N293" s="344" t="s">
        <v>66</v>
      </c>
      <c r="O293" s="345"/>
      <c r="P293" s="345"/>
      <c r="Q293" s="345"/>
      <c r="R293" s="345"/>
      <c r="S293" s="345"/>
      <c r="T293" s="346"/>
      <c r="U293" s="37" t="s">
        <v>65</v>
      </c>
      <c r="V293" s="340">
        <f>IFERROR(SUM(V284:V291),"0")</f>
        <v>0</v>
      </c>
      <c r="W293" s="340">
        <f>IFERROR(SUM(W284:W291),"0")</f>
        <v>0</v>
      </c>
      <c r="X293" s="37"/>
      <c r="Y293" s="341"/>
      <c r="Z293" s="341"/>
    </row>
    <row r="294" spans="1:53" ht="14.25" hidden="1" customHeight="1" x14ac:dyDescent="0.25">
      <c r="A294" s="358" t="s">
        <v>60</v>
      </c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51">
        <v>4607091387292</v>
      </c>
      <c r="E295" s="352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4"/>
      <c r="P295" s="354"/>
      <c r="Q295" s="354"/>
      <c r="R295" s="352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51">
        <v>4607091387315</v>
      </c>
      <c r="E296" s="352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4"/>
      <c r="P296" s="354"/>
      <c r="Q296" s="354"/>
      <c r="R296" s="352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60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1"/>
      <c r="N297" s="344" t="s">
        <v>66</v>
      </c>
      <c r="O297" s="345"/>
      <c r="P297" s="345"/>
      <c r="Q297" s="345"/>
      <c r="R297" s="345"/>
      <c r="S297" s="345"/>
      <c r="T297" s="346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1"/>
      <c r="N298" s="344" t="s">
        <v>66</v>
      </c>
      <c r="O298" s="345"/>
      <c r="P298" s="345"/>
      <c r="Q298" s="345"/>
      <c r="R298" s="345"/>
      <c r="S298" s="345"/>
      <c r="T298" s="346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56" t="s">
        <v>474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4"/>
      <c r="Z299" s="334"/>
    </row>
    <row r="300" spans="1:53" ht="14.25" hidden="1" customHeight="1" x14ac:dyDescent="0.25">
      <c r="A300" s="358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33"/>
      <c r="Z300" s="333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51">
        <v>4607091383836</v>
      </c>
      <c r="E301" s="352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4"/>
      <c r="P301" s="354"/>
      <c r="Q301" s="354"/>
      <c r="R301" s="352"/>
      <c r="S301" s="34"/>
      <c r="T301" s="34"/>
      <c r="U301" s="35" t="s">
        <v>65</v>
      </c>
      <c r="V301" s="338">
        <v>0</v>
      </c>
      <c r="W301" s="33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60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1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40">
        <f>IFERROR(V301/H301,"0")</f>
        <v>0</v>
      </c>
      <c r="W302" s="340">
        <f>IFERROR(W301/H301,"0")</f>
        <v>0</v>
      </c>
      <c r="X302" s="340">
        <f>IFERROR(IF(X301="",0,X301),"0")</f>
        <v>0</v>
      </c>
      <c r="Y302" s="341"/>
      <c r="Z302" s="341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1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40">
        <f>IFERROR(SUM(V301:V301),"0")</f>
        <v>0</v>
      </c>
      <c r="W303" s="340">
        <f>IFERROR(SUM(W301:W301),"0")</f>
        <v>0</v>
      </c>
      <c r="X303" s="37"/>
      <c r="Y303" s="341"/>
      <c r="Z303" s="341"/>
    </row>
    <row r="304" spans="1:53" ht="14.25" hidden="1" customHeight="1" x14ac:dyDescent="0.25">
      <c r="A304" s="358" t="s">
        <v>68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51">
        <v>4607091387919</v>
      </c>
      <c r="E305" s="352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4"/>
      <c r="P305" s="354"/>
      <c r="Q305" s="354"/>
      <c r="R305" s="352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60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61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1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58" t="s">
        <v>229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33"/>
      <c r="Z308" s="333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51">
        <v>4607091388831</v>
      </c>
      <c r="E309" s="352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4"/>
      <c r="P309" s="354"/>
      <c r="Q309" s="354"/>
      <c r="R309" s="352"/>
      <c r="S309" s="34"/>
      <c r="T309" s="34"/>
      <c r="U309" s="35" t="s">
        <v>65</v>
      </c>
      <c r="V309" s="338">
        <v>0</v>
      </c>
      <c r="W309" s="339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0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61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40">
        <f>IFERROR(V309/H309,"0")</f>
        <v>0</v>
      </c>
      <c r="W310" s="340">
        <f>IFERROR(W309/H309,"0")</f>
        <v>0</v>
      </c>
      <c r="X310" s="340">
        <f>IFERROR(IF(X309="",0,X309),"0")</f>
        <v>0</v>
      </c>
      <c r="Y310" s="341"/>
      <c r="Z310" s="341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61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40">
        <f>IFERROR(SUM(V309:V309),"0")</f>
        <v>0</v>
      </c>
      <c r="W311" s="340">
        <f>IFERROR(SUM(W309:W309),"0")</f>
        <v>0</v>
      </c>
      <c r="X311" s="37"/>
      <c r="Y311" s="341"/>
      <c r="Z311" s="341"/>
    </row>
    <row r="312" spans="1:53" ht="14.25" hidden="1" customHeight="1" x14ac:dyDescent="0.25">
      <c r="A312" s="358" t="s">
        <v>86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51">
        <v>4607091383102</v>
      </c>
      <c r="E313" s="352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4"/>
      <c r="P313" s="354"/>
      <c r="Q313" s="354"/>
      <c r="R313" s="352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0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1"/>
      <c r="N314" s="344" t="s">
        <v>66</v>
      </c>
      <c r="O314" s="345"/>
      <c r="P314" s="345"/>
      <c r="Q314" s="345"/>
      <c r="R314" s="345"/>
      <c r="S314" s="345"/>
      <c r="T314" s="346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1"/>
      <c r="N315" s="344" t="s">
        <v>66</v>
      </c>
      <c r="O315" s="345"/>
      <c r="P315" s="345"/>
      <c r="Q315" s="345"/>
      <c r="R315" s="345"/>
      <c r="S315" s="345"/>
      <c r="T315" s="346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82" t="s">
        <v>483</v>
      </c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383"/>
      <c r="O316" s="383"/>
      <c r="P316" s="383"/>
      <c r="Q316" s="383"/>
      <c r="R316" s="383"/>
      <c r="S316" s="383"/>
      <c r="T316" s="383"/>
      <c r="U316" s="383"/>
      <c r="V316" s="383"/>
      <c r="W316" s="383"/>
      <c r="X316" s="383"/>
      <c r="Y316" s="48"/>
      <c r="Z316" s="48"/>
    </row>
    <row r="317" spans="1:53" ht="16.5" hidden="1" customHeight="1" x14ac:dyDescent="0.25">
      <c r="A317" s="356" t="s">
        <v>484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4"/>
      <c r="Z317" s="334"/>
    </row>
    <row r="318" spans="1:53" ht="14.25" hidden="1" customHeight="1" x14ac:dyDescent="0.25">
      <c r="A318" s="358" t="s">
        <v>108</v>
      </c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33"/>
      <c r="Z318" s="333"/>
    </row>
    <row r="319" spans="1:53" ht="27" hidden="1" customHeight="1" x14ac:dyDescent="0.25">
      <c r="A319" s="54" t="s">
        <v>485</v>
      </c>
      <c r="B319" s="54" t="s">
        <v>486</v>
      </c>
      <c r="C319" s="31">
        <v>4301011339</v>
      </c>
      <c r="D319" s="351">
        <v>4607091383997</v>
      </c>
      <c r="E319" s="352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4"/>
      <c r="P319" s="354"/>
      <c r="Q319" s="354"/>
      <c r="R319" s="352"/>
      <c r="S319" s="34"/>
      <c r="T319" s="34"/>
      <c r="U319" s="35" t="s">
        <v>65</v>
      </c>
      <c r="V319" s="338">
        <v>0</v>
      </c>
      <c r="W319" s="339">
        <f t="shared" ref="W319:W326" si="16"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51">
        <v>4607091383997</v>
      </c>
      <c r="E320" s="352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4"/>
      <c r="P320" s="354"/>
      <c r="Q320" s="354"/>
      <c r="R320" s="352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51">
        <v>4607091384130</v>
      </c>
      <c r="E321" s="352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4"/>
      <c r="P321" s="354"/>
      <c r="Q321" s="354"/>
      <c r="R321" s="352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490</v>
      </c>
      <c r="C322" s="31">
        <v>4301011326</v>
      </c>
      <c r="D322" s="351">
        <v>4607091384130</v>
      </c>
      <c r="E322" s="352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4"/>
      <c r="P322" s="354"/>
      <c r="Q322" s="354"/>
      <c r="R322" s="352"/>
      <c r="S322" s="34"/>
      <c r="T322" s="34"/>
      <c r="U322" s="35" t="s">
        <v>65</v>
      </c>
      <c r="V322" s="338">
        <v>0</v>
      </c>
      <c r="W322" s="339">
        <f t="shared" si="16"/>
        <v>0</v>
      </c>
      <c r="X322" s="36" t="str">
        <f>IFERROR(IF(W322=0,"",ROUNDUP(W322/H322,0)*0.02175),"")</f>
        <v/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51">
        <v>4607091384147</v>
      </c>
      <c r="E323" s="352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689" t="s">
        <v>493</v>
      </c>
      <c r="O323" s="354"/>
      <c r="P323" s="354"/>
      <c r="Q323" s="354"/>
      <c r="R323" s="352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hidden="1" customHeight="1" x14ac:dyDescent="0.25">
      <c r="A324" s="54" t="s">
        <v>491</v>
      </c>
      <c r="B324" s="54" t="s">
        <v>494</v>
      </c>
      <c r="C324" s="31">
        <v>4301011330</v>
      </c>
      <c r="D324" s="351">
        <v>4607091384147</v>
      </c>
      <c r="E324" s="352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4"/>
      <c r="P324" s="354"/>
      <c r="Q324" s="354"/>
      <c r="R324" s="352"/>
      <c r="S324" s="34"/>
      <c r="T324" s="34"/>
      <c r="U324" s="35" t="s">
        <v>65</v>
      </c>
      <c r="V324" s="338">
        <v>0</v>
      </c>
      <c r="W324" s="339">
        <f t="shared" si="16"/>
        <v>0</v>
      </c>
      <c r="X324" s="36" t="str">
        <f>IFERROR(IF(W324=0,"",ROUNDUP(W324/H324,0)*0.02175),"")</f>
        <v/>
      </c>
      <c r="Y324" s="56"/>
      <c r="Z324" s="57"/>
      <c r="AD324" s="58"/>
      <c r="BA324" s="240" t="s">
        <v>1</v>
      </c>
    </row>
    <row r="325" spans="1:53" ht="27" hidden="1" customHeight="1" x14ac:dyDescent="0.25">
      <c r="A325" s="54" t="s">
        <v>495</v>
      </c>
      <c r="B325" s="54" t="s">
        <v>496</v>
      </c>
      <c r="C325" s="31">
        <v>4301011327</v>
      </c>
      <c r="D325" s="351">
        <v>4607091384154</v>
      </c>
      <c r="E325" s="352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9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4"/>
      <c r="P325" s="354"/>
      <c r="Q325" s="354"/>
      <c r="R325" s="352"/>
      <c r="S325" s="34"/>
      <c r="T325" s="34"/>
      <c r="U325" s="35" t="s">
        <v>65</v>
      </c>
      <c r="V325" s="338">
        <v>0</v>
      </c>
      <c r="W325" s="339">
        <f t="shared" si="16"/>
        <v>0</v>
      </c>
      <c r="X325" s="36" t="str">
        <f>IFERROR(IF(W325=0,"",ROUNDUP(W325/H325,0)*0.00937),"")</f>
        <v/>
      </c>
      <c r="Y325" s="56"/>
      <c r="Z325" s="57"/>
      <c r="AD325" s="58"/>
      <c r="BA325" s="241" t="s">
        <v>1</v>
      </c>
    </row>
    <row r="326" spans="1:53" ht="27" hidden="1" customHeight="1" x14ac:dyDescent="0.25">
      <c r="A326" s="54" t="s">
        <v>497</v>
      </c>
      <c r="B326" s="54" t="s">
        <v>498</v>
      </c>
      <c r="C326" s="31">
        <v>4301011332</v>
      </c>
      <c r="D326" s="351">
        <v>4607091384161</v>
      </c>
      <c r="E326" s="352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4"/>
      <c r="P326" s="354"/>
      <c r="Q326" s="354"/>
      <c r="R326" s="352"/>
      <c r="S326" s="34"/>
      <c r="T326" s="34"/>
      <c r="U326" s="35" t="s">
        <v>65</v>
      </c>
      <c r="V326" s="338">
        <v>0</v>
      </c>
      <c r="W326" s="339">
        <f t="shared" si="16"/>
        <v>0</v>
      </c>
      <c r="X326" s="36" t="str">
        <f>IFERROR(IF(W326=0,"",ROUNDUP(W326/H326,0)*0.00937),"")</f>
        <v/>
      </c>
      <c r="Y326" s="56"/>
      <c r="Z326" s="57"/>
      <c r="AD326" s="58"/>
      <c r="BA326" s="242" t="s">
        <v>1</v>
      </c>
    </row>
    <row r="327" spans="1:53" hidden="1" x14ac:dyDescent="0.2">
      <c r="A327" s="360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1"/>
      <c r="N327" s="344" t="s">
        <v>66</v>
      </c>
      <c r="O327" s="345"/>
      <c r="P327" s="345"/>
      <c r="Q327" s="345"/>
      <c r="R327" s="345"/>
      <c r="S327" s="345"/>
      <c r="T327" s="346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0</v>
      </c>
      <c r="W327" s="340">
        <f>IFERROR(W319/H319,"0")+IFERROR(W320/H320,"0")+IFERROR(W321/H321,"0")+IFERROR(W322/H322,"0")+IFERROR(W323/H323,"0")+IFERROR(W324/H324,"0")+IFERROR(W325/H325,"0")+IFERROR(W326/H326,"0")</f>
        <v>0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0</v>
      </c>
      <c r="Y327" s="341"/>
      <c r="Z327" s="341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1"/>
      <c r="N328" s="344" t="s">
        <v>66</v>
      </c>
      <c r="O328" s="345"/>
      <c r="P328" s="345"/>
      <c r="Q328" s="345"/>
      <c r="R328" s="345"/>
      <c r="S328" s="345"/>
      <c r="T328" s="346"/>
      <c r="U328" s="37" t="s">
        <v>65</v>
      </c>
      <c r="V328" s="340">
        <f>IFERROR(SUM(V319:V326),"0")</f>
        <v>0</v>
      </c>
      <c r="W328" s="340">
        <f>IFERROR(SUM(W319:W326),"0")</f>
        <v>0</v>
      </c>
      <c r="X328" s="37"/>
      <c r="Y328" s="341"/>
      <c r="Z328" s="341"/>
    </row>
    <row r="329" spans="1:53" ht="14.25" hidden="1" customHeight="1" x14ac:dyDescent="0.25">
      <c r="A329" s="358" t="s">
        <v>100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33"/>
      <c r="Z329" s="333"/>
    </row>
    <row r="330" spans="1:53" ht="27" hidden="1" customHeight="1" x14ac:dyDescent="0.25">
      <c r="A330" s="54" t="s">
        <v>499</v>
      </c>
      <c r="B330" s="54" t="s">
        <v>500</v>
      </c>
      <c r="C330" s="31">
        <v>4301020178</v>
      </c>
      <c r="D330" s="351">
        <v>4607091383980</v>
      </c>
      <c r="E330" s="352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4"/>
      <c r="P330" s="354"/>
      <c r="Q330" s="354"/>
      <c r="R330" s="352"/>
      <c r="S330" s="34"/>
      <c r="T330" s="34"/>
      <c r="U330" s="35" t="s">
        <v>65</v>
      </c>
      <c r="V330" s="338">
        <v>0</v>
      </c>
      <c r="W330" s="339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51">
        <v>4680115883314</v>
      </c>
      <c r="E331" s="352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09" t="s">
        <v>503</v>
      </c>
      <c r="O331" s="354"/>
      <c r="P331" s="354"/>
      <c r="Q331" s="354"/>
      <c r="R331" s="352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504</v>
      </c>
      <c r="B332" s="54" t="s">
        <v>505</v>
      </c>
      <c r="C332" s="31">
        <v>4301020179</v>
      </c>
      <c r="D332" s="351">
        <v>4607091384178</v>
      </c>
      <c r="E332" s="352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4"/>
      <c r="P332" s="354"/>
      <c r="Q332" s="354"/>
      <c r="R332" s="352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idden="1" x14ac:dyDescent="0.2">
      <c r="A333" s="360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61"/>
      <c r="N333" s="344" t="s">
        <v>66</v>
      </c>
      <c r="O333" s="345"/>
      <c r="P333" s="345"/>
      <c r="Q333" s="345"/>
      <c r="R333" s="345"/>
      <c r="S333" s="345"/>
      <c r="T333" s="346"/>
      <c r="U333" s="37" t="s">
        <v>67</v>
      </c>
      <c r="V333" s="340">
        <f>IFERROR(V330/H330,"0")+IFERROR(V331/H331,"0")+IFERROR(V332/H332,"0")</f>
        <v>0</v>
      </c>
      <c r="W333" s="340">
        <f>IFERROR(W330/H330,"0")+IFERROR(W331/H331,"0")+IFERROR(W332/H332,"0")</f>
        <v>0</v>
      </c>
      <c r="X333" s="340">
        <f>IFERROR(IF(X330="",0,X330),"0")+IFERROR(IF(X331="",0,X331),"0")+IFERROR(IF(X332="",0,X332),"0")</f>
        <v>0</v>
      </c>
      <c r="Y333" s="341"/>
      <c r="Z333" s="341"/>
    </row>
    <row r="334" spans="1:53" hidden="1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61"/>
      <c r="N334" s="344" t="s">
        <v>66</v>
      </c>
      <c r="O334" s="345"/>
      <c r="P334" s="345"/>
      <c r="Q334" s="345"/>
      <c r="R334" s="345"/>
      <c r="S334" s="345"/>
      <c r="T334" s="346"/>
      <c r="U334" s="37" t="s">
        <v>65</v>
      </c>
      <c r="V334" s="340">
        <f>IFERROR(SUM(V330:V332),"0")</f>
        <v>0</v>
      </c>
      <c r="W334" s="340">
        <f>IFERROR(SUM(W330:W332),"0")</f>
        <v>0</v>
      </c>
      <c r="X334" s="37"/>
      <c r="Y334" s="341"/>
      <c r="Z334" s="341"/>
    </row>
    <row r="335" spans="1:53" ht="14.25" hidden="1" customHeight="1" x14ac:dyDescent="0.25">
      <c r="A335" s="358" t="s">
        <v>68</v>
      </c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51">
        <v>4607091383928</v>
      </c>
      <c r="E336" s="352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662" t="s">
        <v>508</v>
      </c>
      <c r="O336" s="354"/>
      <c r="P336" s="354"/>
      <c r="Q336" s="354"/>
      <c r="R336" s="352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51">
        <v>4607091384260</v>
      </c>
      <c r="E337" s="352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62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4"/>
      <c r="P337" s="354"/>
      <c r="Q337" s="354"/>
      <c r="R337" s="352"/>
      <c r="S337" s="34"/>
      <c r="T337" s="34"/>
      <c r="U337" s="35" t="s">
        <v>65</v>
      </c>
      <c r="V337" s="338">
        <v>200</v>
      </c>
      <c r="W337" s="339">
        <f>IFERROR(IF(V337="",0,CEILING((V337/$H337),1)*$H337),"")</f>
        <v>202.79999999999998</v>
      </c>
      <c r="X337" s="36">
        <f>IFERROR(IF(W337=0,"",ROUNDUP(W337/H337,0)*0.02175),"")</f>
        <v>0.5655</v>
      </c>
      <c r="Y337" s="56"/>
      <c r="Z337" s="57"/>
      <c r="AD337" s="58"/>
      <c r="BA337" s="247" t="s">
        <v>1</v>
      </c>
    </row>
    <row r="338" spans="1:53" x14ac:dyDescent="0.2">
      <c r="A338" s="360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61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40">
        <f>IFERROR(V336/H336,"0")+IFERROR(V337/H337,"0")</f>
        <v>25.641025641025642</v>
      </c>
      <c r="W338" s="340">
        <f>IFERROR(W336/H336,"0")+IFERROR(W337/H337,"0")</f>
        <v>26</v>
      </c>
      <c r="X338" s="340">
        <f>IFERROR(IF(X336="",0,X336),"0")+IFERROR(IF(X337="",0,X337),"0")</f>
        <v>0.5655</v>
      </c>
      <c r="Y338" s="341"/>
      <c r="Z338" s="341"/>
    </row>
    <row r="339" spans="1:53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61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40">
        <f>IFERROR(SUM(V336:V337),"0")</f>
        <v>200</v>
      </c>
      <c r="W339" s="340">
        <f>IFERROR(SUM(W336:W337),"0")</f>
        <v>202.79999999999998</v>
      </c>
      <c r="X339" s="37"/>
      <c r="Y339" s="341"/>
      <c r="Z339" s="341"/>
    </row>
    <row r="340" spans="1:53" ht="14.25" hidden="1" customHeight="1" x14ac:dyDescent="0.25">
      <c r="A340" s="358" t="s">
        <v>229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51">
        <v>4607091384673</v>
      </c>
      <c r="E341" s="352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4"/>
      <c r="P341" s="354"/>
      <c r="Q341" s="354"/>
      <c r="R341" s="352"/>
      <c r="S341" s="34"/>
      <c r="T341" s="34"/>
      <c r="U341" s="35" t="s">
        <v>65</v>
      </c>
      <c r="V341" s="338">
        <v>50</v>
      </c>
      <c r="W341" s="339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60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1"/>
      <c r="N342" s="344" t="s">
        <v>66</v>
      </c>
      <c r="O342" s="345"/>
      <c r="P342" s="345"/>
      <c r="Q342" s="345"/>
      <c r="R342" s="345"/>
      <c r="S342" s="345"/>
      <c r="T342" s="346"/>
      <c r="U342" s="37" t="s">
        <v>67</v>
      </c>
      <c r="V342" s="340">
        <f>IFERROR(V341/H341,"0")</f>
        <v>6.4102564102564106</v>
      </c>
      <c r="W342" s="340">
        <f>IFERROR(W341/H341,"0")</f>
        <v>7</v>
      </c>
      <c r="X342" s="340">
        <f>IFERROR(IF(X341="",0,X341),"0")</f>
        <v>0.15225</v>
      </c>
      <c r="Y342" s="341"/>
      <c r="Z342" s="341"/>
    </row>
    <row r="343" spans="1:53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61"/>
      <c r="N343" s="344" t="s">
        <v>66</v>
      </c>
      <c r="O343" s="345"/>
      <c r="P343" s="345"/>
      <c r="Q343" s="345"/>
      <c r="R343" s="345"/>
      <c r="S343" s="345"/>
      <c r="T343" s="346"/>
      <c r="U343" s="37" t="s">
        <v>65</v>
      </c>
      <c r="V343" s="340">
        <f>IFERROR(SUM(V341:V341),"0")</f>
        <v>50</v>
      </c>
      <c r="W343" s="340">
        <f>IFERROR(SUM(W341:W341),"0")</f>
        <v>54.6</v>
      </c>
      <c r="X343" s="37"/>
      <c r="Y343" s="341"/>
      <c r="Z343" s="341"/>
    </row>
    <row r="344" spans="1:53" ht="16.5" hidden="1" customHeight="1" x14ac:dyDescent="0.25">
      <c r="A344" s="356" t="s">
        <v>513</v>
      </c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34"/>
      <c r="Z344" s="334"/>
    </row>
    <row r="345" spans="1:53" ht="14.25" hidden="1" customHeight="1" x14ac:dyDescent="0.25">
      <c r="A345" s="358" t="s">
        <v>108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51">
        <v>4607091384185</v>
      </c>
      <c r="E346" s="352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6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4"/>
      <c r="P346" s="354"/>
      <c r="Q346" s="354"/>
      <c r="R346" s="352"/>
      <c r="S346" s="34"/>
      <c r="T346" s="34"/>
      <c r="U346" s="35" t="s">
        <v>65</v>
      </c>
      <c r="V346" s="338">
        <v>100</v>
      </c>
      <c r="W346" s="339">
        <f>IFERROR(IF(V346="",0,CEILING((V346/$H346),1)*$H346),"")</f>
        <v>108</v>
      </c>
      <c r="X346" s="36">
        <f>IFERROR(IF(W346=0,"",ROUNDUP(W346/H346,0)*0.02175),"")</f>
        <v>0.19574999999999998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51">
        <v>4607091384192</v>
      </c>
      <c r="E347" s="352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4"/>
      <c r="P347" s="354"/>
      <c r="Q347" s="354"/>
      <c r="R347" s="352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51">
        <v>4680115881907</v>
      </c>
      <c r="E348" s="352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4"/>
      <c r="P348" s="354"/>
      <c r="Q348" s="354"/>
      <c r="R348" s="352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51">
        <v>4680115883925</v>
      </c>
      <c r="E349" s="352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642" t="s">
        <v>522</v>
      </c>
      <c r="O349" s="354"/>
      <c r="P349" s="354"/>
      <c r="Q349" s="354"/>
      <c r="R349" s="352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51">
        <v>4607091384680</v>
      </c>
      <c r="E350" s="352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5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4"/>
      <c r="P350" s="354"/>
      <c r="Q350" s="354"/>
      <c r="R350" s="352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60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1"/>
      <c r="N351" s="344" t="s">
        <v>66</v>
      </c>
      <c r="O351" s="345"/>
      <c r="P351" s="345"/>
      <c r="Q351" s="345"/>
      <c r="R351" s="345"/>
      <c r="S351" s="345"/>
      <c r="T351" s="346"/>
      <c r="U351" s="37" t="s">
        <v>67</v>
      </c>
      <c r="V351" s="340">
        <f>IFERROR(V346/H346,"0")+IFERROR(V347/H347,"0")+IFERROR(V348/H348,"0")+IFERROR(V349/H349,"0")+IFERROR(V350/H350,"0")</f>
        <v>8.3333333333333339</v>
      </c>
      <c r="W351" s="340">
        <f>IFERROR(W346/H346,"0")+IFERROR(W347/H347,"0")+IFERROR(W348/H348,"0")+IFERROR(W349/H349,"0")+IFERROR(W350/H350,"0")</f>
        <v>9</v>
      </c>
      <c r="X351" s="340">
        <f>IFERROR(IF(X346="",0,X346),"0")+IFERROR(IF(X347="",0,X347),"0")+IFERROR(IF(X348="",0,X348),"0")+IFERROR(IF(X349="",0,X349),"0")+IFERROR(IF(X350="",0,X350),"0")</f>
        <v>0.19574999999999998</v>
      </c>
      <c r="Y351" s="341"/>
      <c r="Z351" s="341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1"/>
      <c r="N352" s="344" t="s">
        <v>66</v>
      </c>
      <c r="O352" s="345"/>
      <c r="P352" s="345"/>
      <c r="Q352" s="345"/>
      <c r="R352" s="345"/>
      <c r="S352" s="345"/>
      <c r="T352" s="346"/>
      <c r="U352" s="37" t="s">
        <v>65</v>
      </c>
      <c r="V352" s="340">
        <f>IFERROR(SUM(V346:V350),"0")</f>
        <v>100</v>
      </c>
      <c r="W352" s="340">
        <f>IFERROR(SUM(W346:W350),"0")</f>
        <v>108</v>
      </c>
      <c r="X352" s="37"/>
      <c r="Y352" s="341"/>
      <c r="Z352" s="341"/>
    </row>
    <row r="353" spans="1:53" ht="14.25" hidden="1" customHeight="1" x14ac:dyDescent="0.25">
      <c r="A353" s="358" t="s">
        <v>60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51">
        <v>4607091384802</v>
      </c>
      <c r="E354" s="352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4"/>
      <c r="P354" s="354"/>
      <c r="Q354" s="354"/>
      <c r="R354" s="352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51">
        <v>4607091384826</v>
      </c>
      <c r="E355" s="352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5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4"/>
      <c r="P355" s="354"/>
      <c r="Q355" s="354"/>
      <c r="R355" s="352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60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1"/>
      <c r="N356" s="344" t="s">
        <v>66</v>
      </c>
      <c r="O356" s="345"/>
      <c r="P356" s="345"/>
      <c r="Q356" s="345"/>
      <c r="R356" s="345"/>
      <c r="S356" s="345"/>
      <c r="T356" s="346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1"/>
      <c r="N357" s="344" t="s">
        <v>66</v>
      </c>
      <c r="O357" s="345"/>
      <c r="P357" s="345"/>
      <c r="Q357" s="345"/>
      <c r="R357" s="345"/>
      <c r="S357" s="345"/>
      <c r="T357" s="346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58" t="s">
        <v>68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51">
        <v>4607091384246</v>
      </c>
      <c r="E359" s="352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6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4"/>
      <c r="P359" s="354"/>
      <c r="Q359" s="354"/>
      <c r="R359" s="352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51">
        <v>4680115881976</v>
      </c>
      <c r="E360" s="352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6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4"/>
      <c r="P360" s="354"/>
      <c r="Q360" s="354"/>
      <c r="R360" s="352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51">
        <v>4607091384253</v>
      </c>
      <c r="E361" s="352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4"/>
      <c r="P361" s="354"/>
      <c r="Q361" s="354"/>
      <c r="R361" s="352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51">
        <v>4680115881969</v>
      </c>
      <c r="E362" s="352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6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4"/>
      <c r="P362" s="354"/>
      <c r="Q362" s="354"/>
      <c r="R362" s="352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60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61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1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58" t="s">
        <v>229</v>
      </c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51">
        <v>4607091389357</v>
      </c>
      <c r="E366" s="352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7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4"/>
      <c r="P366" s="354"/>
      <c r="Q366" s="354"/>
      <c r="R366" s="352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60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61"/>
      <c r="N367" s="344" t="s">
        <v>66</v>
      </c>
      <c r="O367" s="345"/>
      <c r="P367" s="345"/>
      <c r="Q367" s="345"/>
      <c r="R367" s="345"/>
      <c r="S367" s="345"/>
      <c r="T367" s="346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61"/>
      <c r="N368" s="344" t="s">
        <v>66</v>
      </c>
      <c r="O368" s="345"/>
      <c r="P368" s="345"/>
      <c r="Q368" s="345"/>
      <c r="R368" s="345"/>
      <c r="S368" s="345"/>
      <c r="T368" s="346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82" t="s">
        <v>539</v>
      </c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383"/>
      <c r="O369" s="383"/>
      <c r="P369" s="383"/>
      <c r="Q369" s="383"/>
      <c r="R369" s="383"/>
      <c r="S369" s="383"/>
      <c r="T369" s="383"/>
      <c r="U369" s="383"/>
      <c r="V369" s="383"/>
      <c r="W369" s="383"/>
      <c r="X369" s="383"/>
      <c r="Y369" s="48"/>
      <c r="Z369" s="48"/>
    </row>
    <row r="370" spans="1:53" ht="16.5" hidden="1" customHeight="1" x14ac:dyDescent="0.25">
      <c r="A370" s="356" t="s">
        <v>540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4"/>
      <c r="Z370" s="334"/>
    </row>
    <row r="371" spans="1:53" ht="14.25" hidden="1" customHeight="1" x14ac:dyDescent="0.25">
      <c r="A371" s="358" t="s">
        <v>108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51">
        <v>4607091389708</v>
      </c>
      <c r="E372" s="352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4"/>
      <c r="P372" s="354"/>
      <c r="Q372" s="354"/>
      <c r="R372" s="352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543</v>
      </c>
      <c r="B373" s="54" t="s">
        <v>544</v>
      </c>
      <c r="C373" s="31">
        <v>4301011427</v>
      </c>
      <c r="D373" s="351">
        <v>4607091389692</v>
      </c>
      <c r="E373" s="352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4"/>
      <c r="P373" s="354"/>
      <c r="Q373" s="354"/>
      <c r="R373" s="352"/>
      <c r="S373" s="34"/>
      <c r="T373" s="34"/>
      <c r="U373" s="35" t="s">
        <v>65</v>
      </c>
      <c r="V373" s="338">
        <v>0</v>
      </c>
      <c r="W373" s="339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60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61"/>
      <c r="N374" s="344" t="s">
        <v>66</v>
      </c>
      <c r="O374" s="345"/>
      <c r="P374" s="345"/>
      <c r="Q374" s="345"/>
      <c r="R374" s="345"/>
      <c r="S374" s="345"/>
      <c r="T374" s="346"/>
      <c r="U374" s="37" t="s">
        <v>67</v>
      </c>
      <c r="V374" s="340">
        <f>IFERROR(V372/H372,"0")+IFERROR(V373/H373,"0")</f>
        <v>0</v>
      </c>
      <c r="W374" s="340">
        <f>IFERROR(W372/H372,"0")+IFERROR(W373/H373,"0")</f>
        <v>0</v>
      </c>
      <c r="X374" s="340">
        <f>IFERROR(IF(X372="",0,X372),"0")+IFERROR(IF(X373="",0,X373),"0")</f>
        <v>0</v>
      </c>
      <c r="Y374" s="341"/>
      <c r="Z374" s="341"/>
    </row>
    <row r="375" spans="1:53" hidden="1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61"/>
      <c r="N375" s="344" t="s">
        <v>66</v>
      </c>
      <c r="O375" s="345"/>
      <c r="P375" s="345"/>
      <c r="Q375" s="345"/>
      <c r="R375" s="345"/>
      <c r="S375" s="345"/>
      <c r="T375" s="346"/>
      <c r="U375" s="37" t="s">
        <v>65</v>
      </c>
      <c r="V375" s="340">
        <f>IFERROR(SUM(V372:V373),"0")</f>
        <v>0</v>
      </c>
      <c r="W375" s="340">
        <f>IFERROR(SUM(W372:W373),"0")</f>
        <v>0</v>
      </c>
      <c r="X375" s="37"/>
      <c r="Y375" s="341"/>
      <c r="Z375" s="341"/>
    </row>
    <row r="376" spans="1:53" ht="14.25" hidden="1" customHeight="1" x14ac:dyDescent="0.25">
      <c r="A376" s="358" t="s">
        <v>60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51">
        <v>4607091389753</v>
      </c>
      <c r="E377" s="352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4"/>
      <c r="P377" s="354"/>
      <c r="Q377" s="354"/>
      <c r="R377" s="352"/>
      <c r="S377" s="34"/>
      <c r="T377" s="34"/>
      <c r="U377" s="35" t="s">
        <v>65</v>
      </c>
      <c r="V377" s="338">
        <v>50</v>
      </c>
      <c r="W377" s="339">
        <f t="shared" ref="W377:W389" si="17">IFERROR(IF(V377="",0,CEILING((V377/$H377),1)*$H377),"")</f>
        <v>50.400000000000006</v>
      </c>
      <c r="X377" s="36">
        <f>IFERROR(IF(W377=0,"",ROUNDUP(W377/H377,0)*0.00753),"")</f>
        <v>9.0359999999999996E-2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51">
        <v>4607091389760</v>
      </c>
      <c r="E378" s="352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4"/>
      <c r="P378" s="354"/>
      <c r="Q378" s="354"/>
      <c r="R378" s="352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51">
        <v>4607091389746</v>
      </c>
      <c r="E379" s="352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4"/>
      <c r="P379" s="354"/>
      <c r="Q379" s="354"/>
      <c r="R379" s="352"/>
      <c r="S379" s="34"/>
      <c r="T379" s="34"/>
      <c r="U379" s="35" t="s">
        <v>65</v>
      </c>
      <c r="V379" s="338">
        <v>100</v>
      </c>
      <c r="W379" s="339">
        <f t="shared" si="17"/>
        <v>100.80000000000001</v>
      </c>
      <c r="X379" s="36">
        <f>IFERROR(IF(W379=0,"",ROUNDUP(W379/H379,0)*0.00753),"")</f>
        <v>0.18071999999999999</v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551</v>
      </c>
      <c r="B380" s="54" t="s">
        <v>552</v>
      </c>
      <c r="C380" s="31">
        <v>4301031236</v>
      </c>
      <c r="D380" s="351">
        <v>4680115882928</v>
      </c>
      <c r="E380" s="352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4"/>
      <c r="P380" s="354"/>
      <c r="Q380" s="354"/>
      <c r="R380" s="352"/>
      <c r="S380" s="34"/>
      <c r="T380" s="34"/>
      <c r="U380" s="35" t="s">
        <v>65</v>
      </c>
      <c r="V380" s="338">
        <v>0</v>
      </c>
      <c r="W380" s="339">
        <f t="shared" si="17"/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51">
        <v>4680115883147</v>
      </c>
      <c r="E381" s="352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4"/>
      <c r="P381" s="354"/>
      <c r="Q381" s="354"/>
      <c r="R381" s="352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555</v>
      </c>
      <c r="B382" s="54" t="s">
        <v>556</v>
      </c>
      <c r="C382" s="31">
        <v>4301031178</v>
      </c>
      <c r="D382" s="351">
        <v>4607091384338</v>
      </c>
      <c r="E382" s="352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4"/>
      <c r="P382" s="354"/>
      <c r="Q382" s="354"/>
      <c r="R382" s="352"/>
      <c r="S382" s="34"/>
      <c r="T382" s="34"/>
      <c r="U382" s="35" t="s">
        <v>65</v>
      </c>
      <c r="V382" s="338">
        <v>0</v>
      </c>
      <c r="W382" s="339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51">
        <v>4680115883154</v>
      </c>
      <c r="E383" s="352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4"/>
      <c r="P383" s="354"/>
      <c r="Q383" s="354"/>
      <c r="R383" s="352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hidden="1" customHeight="1" x14ac:dyDescent="0.25">
      <c r="A384" s="54" t="s">
        <v>559</v>
      </c>
      <c r="B384" s="54" t="s">
        <v>560</v>
      </c>
      <c r="C384" s="31">
        <v>4301031171</v>
      </c>
      <c r="D384" s="351">
        <v>4607091389524</v>
      </c>
      <c r="E384" s="352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4"/>
      <c r="P384" s="354"/>
      <c r="Q384" s="354"/>
      <c r="R384" s="352"/>
      <c r="S384" s="34"/>
      <c r="T384" s="34"/>
      <c r="U384" s="35" t="s">
        <v>65</v>
      </c>
      <c r="V384" s="338">
        <v>0</v>
      </c>
      <c r="W384" s="339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51">
        <v>4680115883161</v>
      </c>
      <c r="E385" s="352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3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4"/>
      <c r="P385" s="354"/>
      <c r="Q385" s="354"/>
      <c r="R385" s="352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51">
        <v>4607091384345</v>
      </c>
      <c r="E386" s="352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4"/>
      <c r="P386" s="354"/>
      <c r="Q386" s="354"/>
      <c r="R386" s="352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51">
        <v>4680115883178</v>
      </c>
      <c r="E387" s="352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4"/>
      <c r="P387" s="354"/>
      <c r="Q387" s="354"/>
      <c r="R387" s="352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hidden="1" customHeight="1" x14ac:dyDescent="0.25">
      <c r="A388" s="54" t="s">
        <v>567</v>
      </c>
      <c r="B388" s="54" t="s">
        <v>568</v>
      </c>
      <c r="C388" s="31">
        <v>4301031172</v>
      </c>
      <c r="D388" s="351">
        <v>4607091389531</v>
      </c>
      <c r="E388" s="352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4"/>
      <c r="P388" s="354"/>
      <c r="Q388" s="354"/>
      <c r="R388" s="352"/>
      <c r="S388" s="34"/>
      <c r="T388" s="34"/>
      <c r="U388" s="35" t="s">
        <v>65</v>
      </c>
      <c r="V388" s="338">
        <v>0</v>
      </c>
      <c r="W388" s="339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51">
        <v>4680115883185</v>
      </c>
      <c r="E389" s="352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402" t="s">
        <v>571</v>
      </c>
      <c r="O389" s="354"/>
      <c r="P389" s="354"/>
      <c r="Q389" s="354"/>
      <c r="R389" s="352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60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61"/>
      <c r="N390" s="344" t="s">
        <v>66</v>
      </c>
      <c r="O390" s="345"/>
      <c r="P390" s="345"/>
      <c r="Q390" s="345"/>
      <c r="R390" s="345"/>
      <c r="S390" s="345"/>
      <c r="T390" s="346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35.714285714285715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36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0.27107999999999999</v>
      </c>
      <c r="Y390" s="341"/>
      <c r="Z390" s="341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61"/>
      <c r="N391" s="344" t="s">
        <v>66</v>
      </c>
      <c r="O391" s="345"/>
      <c r="P391" s="345"/>
      <c r="Q391" s="345"/>
      <c r="R391" s="345"/>
      <c r="S391" s="345"/>
      <c r="T391" s="346"/>
      <c r="U391" s="37" t="s">
        <v>65</v>
      </c>
      <c r="V391" s="340">
        <f>IFERROR(SUM(V377:V389),"0")</f>
        <v>150</v>
      </c>
      <c r="W391" s="340">
        <f>IFERROR(SUM(W377:W389),"0")</f>
        <v>151.20000000000002</v>
      </c>
      <c r="X391" s="37"/>
      <c r="Y391" s="341"/>
      <c r="Z391" s="341"/>
    </row>
    <row r="392" spans="1:53" ht="14.25" hidden="1" customHeight="1" x14ac:dyDescent="0.25">
      <c r="A392" s="358" t="s">
        <v>68</v>
      </c>
      <c r="B392" s="357"/>
      <c r="C392" s="357"/>
      <c r="D392" s="357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51">
        <v>4607091389685</v>
      </c>
      <c r="E393" s="352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4"/>
      <c r="P393" s="354"/>
      <c r="Q393" s="354"/>
      <c r="R393" s="352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51">
        <v>4607091389654</v>
      </c>
      <c r="E394" s="352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4"/>
      <c r="P394" s="354"/>
      <c r="Q394" s="354"/>
      <c r="R394" s="352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51">
        <v>4607091384352</v>
      </c>
      <c r="E395" s="352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4"/>
      <c r="P395" s="354"/>
      <c r="Q395" s="354"/>
      <c r="R395" s="352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51">
        <v>4607091389661</v>
      </c>
      <c r="E396" s="352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4"/>
      <c r="P396" s="354"/>
      <c r="Q396" s="354"/>
      <c r="R396" s="352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60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61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61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58" t="s">
        <v>229</v>
      </c>
      <c r="B399" s="357"/>
      <c r="C399" s="357"/>
      <c r="D399" s="357"/>
      <c r="E399" s="357"/>
      <c r="F399" s="357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51">
        <v>4680115881648</v>
      </c>
      <c r="E400" s="352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6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4"/>
      <c r="P400" s="354"/>
      <c r="Q400" s="354"/>
      <c r="R400" s="352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61"/>
      <c r="N401" s="344" t="s">
        <v>66</v>
      </c>
      <c r="O401" s="345"/>
      <c r="P401" s="345"/>
      <c r="Q401" s="345"/>
      <c r="R401" s="345"/>
      <c r="S401" s="345"/>
      <c r="T401" s="346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61"/>
      <c r="N402" s="344" t="s">
        <v>66</v>
      </c>
      <c r="O402" s="345"/>
      <c r="P402" s="345"/>
      <c r="Q402" s="345"/>
      <c r="R402" s="345"/>
      <c r="S402" s="345"/>
      <c r="T402" s="346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58" t="s">
        <v>86</v>
      </c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33"/>
      <c r="Z403" s="333"/>
    </row>
    <row r="404" spans="1:53" ht="27" hidden="1" customHeight="1" x14ac:dyDescent="0.25">
      <c r="A404" s="54" t="s">
        <v>582</v>
      </c>
      <c r="B404" s="54" t="s">
        <v>583</v>
      </c>
      <c r="C404" s="31">
        <v>4301032046</v>
      </c>
      <c r="D404" s="351">
        <v>4680115884359</v>
      </c>
      <c r="E404" s="352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684" t="s">
        <v>586</v>
      </c>
      <c r="O404" s="354"/>
      <c r="P404" s="354"/>
      <c r="Q404" s="354"/>
      <c r="R404" s="352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hidden="1" customHeight="1" x14ac:dyDescent="0.25">
      <c r="A405" s="54" t="s">
        <v>587</v>
      </c>
      <c r="B405" s="54" t="s">
        <v>588</v>
      </c>
      <c r="C405" s="31">
        <v>4301032045</v>
      </c>
      <c r="D405" s="351">
        <v>4680115884335</v>
      </c>
      <c r="E405" s="352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18" t="s">
        <v>589</v>
      </c>
      <c r="O405" s="354"/>
      <c r="P405" s="354"/>
      <c r="Q405" s="354"/>
      <c r="R405" s="352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590</v>
      </c>
      <c r="B406" s="54" t="s">
        <v>591</v>
      </c>
      <c r="C406" s="31">
        <v>4301032047</v>
      </c>
      <c r="D406" s="351">
        <v>4680115884342</v>
      </c>
      <c r="E406" s="352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453" t="s">
        <v>592</v>
      </c>
      <c r="O406" s="354"/>
      <c r="P406" s="354"/>
      <c r="Q406" s="354"/>
      <c r="R406" s="352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hidden="1" customHeight="1" x14ac:dyDescent="0.25">
      <c r="A407" s="54" t="s">
        <v>593</v>
      </c>
      <c r="B407" s="54" t="s">
        <v>594</v>
      </c>
      <c r="C407" s="31">
        <v>4301170011</v>
      </c>
      <c r="D407" s="351">
        <v>4680115884113</v>
      </c>
      <c r="E407" s="352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650" t="s">
        <v>595</v>
      </c>
      <c r="O407" s="354"/>
      <c r="P407" s="354"/>
      <c r="Q407" s="354"/>
      <c r="R407" s="352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hidden="1" x14ac:dyDescent="0.2">
      <c r="A408" s="360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61"/>
      <c r="N408" s="344" t="s">
        <v>66</v>
      </c>
      <c r="O408" s="345"/>
      <c r="P408" s="345"/>
      <c r="Q408" s="345"/>
      <c r="R408" s="345"/>
      <c r="S408" s="345"/>
      <c r="T408" s="346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hidden="1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61"/>
      <c r="N409" s="344" t="s">
        <v>66</v>
      </c>
      <c r="O409" s="345"/>
      <c r="P409" s="345"/>
      <c r="Q409" s="345"/>
      <c r="R409" s="345"/>
      <c r="S409" s="345"/>
      <c r="T409" s="346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hidden="1" customHeight="1" x14ac:dyDescent="0.25">
      <c r="A410" s="356" t="s">
        <v>596</v>
      </c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34"/>
      <c r="Z410" s="334"/>
    </row>
    <row r="411" spans="1:53" ht="14.25" hidden="1" customHeight="1" x14ac:dyDescent="0.25">
      <c r="A411" s="358" t="s">
        <v>100</v>
      </c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51">
        <v>4607091389388</v>
      </c>
      <c r="E412" s="352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6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4"/>
      <c r="P412" s="354"/>
      <c r="Q412" s="354"/>
      <c r="R412" s="352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51">
        <v>4607091389364</v>
      </c>
      <c r="E413" s="352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6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4"/>
      <c r="P413" s="354"/>
      <c r="Q413" s="354"/>
      <c r="R413" s="352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60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1"/>
      <c r="N414" s="344" t="s">
        <v>66</v>
      </c>
      <c r="O414" s="345"/>
      <c r="P414" s="345"/>
      <c r="Q414" s="345"/>
      <c r="R414" s="345"/>
      <c r="S414" s="345"/>
      <c r="T414" s="346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1"/>
      <c r="N415" s="344" t="s">
        <v>66</v>
      </c>
      <c r="O415" s="345"/>
      <c r="P415" s="345"/>
      <c r="Q415" s="345"/>
      <c r="R415" s="345"/>
      <c r="S415" s="345"/>
      <c r="T415" s="346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58" t="s">
        <v>60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51">
        <v>4607091389739</v>
      </c>
      <c r="E417" s="352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4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4"/>
      <c r="P417" s="354"/>
      <c r="Q417" s="354"/>
      <c r="R417" s="352"/>
      <c r="S417" s="34"/>
      <c r="T417" s="34"/>
      <c r="U417" s="35" t="s">
        <v>65</v>
      </c>
      <c r="V417" s="338">
        <v>300</v>
      </c>
      <c r="W417" s="339">
        <f t="shared" ref="W417:W423" si="19">IFERROR(IF(V417="",0,CEILING((V417/$H417),1)*$H417),"")</f>
        <v>302.40000000000003</v>
      </c>
      <c r="X417" s="36">
        <f>IFERROR(IF(W417=0,"",ROUNDUP(W417/H417,0)*0.00753),"")</f>
        <v>0.54215999999999998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51">
        <v>4680115883048</v>
      </c>
      <c r="E418" s="352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40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4"/>
      <c r="P418" s="354"/>
      <c r="Q418" s="354"/>
      <c r="R418" s="352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51">
        <v>4607091389425</v>
      </c>
      <c r="E419" s="352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4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4"/>
      <c r="P419" s="354"/>
      <c r="Q419" s="354"/>
      <c r="R419" s="352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51">
        <v>4680115882911</v>
      </c>
      <c r="E420" s="352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447" t="s">
        <v>609</v>
      </c>
      <c r="O420" s="354"/>
      <c r="P420" s="354"/>
      <c r="Q420" s="354"/>
      <c r="R420" s="352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51">
        <v>4680115880771</v>
      </c>
      <c r="E421" s="352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4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4"/>
      <c r="P421" s="354"/>
      <c r="Q421" s="354"/>
      <c r="R421" s="352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hidden="1" customHeight="1" x14ac:dyDescent="0.25">
      <c r="A422" s="54" t="s">
        <v>612</v>
      </c>
      <c r="B422" s="54" t="s">
        <v>613</v>
      </c>
      <c r="C422" s="31">
        <v>4301031173</v>
      </c>
      <c r="D422" s="351">
        <v>4607091389500</v>
      </c>
      <c r="E422" s="352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4"/>
      <c r="P422" s="354"/>
      <c r="Q422" s="354"/>
      <c r="R422" s="352"/>
      <c r="S422" s="34"/>
      <c r="T422" s="34"/>
      <c r="U422" s="35" t="s">
        <v>65</v>
      </c>
      <c r="V422" s="338">
        <v>0</v>
      </c>
      <c r="W422" s="339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51">
        <v>4680115881983</v>
      </c>
      <c r="E423" s="352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4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4"/>
      <c r="P423" s="354"/>
      <c r="Q423" s="354"/>
      <c r="R423" s="352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60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61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40">
        <f>IFERROR(V417/H417,"0")+IFERROR(V418/H418,"0")+IFERROR(V419/H419,"0")+IFERROR(V420/H420,"0")+IFERROR(V421/H421,"0")+IFERROR(V422/H422,"0")+IFERROR(V423/H423,"0")</f>
        <v>71.428571428571431</v>
      </c>
      <c r="W424" s="340">
        <f>IFERROR(W417/H417,"0")+IFERROR(W418/H418,"0")+IFERROR(W419/H419,"0")+IFERROR(W420/H420,"0")+IFERROR(W421/H421,"0")+IFERROR(W422/H422,"0")+IFERROR(W423/H423,"0")</f>
        <v>72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0.54215999999999998</v>
      </c>
      <c r="Y424" s="341"/>
      <c r="Z424" s="341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61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40">
        <f>IFERROR(SUM(V417:V423),"0")</f>
        <v>300</v>
      </c>
      <c r="W425" s="340">
        <f>IFERROR(SUM(W417:W423),"0")</f>
        <v>302.40000000000003</v>
      </c>
      <c r="X425" s="37"/>
      <c r="Y425" s="341"/>
      <c r="Z425" s="341"/>
    </row>
    <row r="426" spans="1:53" ht="14.25" hidden="1" customHeight="1" x14ac:dyDescent="0.25">
      <c r="A426" s="358" t="s">
        <v>86</v>
      </c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51">
        <v>4680115884571</v>
      </c>
      <c r="E427" s="352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75" t="s">
        <v>618</v>
      </c>
      <c r="O427" s="354"/>
      <c r="P427" s="354"/>
      <c r="Q427" s="354"/>
      <c r="R427" s="352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60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1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61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58" t="s">
        <v>95</v>
      </c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33"/>
      <c r="Z430" s="333"/>
    </row>
    <row r="431" spans="1:53" ht="27" hidden="1" customHeight="1" x14ac:dyDescent="0.25">
      <c r="A431" s="54" t="s">
        <v>619</v>
      </c>
      <c r="B431" s="54" t="s">
        <v>620</v>
      </c>
      <c r="C431" s="31">
        <v>4301170010</v>
      </c>
      <c r="D431" s="351">
        <v>4680115884090</v>
      </c>
      <c r="E431" s="352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620" t="s">
        <v>621</v>
      </c>
      <c r="O431" s="354"/>
      <c r="P431" s="354"/>
      <c r="Q431" s="354"/>
      <c r="R431" s="352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0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61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hidden="1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61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hidden="1" customHeight="1" x14ac:dyDescent="0.25">
      <c r="A434" s="358" t="s">
        <v>622</v>
      </c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51">
        <v>4680115884564</v>
      </c>
      <c r="E435" s="352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428" t="s">
        <v>625</v>
      </c>
      <c r="O435" s="354"/>
      <c r="P435" s="354"/>
      <c r="Q435" s="354"/>
      <c r="R435" s="352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1"/>
      <c r="N436" s="344" t="s">
        <v>66</v>
      </c>
      <c r="O436" s="345"/>
      <c r="P436" s="345"/>
      <c r="Q436" s="345"/>
      <c r="R436" s="345"/>
      <c r="S436" s="345"/>
      <c r="T436" s="346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1"/>
      <c r="N437" s="344" t="s">
        <v>66</v>
      </c>
      <c r="O437" s="345"/>
      <c r="P437" s="345"/>
      <c r="Q437" s="345"/>
      <c r="R437" s="345"/>
      <c r="S437" s="345"/>
      <c r="T437" s="346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82" t="s">
        <v>626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56" t="s">
        <v>626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34"/>
      <c r="Z439" s="334"/>
    </row>
    <row r="440" spans="1:53" ht="14.25" hidden="1" customHeight="1" x14ac:dyDescent="0.25">
      <c r="A440" s="358" t="s">
        <v>108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3"/>
      <c r="Z440" s="333"/>
    </row>
    <row r="441" spans="1:53" ht="27" hidden="1" customHeight="1" x14ac:dyDescent="0.25">
      <c r="A441" s="54" t="s">
        <v>627</v>
      </c>
      <c r="B441" s="54" t="s">
        <v>628</v>
      </c>
      <c r="C441" s="31">
        <v>4301011371</v>
      </c>
      <c r="D441" s="351">
        <v>4607091389067</v>
      </c>
      <c r="E441" s="352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4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4"/>
      <c r="P441" s="354"/>
      <c r="Q441" s="354"/>
      <c r="R441" s="352"/>
      <c r="S441" s="34"/>
      <c r="T441" s="34"/>
      <c r="U441" s="35" t="s">
        <v>65</v>
      </c>
      <c r="V441" s="338">
        <v>0</v>
      </c>
      <c r="W441" s="339">
        <f t="shared" ref="W441:W449" si="20"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629</v>
      </c>
      <c r="B442" s="54" t="s">
        <v>630</v>
      </c>
      <c r="C442" s="31">
        <v>4301011363</v>
      </c>
      <c r="D442" s="351">
        <v>4607091383522</v>
      </c>
      <c r="E442" s="352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4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4"/>
      <c r="P442" s="354"/>
      <c r="Q442" s="354"/>
      <c r="R442" s="352"/>
      <c r="S442" s="34"/>
      <c r="T442" s="34"/>
      <c r="U442" s="35" t="s">
        <v>65</v>
      </c>
      <c r="V442" s="338">
        <v>0</v>
      </c>
      <c r="W442" s="339">
        <f t="shared" si="20"/>
        <v>0</v>
      </c>
      <c r="X442" s="36" t="str">
        <f>IFERROR(IF(W442=0,"",ROUNDUP(W442/H442,0)*0.01196),"")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51">
        <v>4607091384437</v>
      </c>
      <c r="E443" s="352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4"/>
      <c r="P443" s="354"/>
      <c r="Q443" s="354"/>
      <c r="R443" s="352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633</v>
      </c>
      <c r="B444" s="54" t="s">
        <v>634</v>
      </c>
      <c r="C444" s="31">
        <v>4301011365</v>
      </c>
      <c r="D444" s="351">
        <v>4607091389104</v>
      </c>
      <c r="E444" s="352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6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4"/>
      <c r="P444" s="354"/>
      <c r="Q444" s="354"/>
      <c r="R444" s="352"/>
      <c r="S444" s="34"/>
      <c r="T444" s="34"/>
      <c r="U444" s="35" t="s">
        <v>65</v>
      </c>
      <c r="V444" s="338">
        <v>0</v>
      </c>
      <c r="W444" s="339">
        <f t="shared" si="20"/>
        <v>0</v>
      </c>
      <c r="X444" s="36" t="str">
        <f>IFERROR(IF(W444=0,"",ROUNDUP(W444/H444,0)*0.01196),"")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635</v>
      </c>
      <c r="B445" s="54" t="s">
        <v>636</v>
      </c>
      <c r="C445" s="31">
        <v>4301011367</v>
      </c>
      <c r="D445" s="351">
        <v>4680115880603</v>
      </c>
      <c r="E445" s="352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4"/>
      <c r="P445" s="354"/>
      <c r="Q445" s="354"/>
      <c r="R445" s="352"/>
      <c r="S445" s="34"/>
      <c r="T445" s="34"/>
      <c r="U445" s="35" t="s">
        <v>65</v>
      </c>
      <c r="V445" s="338">
        <v>0</v>
      </c>
      <c r="W445" s="339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51">
        <v>4607091389999</v>
      </c>
      <c r="E446" s="352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4"/>
      <c r="P446" s="354"/>
      <c r="Q446" s="354"/>
      <c r="R446" s="352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51">
        <v>4680115882782</v>
      </c>
      <c r="E447" s="352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59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4"/>
      <c r="P447" s="354"/>
      <c r="Q447" s="354"/>
      <c r="R447" s="352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51">
        <v>4607091389098</v>
      </c>
      <c r="E448" s="352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4"/>
      <c r="P448" s="354"/>
      <c r="Q448" s="354"/>
      <c r="R448" s="352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643</v>
      </c>
      <c r="B449" s="54" t="s">
        <v>644</v>
      </c>
      <c r="C449" s="31">
        <v>4301011366</v>
      </c>
      <c r="D449" s="351">
        <v>4607091389982</v>
      </c>
      <c r="E449" s="352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4"/>
      <c r="P449" s="354"/>
      <c r="Q449" s="354"/>
      <c r="R449" s="352"/>
      <c r="S449" s="34"/>
      <c r="T449" s="34"/>
      <c r="U449" s="35" t="s">
        <v>65</v>
      </c>
      <c r="V449" s="338">
        <v>0</v>
      </c>
      <c r="W449" s="339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5" t="s">
        <v>1</v>
      </c>
    </row>
    <row r="450" spans="1:53" hidden="1" x14ac:dyDescent="0.2">
      <c r="A450" s="360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61"/>
      <c r="N450" s="344" t="s">
        <v>66</v>
      </c>
      <c r="O450" s="345"/>
      <c r="P450" s="345"/>
      <c r="Q450" s="345"/>
      <c r="R450" s="345"/>
      <c r="S450" s="345"/>
      <c r="T450" s="346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0</v>
      </c>
      <c r="W450" s="340">
        <f>IFERROR(W441/H441,"0")+IFERROR(W442/H442,"0")+IFERROR(W443/H443,"0")+IFERROR(W444/H444,"0")+IFERROR(W445/H445,"0")+IFERROR(W446/H446,"0")+IFERROR(W447/H447,"0")+IFERROR(W448/H448,"0")+IFERROR(W449/H449,"0")</f>
        <v>0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</v>
      </c>
      <c r="Y450" s="341"/>
      <c r="Z450" s="341"/>
    </row>
    <row r="451" spans="1:53" hidden="1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61"/>
      <c r="N451" s="344" t="s">
        <v>66</v>
      </c>
      <c r="O451" s="345"/>
      <c r="P451" s="345"/>
      <c r="Q451" s="345"/>
      <c r="R451" s="345"/>
      <c r="S451" s="345"/>
      <c r="T451" s="346"/>
      <c r="U451" s="37" t="s">
        <v>65</v>
      </c>
      <c r="V451" s="340">
        <f>IFERROR(SUM(V441:V449),"0")</f>
        <v>0</v>
      </c>
      <c r="W451" s="340">
        <f>IFERROR(SUM(W441:W449),"0")</f>
        <v>0</v>
      </c>
      <c r="X451" s="37"/>
      <c r="Y451" s="341"/>
      <c r="Z451" s="341"/>
    </row>
    <row r="452" spans="1:53" ht="14.25" hidden="1" customHeight="1" x14ac:dyDescent="0.25">
      <c r="A452" s="358" t="s">
        <v>100</v>
      </c>
      <c r="B452" s="357"/>
      <c r="C452" s="357"/>
      <c r="D452" s="357"/>
      <c r="E452" s="357"/>
      <c r="F452" s="357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51">
        <v>4607091388930</v>
      </c>
      <c r="E453" s="352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4"/>
      <c r="P453" s="354"/>
      <c r="Q453" s="354"/>
      <c r="R453" s="352"/>
      <c r="S453" s="34"/>
      <c r="T453" s="34"/>
      <c r="U453" s="35" t="s">
        <v>65</v>
      </c>
      <c r="V453" s="338">
        <v>200</v>
      </c>
      <c r="W453" s="339">
        <f>IFERROR(IF(V453="",0,CEILING((V453/$H453),1)*$H453),"")</f>
        <v>200.64000000000001</v>
      </c>
      <c r="X453" s="36">
        <f>IFERROR(IF(W453=0,"",ROUNDUP(W453/H453,0)*0.01196),"")</f>
        <v>0.45448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647</v>
      </c>
      <c r="B454" s="54" t="s">
        <v>648</v>
      </c>
      <c r="C454" s="31">
        <v>4301020206</v>
      </c>
      <c r="D454" s="351">
        <v>4680115880054</v>
      </c>
      <c r="E454" s="352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4"/>
      <c r="P454" s="354"/>
      <c r="Q454" s="354"/>
      <c r="R454" s="352"/>
      <c r="S454" s="34"/>
      <c r="T454" s="34"/>
      <c r="U454" s="35" t="s">
        <v>65</v>
      </c>
      <c r="V454" s="338">
        <v>24</v>
      </c>
      <c r="W454" s="339">
        <f>IFERROR(IF(V454="",0,CEILING((V454/$H454),1)*$H454),"")</f>
        <v>25.2</v>
      </c>
      <c r="X454" s="36">
        <f>IFERROR(IF(W454=0,"",ROUNDUP(W454/H454,0)*0.00937),"")</f>
        <v>6.5589999999999996E-2</v>
      </c>
      <c r="Y454" s="56"/>
      <c r="Z454" s="57"/>
      <c r="AD454" s="58"/>
      <c r="BA454" s="307" t="s">
        <v>1</v>
      </c>
    </row>
    <row r="455" spans="1:53" x14ac:dyDescent="0.2">
      <c r="A455" s="360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61"/>
      <c r="N455" s="344" t="s">
        <v>66</v>
      </c>
      <c r="O455" s="345"/>
      <c r="P455" s="345"/>
      <c r="Q455" s="345"/>
      <c r="R455" s="345"/>
      <c r="S455" s="345"/>
      <c r="T455" s="346"/>
      <c r="U455" s="37" t="s">
        <v>67</v>
      </c>
      <c r="V455" s="340">
        <f>IFERROR(V453/H453,"0")+IFERROR(V454/H454,"0")</f>
        <v>44.54545454545454</v>
      </c>
      <c r="W455" s="340">
        <f>IFERROR(W453/H453,"0")+IFERROR(W454/H454,"0")</f>
        <v>45</v>
      </c>
      <c r="X455" s="340">
        <f>IFERROR(IF(X453="",0,X453),"0")+IFERROR(IF(X454="",0,X454),"0")</f>
        <v>0.52007000000000003</v>
      </c>
      <c r="Y455" s="341"/>
      <c r="Z455" s="341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61"/>
      <c r="N456" s="344" t="s">
        <v>66</v>
      </c>
      <c r="O456" s="345"/>
      <c r="P456" s="345"/>
      <c r="Q456" s="345"/>
      <c r="R456" s="345"/>
      <c r="S456" s="345"/>
      <c r="T456" s="346"/>
      <c r="U456" s="37" t="s">
        <v>65</v>
      </c>
      <c r="V456" s="340">
        <f>IFERROR(SUM(V453:V454),"0")</f>
        <v>224</v>
      </c>
      <c r="W456" s="340">
        <f>IFERROR(SUM(W453:W454),"0")</f>
        <v>225.84</v>
      </c>
      <c r="X456" s="37"/>
      <c r="Y456" s="341"/>
      <c r="Z456" s="341"/>
    </row>
    <row r="457" spans="1:53" ht="14.25" hidden="1" customHeight="1" x14ac:dyDescent="0.25">
      <c r="A457" s="358" t="s">
        <v>60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3"/>
      <c r="Z457" s="333"/>
    </row>
    <row r="458" spans="1:53" ht="27" hidden="1" customHeight="1" x14ac:dyDescent="0.25">
      <c r="A458" s="54" t="s">
        <v>649</v>
      </c>
      <c r="B458" s="54" t="s">
        <v>650</v>
      </c>
      <c r="C458" s="31">
        <v>4301031252</v>
      </c>
      <c r="D458" s="351">
        <v>4680115883116</v>
      </c>
      <c r="E458" s="352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4"/>
      <c r="P458" s="354"/>
      <c r="Q458" s="354"/>
      <c r="R458" s="352"/>
      <c r="S458" s="34"/>
      <c r="T458" s="34"/>
      <c r="U458" s="35" t="s">
        <v>65</v>
      </c>
      <c r="V458" s="338">
        <v>0</v>
      </c>
      <c r="W458" s="339">
        <f t="shared" ref="W458:W463" si="21"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51">
        <v>4680115883093</v>
      </c>
      <c r="E459" s="352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4"/>
      <c r="P459" s="354"/>
      <c r="Q459" s="354"/>
      <c r="R459" s="352"/>
      <c r="S459" s="34"/>
      <c r="T459" s="34"/>
      <c r="U459" s="35" t="s">
        <v>65</v>
      </c>
      <c r="V459" s="338">
        <v>100</v>
      </c>
      <c r="W459" s="339">
        <f t="shared" si="21"/>
        <v>100.32000000000001</v>
      </c>
      <c r="X459" s="36">
        <f>IFERROR(IF(W459=0,"",ROUNDUP(W459/H459,0)*0.01196),"")</f>
        <v>0.22724</v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653</v>
      </c>
      <c r="B460" s="54" t="s">
        <v>654</v>
      </c>
      <c r="C460" s="31">
        <v>4301031250</v>
      </c>
      <c r="D460" s="351">
        <v>4680115883109</v>
      </c>
      <c r="E460" s="352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6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4"/>
      <c r="P460" s="354"/>
      <c r="Q460" s="354"/>
      <c r="R460" s="352"/>
      <c r="S460" s="34"/>
      <c r="T460" s="34"/>
      <c r="U460" s="35" t="s">
        <v>65</v>
      </c>
      <c r="V460" s="338">
        <v>0</v>
      </c>
      <c r="W460" s="339">
        <f t="shared" si="21"/>
        <v>0</v>
      </c>
      <c r="X460" s="36" t="str">
        <f>IFERROR(IF(W460=0,"",ROUNDUP(W460/H460,0)*0.01196),"")</f>
        <v/>
      </c>
      <c r="Y460" s="56"/>
      <c r="Z460" s="57"/>
      <c r="AD460" s="58"/>
      <c r="BA460" s="310" t="s">
        <v>1</v>
      </c>
    </row>
    <row r="461" spans="1:53" ht="27" hidden="1" customHeight="1" x14ac:dyDescent="0.25">
      <c r="A461" s="54" t="s">
        <v>655</v>
      </c>
      <c r="B461" s="54" t="s">
        <v>656</v>
      </c>
      <c r="C461" s="31">
        <v>4301031249</v>
      </c>
      <c r="D461" s="351">
        <v>4680115882072</v>
      </c>
      <c r="E461" s="352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05" t="s">
        <v>657</v>
      </c>
      <c r="O461" s="354"/>
      <c r="P461" s="354"/>
      <c r="Q461" s="354"/>
      <c r="R461" s="352"/>
      <c r="S461" s="34"/>
      <c r="T461" s="34"/>
      <c r="U461" s="35" t="s">
        <v>65</v>
      </c>
      <c r="V461" s="338">
        <v>0</v>
      </c>
      <c r="W461" s="339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1" t="s">
        <v>1</v>
      </c>
    </row>
    <row r="462" spans="1:53" ht="27" hidden="1" customHeight="1" x14ac:dyDescent="0.25">
      <c r="A462" s="54" t="s">
        <v>658</v>
      </c>
      <c r="B462" s="54" t="s">
        <v>659</v>
      </c>
      <c r="C462" s="31">
        <v>4301031251</v>
      </c>
      <c r="D462" s="351">
        <v>4680115882102</v>
      </c>
      <c r="E462" s="352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698" t="s">
        <v>660</v>
      </c>
      <c r="O462" s="354"/>
      <c r="P462" s="354"/>
      <c r="Q462" s="354"/>
      <c r="R462" s="352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hidden="1" customHeight="1" x14ac:dyDescent="0.25">
      <c r="A463" s="54" t="s">
        <v>661</v>
      </c>
      <c r="B463" s="54" t="s">
        <v>662</v>
      </c>
      <c r="C463" s="31">
        <v>4301031253</v>
      </c>
      <c r="D463" s="351">
        <v>4680115882096</v>
      </c>
      <c r="E463" s="352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671" t="s">
        <v>663</v>
      </c>
      <c r="O463" s="354"/>
      <c r="P463" s="354"/>
      <c r="Q463" s="354"/>
      <c r="R463" s="352"/>
      <c r="S463" s="34"/>
      <c r="T463" s="34"/>
      <c r="U463" s="35" t="s">
        <v>65</v>
      </c>
      <c r="V463" s="338">
        <v>0</v>
      </c>
      <c r="W463" s="339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60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1"/>
      <c r="N464" s="344" t="s">
        <v>66</v>
      </c>
      <c r="O464" s="345"/>
      <c r="P464" s="345"/>
      <c r="Q464" s="345"/>
      <c r="R464" s="345"/>
      <c r="S464" s="345"/>
      <c r="T464" s="346"/>
      <c r="U464" s="37" t="s">
        <v>67</v>
      </c>
      <c r="V464" s="340">
        <f>IFERROR(V458/H458,"0")+IFERROR(V459/H459,"0")+IFERROR(V460/H460,"0")+IFERROR(V461/H461,"0")+IFERROR(V462/H462,"0")+IFERROR(V463/H463,"0")</f>
        <v>18.939393939393938</v>
      </c>
      <c r="W464" s="340">
        <f>IFERROR(W458/H458,"0")+IFERROR(W459/H459,"0")+IFERROR(W460/H460,"0")+IFERROR(W461/H461,"0")+IFERROR(W462/H462,"0")+IFERROR(W463/H463,"0")</f>
        <v>19</v>
      </c>
      <c r="X464" s="340">
        <f>IFERROR(IF(X458="",0,X458),"0")+IFERROR(IF(X459="",0,X459),"0")+IFERROR(IF(X460="",0,X460),"0")+IFERROR(IF(X461="",0,X461),"0")+IFERROR(IF(X462="",0,X462),"0")+IFERROR(IF(X463="",0,X463),"0")</f>
        <v>0.22724</v>
      </c>
      <c r="Y464" s="341"/>
      <c r="Z464" s="341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61"/>
      <c r="N465" s="344" t="s">
        <v>66</v>
      </c>
      <c r="O465" s="345"/>
      <c r="P465" s="345"/>
      <c r="Q465" s="345"/>
      <c r="R465" s="345"/>
      <c r="S465" s="345"/>
      <c r="T465" s="346"/>
      <c r="U465" s="37" t="s">
        <v>65</v>
      </c>
      <c r="V465" s="340">
        <f>IFERROR(SUM(V458:V463),"0")</f>
        <v>100</v>
      </c>
      <c r="W465" s="340">
        <f>IFERROR(SUM(W458:W463),"0")</f>
        <v>100.32000000000001</v>
      </c>
      <c r="X465" s="37"/>
      <c r="Y465" s="341"/>
      <c r="Z465" s="341"/>
    </row>
    <row r="466" spans="1:53" ht="14.25" hidden="1" customHeight="1" x14ac:dyDescent="0.25">
      <c r="A466" s="358" t="s">
        <v>68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51">
        <v>4680115883536</v>
      </c>
      <c r="E467" s="352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477" t="s">
        <v>666</v>
      </c>
      <c r="O467" s="354"/>
      <c r="P467" s="354"/>
      <c r="Q467" s="354"/>
      <c r="R467" s="352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51">
        <v>4607091383409</v>
      </c>
      <c r="E468" s="352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4"/>
      <c r="P468" s="354"/>
      <c r="Q468" s="354"/>
      <c r="R468" s="352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51">
        <v>4607091383416</v>
      </c>
      <c r="E469" s="352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4"/>
      <c r="P469" s="354"/>
      <c r="Q469" s="354"/>
      <c r="R469" s="352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60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61"/>
      <c r="N470" s="344" t="s">
        <v>66</v>
      </c>
      <c r="O470" s="345"/>
      <c r="P470" s="345"/>
      <c r="Q470" s="345"/>
      <c r="R470" s="345"/>
      <c r="S470" s="345"/>
      <c r="T470" s="346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61"/>
      <c r="N471" s="344" t="s">
        <v>66</v>
      </c>
      <c r="O471" s="345"/>
      <c r="P471" s="345"/>
      <c r="Q471" s="345"/>
      <c r="R471" s="345"/>
      <c r="S471" s="345"/>
      <c r="T471" s="346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82" t="s">
        <v>671</v>
      </c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383"/>
      <c r="O472" s="383"/>
      <c r="P472" s="383"/>
      <c r="Q472" s="383"/>
      <c r="R472" s="383"/>
      <c r="S472" s="383"/>
      <c r="T472" s="383"/>
      <c r="U472" s="383"/>
      <c r="V472" s="383"/>
      <c r="W472" s="383"/>
      <c r="X472" s="383"/>
      <c r="Y472" s="48"/>
      <c r="Z472" s="48"/>
    </row>
    <row r="473" spans="1:53" ht="16.5" hidden="1" customHeight="1" x14ac:dyDescent="0.25">
      <c r="A473" s="356" t="s">
        <v>672</v>
      </c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34"/>
      <c r="Z473" s="334"/>
    </row>
    <row r="474" spans="1:53" ht="14.25" hidden="1" customHeight="1" x14ac:dyDescent="0.25">
      <c r="A474" s="358" t="s">
        <v>108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51">
        <v>4640242180441</v>
      </c>
      <c r="E475" s="352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685" t="s">
        <v>675</v>
      </c>
      <c r="O475" s="354"/>
      <c r="P475" s="354"/>
      <c r="Q475" s="354"/>
      <c r="R475" s="352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hidden="1" customHeight="1" x14ac:dyDescent="0.25">
      <c r="A476" s="54" t="s">
        <v>676</v>
      </c>
      <c r="B476" s="54" t="s">
        <v>677</v>
      </c>
      <c r="C476" s="31">
        <v>4301011584</v>
      </c>
      <c r="D476" s="351">
        <v>4640242180564</v>
      </c>
      <c r="E476" s="352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647" t="s">
        <v>678</v>
      </c>
      <c r="O476" s="354"/>
      <c r="P476" s="354"/>
      <c r="Q476" s="354"/>
      <c r="R476" s="352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51">
        <v>4640242180038</v>
      </c>
      <c r="E477" s="352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498" t="s">
        <v>681</v>
      </c>
      <c r="O477" s="354"/>
      <c r="P477" s="354"/>
      <c r="Q477" s="354"/>
      <c r="R477" s="352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hidden="1" x14ac:dyDescent="0.2">
      <c r="A478" s="360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1"/>
      <c r="N478" s="344" t="s">
        <v>66</v>
      </c>
      <c r="O478" s="345"/>
      <c r="P478" s="345"/>
      <c r="Q478" s="345"/>
      <c r="R478" s="345"/>
      <c r="S478" s="345"/>
      <c r="T478" s="346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61"/>
      <c r="N479" s="344" t="s">
        <v>66</v>
      </c>
      <c r="O479" s="345"/>
      <c r="P479" s="345"/>
      <c r="Q479" s="345"/>
      <c r="R479" s="345"/>
      <c r="S479" s="345"/>
      <c r="T479" s="346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hidden="1" customHeight="1" x14ac:dyDescent="0.25">
      <c r="A480" s="358" t="s">
        <v>100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51">
        <v>4640242180526</v>
      </c>
      <c r="E481" s="352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67" t="s">
        <v>684</v>
      </c>
      <c r="O481" s="354"/>
      <c r="P481" s="354"/>
      <c r="Q481" s="354"/>
      <c r="R481" s="352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51">
        <v>4640242180519</v>
      </c>
      <c r="E482" s="352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635" t="s">
        <v>687</v>
      </c>
      <c r="O482" s="354"/>
      <c r="P482" s="354"/>
      <c r="Q482" s="354"/>
      <c r="R482" s="352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60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1"/>
      <c r="N483" s="344" t="s">
        <v>66</v>
      </c>
      <c r="O483" s="345"/>
      <c r="P483" s="345"/>
      <c r="Q483" s="345"/>
      <c r="R483" s="345"/>
      <c r="S483" s="345"/>
      <c r="T483" s="346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61"/>
      <c r="N484" s="344" t="s">
        <v>66</v>
      </c>
      <c r="O484" s="345"/>
      <c r="P484" s="345"/>
      <c r="Q484" s="345"/>
      <c r="R484" s="345"/>
      <c r="S484" s="345"/>
      <c r="T484" s="346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58" t="s">
        <v>60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33"/>
      <c r="Z485" s="333"/>
    </row>
    <row r="486" spans="1:53" ht="27" customHeight="1" x14ac:dyDescent="0.25">
      <c r="A486" s="54" t="s">
        <v>688</v>
      </c>
      <c r="B486" s="54" t="s">
        <v>689</v>
      </c>
      <c r="C486" s="31">
        <v>4301031280</v>
      </c>
      <c r="D486" s="351">
        <v>4640242180816</v>
      </c>
      <c r="E486" s="352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643" t="s">
        <v>690</v>
      </c>
      <c r="O486" s="354"/>
      <c r="P486" s="354"/>
      <c r="Q486" s="354"/>
      <c r="R486" s="352"/>
      <c r="S486" s="34"/>
      <c r="T486" s="34"/>
      <c r="U486" s="35" t="s">
        <v>65</v>
      </c>
      <c r="V486" s="338">
        <v>20</v>
      </c>
      <c r="W486" s="339">
        <f>IFERROR(IF(V486="",0,CEILING((V486/$H486),1)*$H486),"")</f>
        <v>21</v>
      </c>
      <c r="X486" s="36">
        <f>IFERROR(IF(W486=0,"",ROUNDUP(W486/H486,0)*0.00753),"")</f>
        <v>3.7650000000000003E-2</v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51">
        <v>4640242180595</v>
      </c>
      <c r="E487" s="352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0" t="s">
        <v>693</v>
      </c>
      <c r="O487" s="354"/>
      <c r="P487" s="354"/>
      <c r="Q487" s="354"/>
      <c r="R487" s="352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51">
        <v>4640242180908</v>
      </c>
      <c r="E488" s="352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406" t="s">
        <v>696</v>
      </c>
      <c r="O488" s="354"/>
      <c r="P488" s="354"/>
      <c r="Q488" s="354"/>
      <c r="R488" s="352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51">
        <v>4640242180489</v>
      </c>
      <c r="E489" s="352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699" t="s">
        <v>699</v>
      </c>
      <c r="O489" s="354"/>
      <c r="P489" s="354"/>
      <c r="Q489" s="354"/>
      <c r="R489" s="352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x14ac:dyDescent="0.2">
      <c r="A490" s="360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61"/>
      <c r="N490" s="344" t="s">
        <v>66</v>
      </c>
      <c r="O490" s="345"/>
      <c r="P490" s="345"/>
      <c r="Q490" s="345"/>
      <c r="R490" s="345"/>
      <c r="S490" s="345"/>
      <c r="T490" s="346"/>
      <c r="U490" s="37" t="s">
        <v>67</v>
      </c>
      <c r="V490" s="340">
        <f>IFERROR(V486/H486,"0")+IFERROR(V487/H487,"0")+IFERROR(V488/H488,"0")+IFERROR(V489/H489,"0")</f>
        <v>4.7619047619047619</v>
      </c>
      <c r="W490" s="340">
        <f>IFERROR(W486/H486,"0")+IFERROR(W487/H487,"0")+IFERROR(W488/H488,"0")+IFERROR(W489/H489,"0")</f>
        <v>5</v>
      </c>
      <c r="X490" s="340">
        <f>IFERROR(IF(X486="",0,X486),"0")+IFERROR(IF(X487="",0,X487),"0")+IFERROR(IF(X488="",0,X488),"0")+IFERROR(IF(X489="",0,X489),"0")</f>
        <v>3.7650000000000003E-2</v>
      </c>
      <c r="Y490" s="341"/>
      <c r="Z490" s="341"/>
    </row>
    <row r="491" spans="1:53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1"/>
      <c r="N491" s="344" t="s">
        <v>66</v>
      </c>
      <c r="O491" s="345"/>
      <c r="P491" s="345"/>
      <c r="Q491" s="345"/>
      <c r="R491" s="345"/>
      <c r="S491" s="345"/>
      <c r="T491" s="346"/>
      <c r="U491" s="37" t="s">
        <v>65</v>
      </c>
      <c r="V491" s="340">
        <f>IFERROR(SUM(V486:V489),"0")</f>
        <v>20</v>
      </c>
      <c r="W491" s="340">
        <f>IFERROR(SUM(W486:W489),"0")</f>
        <v>21</v>
      </c>
      <c r="X491" s="37"/>
      <c r="Y491" s="341"/>
      <c r="Z491" s="341"/>
    </row>
    <row r="492" spans="1:53" ht="14.25" hidden="1" customHeight="1" x14ac:dyDescent="0.25">
      <c r="A492" s="358" t="s">
        <v>68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3"/>
      <c r="Z492" s="333"/>
    </row>
    <row r="493" spans="1:53" ht="27" hidden="1" customHeight="1" x14ac:dyDescent="0.25">
      <c r="A493" s="54" t="s">
        <v>700</v>
      </c>
      <c r="B493" s="54" t="s">
        <v>701</v>
      </c>
      <c r="C493" s="31">
        <v>4301051310</v>
      </c>
      <c r="D493" s="351">
        <v>4680115880870</v>
      </c>
      <c r="E493" s="352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4"/>
      <c r="P493" s="354"/>
      <c r="Q493" s="354"/>
      <c r="R493" s="352"/>
      <c r="S493" s="34"/>
      <c r="T493" s="34"/>
      <c r="U493" s="35" t="s">
        <v>65</v>
      </c>
      <c r="V493" s="338">
        <v>0</v>
      </c>
      <c r="W493" s="339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51">
        <v>4640242180540</v>
      </c>
      <c r="E494" s="352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15" t="s">
        <v>704</v>
      </c>
      <c r="O494" s="354"/>
      <c r="P494" s="354"/>
      <c r="Q494" s="354"/>
      <c r="R494" s="352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51">
        <v>4640242181233</v>
      </c>
      <c r="E495" s="352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14" t="s">
        <v>707</v>
      </c>
      <c r="O495" s="354"/>
      <c r="P495" s="354"/>
      <c r="Q495" s="354"/>
      <c r="R495" s="352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51">
        <v>4640242180557</v>
      </c>
      <c r="E496" s="352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483" t="s">
        <v>710</v>
      </c>
      <c r="O496" s="354"/>
      <c r="P496" s="354"/>
      <c r="Q496" s="354"/>
      <c r="R496" s="352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51">
        <v>4640242181226</v>
      </c>
      <c r="E497" s="352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593" t="s">
        <v>713</v>
      </c>
      <c r="O497" s="354"/>
      <c r="P497" s="354"/>
      <c r="Q497" s="354"/>
      <c r="R497" s="352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hidden="1" x14ac:dyDescent="0.2">
      <c r="A498" s="360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1"/>
      <c r="N498" s="344" t="s">
        <v>66</v>
      </c>
      <c r="O498" s="345"/>
      <c r="P498" s="345"/>
      <c r="Q498" s="345"/>
      <c r="R498" s="345"/>
      <c r="S498" s="345"/>
      <c r="T498" s="346"/>
      <c r="U498" s="37" t="s">
        <v>67</v>
      </c>
      <c r="V498" s="340">
        <f>IFERROR(V493/H493,"0")+IFERROR(V494/H494,"0")+IFERROR(V495/H495,"0")+IFERROR(V496/H496,"0")+IFERROR(V497/H497,"0")</f>
        <v>0</v>
      </c>
      <c r="W498" s="340">
        <f>IFERROR(W493/H493,"0")+IFERROR(W494/H494,"0")+IFERROR(W495/H495,"0")+IFERROR(W496/H496,"0")+IFERROR(W497/H497,"0")</f>
        <v>0</v>
      </c>
      <c r="X498" s="340">
        <f>IFERROR(IF(X493="",0,X493),"0")+IFERROR(IF(X494="",0,X494),"0")+IFERROR(IF(X495="",0,X495),"0")+IFERROR(IF(X496="",0,X496),"0")+IFERROR(IF(X497="",0,X497),"0")</f>
        <v>0</v>
      </c>
      <c r="Y498" s="341"/>
      <c r="Z498" s="341"/>
    </row>
    <row r="499" spans="1:53" hidden="1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1"/>
      <c r="N499" s="344" t="s">
        <v>66</v>
      </c>
      <c r="O499" s="345"/>
      <c r="P499" s="345"/>
      <c r="Q499" s="345"/>
      <c r="R499" s="345"/>
      <c r="S499" s="345"/>
      <c r="T499" s="346"/>
      <c r="U499" s="37" t="s">
        <v>65</v>
      </c>
      <c r="V499" s="340">
        <f>IFERROR(SUM(V493:V497),"0")</f>
        <v>0</v>
      </c>
      <c r="W499" s="340">
        <f>IFERROR(SUM(W493:W497),"0")</f>
        <v>0</v>
      </c>
      <c r="X499" s="37"/>
      <c r="Y499" s="341"/>
      <c r="Z499" s="341"/>
    </row>
    <row r="500" spans="1:53" ht="15" customHeight="1" x14ac:dyDescent="0.2">
      <c r="A500" s="441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95"/>
      <c r="N500" s="500" t="s">
        <v>714</v>
      </c>
      <c r="O500" s="381"/>
      <c r="P500" s="381"/>
      <c r="Q500" s="381"/>
      <c r="R500" s="381"/>
      <c r="S500" s="381"/>
      <c r="T500" s="365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3444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3500.4600000000005</v>
      </c>
      <c r="X500" s="37"/>
      <c r="Y500" s="341"/>
      <c r="Z500" s="341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95"/>
      <c r="N501" s="500" t="s">
        <v>715</v>
      </c>
      <c r="O501" s="381"/>
      <c r="P501" s="381"/>
      <c r="Q501" s="381"/>
      <c r="R501" s="381"/>
      <c r="S501" s="381"/>
      <c r="T501" s="365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3633.6347245347251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3693.3240000000005</v>
      </c>
      <c r="X501" s="37"/>
      <c r="Y501" s="341"/>
      <c r="Z501" s="341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95"/>
      <c r="N502" s="500" t="s">
        <v>716</v>
      </c>
      <c r="O502" s="381"/>
      <c r="P502" s="381"/>
      <c r="Q502" s="381"/>
      <c r="R502" s="381"/>
      <c r="S502" s="381"/>
      <c r="T502" s="365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7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7</v>
      </c>
      <c r="X502" s="37"/>
      <c r="Y502" s="341"/>
      <c r="Z502" s="341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95"/>
      <c r="N503" s="500" t="s">
        <v>718</v>
      </c>
      <c r="O503" s="381"/>
      <c r="P503" s="381"/>
      <c r="Q503" s="381"/>
      <c r="R503" s="381"/>
      <c r="S503" s="381"/>
      <c r="T503" s="365"/>
      <c r="U503" s="37" t="s">
        <v>65</v>
      </c>
      <c r="V503" s="340">
        <f>GrossWeightTotal+PalletQtyTotal*25</f>
        <v>3808.6347245347251</v>
      </c>
      <c r="W503" s="340">
        <f>GrossWeightTotalR+PalletQtyTotalR*25</f>
        <v>3868.3240000000005</v>
      </c>
      <c r="X503" s="37"/>
      <c r="Y503" s="341"/>
      <c r="Z503" s="341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95"/>
      <c r="N504" s="500" t="s">
        <v>719</v>
      </c>
      <c r="O504" s="381"/>
      <c r="P504" s="381"/>
      <c r="Q504" s="381"/>
      <c r="R504" s="381"/>
      <c r="S504" s="381"/>
      <c r="T504" s="365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637.40426240426223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647</v>
      </c>
      <c r="X504" s="37"/>
      <c r="Y504" s="341"/>
      <c r="Z504" s="341"/>
    </row>
    <row r="505" spans="1:53" ht="14.25" hidden="1" customHeight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95"/>
      <c r="N505" s="500" t="s">
        <v>720</v>
      </c>
      <c r="O505" s="381"/>
      <c r="P505" s="381"/>
      <c r="Q505" s="381"/>
      <c r="R505" s="381"/>
      <c r="S505" s="381"/>
      <c r="T505" s="365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7.3684399999999988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366" t="s">
        <v>98</v>
      </c>
      <c r="D507" s="367"/>
      <c r="E507" s="367"/>
      <c r="F507" s="368"/>
      <c r="G507" s="366" t="s">
        <v>254</v>
      </c>
      <c r="H507" s="367"/>
      <c r="I507" s="367"/>
      <c r="J507" s="367"/>
      <c r="K507" s="367"/>
      <c r="L507" s="367"/>
      <c r="M507" s="367"/>
      <c r="N507" s="367"/>
      <c r="O507" s="368"/>
      <c r="P507" s="366" t="s">
        <v>483</v>
      </c>
      <c r="Q507" s="368"/>
      <c r="R507" s="366" t="s">
        <v>539</v>
      </c>
      <c r="S507" s="368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471" t="s">
        <v>723</v>
      </c>
      <c r="B508" s="366" t="s">
        <v>59</v>
      </c>
      <c r="C508" s="366" t="s">
        <v>99</v>
      </c>
      <c r="D508" s="366" t="s">
        <v>107</v>
      </c>
      <c r="E508" s="366" t="s">
        <v>98</v>
      </c>
      <c r="F508" s="366" t="s">
        <v>245</v>
      </c>
      <c r="G508" s="366" t="s">
        <v>255</v>
      </c>
      <c r="H508" s="366" t="s">
        <v>262</v>
      </c>
      <c r="I508" s="366" t="s">
        <v>282</v>
      </c>
      <c r="J508" s="366" t="s">
        <v>348</v>
      </c>
      <c r="K508" s="332"/>
      <c r="L508" s="366" t="s">
        <v>351</v>
      </c>
      <c r="M508" s="366" t="s">
        <v>371</v>
      </c>
      <c r="N508" s="366" t="s">
        <v>455</v>
      </c>
      <c r="O508" s="366" t="s">
        <v>474</v>
      </c>
      <c r="P508" s="366" t="s">
        <v>484</v>
      </c>
      <c r="Q508" s="366" t="s">
        <v>513</v>
      </c>
      <c r="R508" s="366" t="s">
        <v>540</v>
      </c>
      <c r="S508" s="366" t="s">
        <v>596</v>
      </c>
      <c r="T508" s="366" t="s">
        <v>626</v>
      </c>
      <c r="U508" s="366" t="s">
        <v>672</v>
      </c>
      <c r="Z508" s="52"/>
      <c r="AC508" s="332"/>
    </row>
    <row r="509" spans="1:53" ht="13.5" customHeight="1" thickBot="1" x14ac:dyDescent="0.25">
      <c r="A509" s="472"/>
      <c r="B509" s="389"/>
      <c r="C509" s="389"/>
      <c r="D509" s="389"/>
      <c r="E509" s="389"/>
      <c r="F509" s="389"/>
      <c r="G509" s="389"/>
      <c r="H509" s="389"/>
      <c r="I509" s="389"/>
      <c r="J509" s="389"/>
      <c r="K509" s="332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10.8</v>
      </c>
      <c r="D510" s="46">
        <f>IFERROR(W57*1,"0")+IFERROR(W58*1,"0")+IFERROR(W59*1,"0")+IFERROR(W60*1,"0")</f>
        <v>0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45</v>
      </c>
      <c r="F510" s="46">
        <f>IFERROR(W134*1,"0")+IFERROR(W135*1,"0")+IFERROR(W136*1,"0")+IFERROR(W137*1,"0")</f>
        <v>504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63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1360.8000000000002</v>
      </c>
      <c r="J510" s="46">
        <f>IFERROR(W208*1,"0")</f>
        <v>0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350.7</v>
      </c>
      <c r="N510" s="46">
        <f>IFERROR(W284*1,"0")+IFERROR(W285*1,"0")+IFERROR(W286*1,"0")+IFERROR(W287*1,"0")+IFERROR(W288*1,"0")+IFERROR(W289*1,"0")+IFERROR(W290*1,"0")+IFERROR(W291*1,"0")+IFERROR(W295*1,"0")+IFERROR(W296*1,"0")</f>
        <v>0</v>
      </c>
      <c r="O510" s="46">
        <f>IFERROR(W301*1,"0")+IFERROR(W305*1,"0")+IFERROR(W309*1,"0")+IFERROR(W313*1,"0")</f>
        <v>0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257.39999999999998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108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151.20000000000002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302.40000000000003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326.16000000000003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21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0,00"/>
        <filter val="10,00"/>
        <filter val="100,00"/>
        <filter val="105,00"/>
        <filter val="120,00"/>
        <filter val="14,29"/>
        <filter val="15,20"/>
        <filter val="150,00"/>
        <filter val="18,94"/>
        <filter val="20,00"/>
        <filter val="200,00"/>
        <filter val="224,00"/>
        <filter val="24,00"/>
        <filter val="25,64"/>
        <filter val="250,00"/>
        <filter val="3 444,00"/>
        <filter val="3 633,63"/>
        <filter val="3 808,63"/>
        <filter val="3,70"/>
        <filter val="300,00"/>
        <filter val="35,00"/>
        <filter val="35,71"/>
        <filter val="4,63"/>
        <filter val="4,76"/>
        <filter val="40,00"/>
        <filter val="400,00"/>
        <filter val="44,55"/>
        <filter val="45,00"/>
        <filter val="50,00"/>
        <filter val="500,00"/>
        <filter val="59,52"/>
        <filter val="6,41"/>
        <filter val="60,00"/>
        <filter val="637,40"/>
        <filter val="7"/>
        <filter val="70,00"/>
        <filter val="71,43"/>
        <filter val="8,33"/>
      </filters>
    </filterColumn>
  </autoFilter>
  <mergeCells count="910">
    <mergeCell ref="N144:R144"/>
    <mergeCell ref="D60:E60"/>
    <mergeCell ref="N87:T87"/>
    <mergeCell ref="D174:E174"/>
    <mergeCell ref="A61:M62"/>
    <mergeCell ref="A133:X133"/>
    <mergeCell ref="A264:X264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D71:E71"/>
    <mergeCell ref="N121:T121"/>
    <mergeCell ref="N186:R186"/>
    <mergeCell ref="D332:E332"/>
    <mergeCell ref="A211:X211"/>
    <mergeCell ref="D98:E98"/>
    <mergeCell ref="D73:E73"/>
    <mergeCell ref="N166:T166"/>
    <mergeCell ref="A340:X340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W17:W18"/>
    <mergeCell ref="N47:T47"/>
    <mergeCell ref="D67:E67"/>
    <mergeCell ref="N444:R444"/>
    <mergeCell ref="D145:E145"/>
    <mergeCell ref="A122:X122"/>
    <mergeCell ref="N268:T268"/>
    <mergeCell ref="D289:E289"/>
    <mergeCell ref="D482:E482"/>
    <mergeCell ref="R6:S9"/>
    <mergeCell ref="A170:M171"/>
    <mergeCell ref="N28:R28"/>
    <mergeCell ref="A40:X40"/>
    <mergeCell ref="N30:R3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D495:E495"/>
    <mergeCell ref="N476:R476"/>
    <mergeCell ref="D326:E326"/>
    <mergeCell ref="A165:M166"/>
    <mergeCell ref="N128:R128"/>
    <mergeCell ref="D313:E313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A179:X179"/>
    <mergeCell ref="A242:M243"/>
    <mergeCell ref="N102:R10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O10:P10"/>
    <mergeCell ref="D347:E347"/>
    <mergeCell ref="D91:E91"/>
    <mergeCell ref="A42:M43"/>
    <mergeCell ref="D93:E93"/>
    <mergeCell ref="N170:T170"/>
    <mergeCell ref="D51:E51"/>
    <mergeCell ref="N70:R70"/>
    <mergeCell ref="D203:E203"/>
    <mergeCell ref="N32:R32"/>
    <mergeCell ref="D157:E157"/>
    <mergeCell ref="N200:R200"/>
    <mergeCell ref="A207:X207"/>
    <mergeCell ref="K17:K18"/>
    <mergeCell ref="D224:E224"/>
    <mergeCell ref="A299:X299"/>
    <mergeCell ref="N130:T130"/>
    <mergeCell ref="D382:E382"/>
    <mergeCell ref="N46:T46"/>
    <mergeCell ref="D37:E37"/>
    <mergeCell ref="N209:T209"/>
    <mergeCell ref="D230:E230"/>
    <mergeCell ref="D168:E168"/>
    <mergeCell ref="N137:R137"/>
    <mergeCell ref="D330:E330"/>
    <mergeCell ref="A344:X344"/>
    <mergeCell ref="N297:T297"/>
    <mergeCell ref="N52:R52"/>
    <mergeCell ref="N284:R284"/>
    <mergeCell ref="N35:T35"/>
    <mergeCell ref="N273:R273"/>
    <mergeCell ref="D28:E28"/>
    <mergeCell ref="D236:E236"/>
    <mergeCell ref="D117:E117"/>
    <mergeCell ref="D92:E92"/>
    <mergeCell ref="D30:E30"/>
    <mergeCell ref="N307:T307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A20:X20"/>
    <mergeCell ref="C17:C18"/>
    <mergeCell ref="N231:R231"/>
    <mergeCell ref="A318:X318"/>
    <mergeCell ref="D103:E103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N58:R58"/>
    <mergeCell ref="A238:M239"/>
    <mergeCell ref="N73:R73"/>
    <mergeCell ref="A17:A18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N391:T391"/>
    <mergeCell ref="D412:E412"/>
    <mergeCell ref="D362:E362"/>
    <mergeCell ref="A149:X149"/>
    <mergeCell ref="N433:T433"/>
    <mergeCell ref="N373:R373"/>
    <mergeCell ref="A428:M429"/>
    <mergeCell ref="D337:E337"/>
    <mergeCell ref="N431:R431"/>
    <mergeCell ref="N384:R384"/>
    <mergeCell ref="N453:R453"/>
    <mergeCell ref="A466:X466"/>
    <mergeCell ref="A450:M451"/>
    <mergeCell ref="N413:R413"/>
    <mergeCell ref="N407:R407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N99:R99"/>
    <mergeCell ref="N74:R74"/>
    <mergeCell ref="N145:R145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N285:R285"/>
    <mergeCell ref="A49:X49"/>
    <mergeCell ref="N260:R260"/>
    <mergeCell ref="D183:E183"/>
    <mergeCell ref="N372:R372"/>
    <mergeCell ref="D182:E182"/>
    <mergeCell ref="N163:R163"/>
    <mergeCell ref="N88:T88"/>
    <mergeCell ref="N101:R101"/>
    <mergeCell ref="D109:E109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N265:R265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D418:E418"/>
    <mergeCell ref="D393:E393"/>
    <mergeCell ref="A490:M491"/>
    <mergeCell ref="N387:R387"/>
    <mergeCell ref="N458:R458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117:R117"/>
    <mergeCell ref="D150:E150"/>
    <mergeCell ref="A358:X358"/>
    <mergeCell ref="N455:T455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321:E321"/>
    <mergeCell ref="D215:E215"/>
    <mergeCell ref="D508:D509"/>
    <mergeCell ref="S508:S509"/>
    <mergeCell ref="N227:R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N441:R441"/>
    <mergeCell ref="A251:X251"/>
    <mergeCell ref="A474:X474"/>
    <mergeCell ref="N147:T147"/>
    <mergeCell ref="N254:R254"/>
    <mergeCell ref="D476:E476"/>
    <mergeCell ref="D137:E137"/>
    <mergeCell ref="N401:T401"/>
    <mergeCell ref="D422:E422"/>
    <mergeCell ref="A436:M437"/>
    <mergeCell ref="D469:E469"/>
    <mergeCell ref="N470:T470"/>
    <mergeCell ref="N468:R468"/>
    <mergeCell ref="N443:R443"/>
    <mergeCell ref="D467:E467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D488:E488"/>
    <mergeCell ref="D487:E487"/>
    <mergeCell ref="N481:R481"/>
    <mergeCell ref="A478:M479"/>
    <mergeCell ref="N195:R195"/>
    <mergeCell ref="D187:E187"/>
    <mergeCell ref="D423:E423"/>
    <mergeCell ref="N171:T171"/>
    <mergeCell ref="N342:T342"/>
    <mergeCell ref="A302:M303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