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28F510-4A08-4E8D-849F-17BEB6AA66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499" i="1"/>
  <c r="V498" i="1"/>
  <c r="W497" i="1"/>
  <c r="X497" i="1" s="1"/>
  <c r="W496" i="1"/>
  <c r="X496" i="1" s="1"/>
  <c r="W495" i="1"/>
  <c r="X495" i="1" s="1"/>
  <c r="W494" i="1"/>
  <c r="X493" i="1"/>
  <c r="W493" i="1"/>
  <c r="N493" i="1"/>
  <c r="V491" i="1"/>
  <c r="V490" i="1"/>
  <c r="W489" i="1"/>
  <c r="X489" i="1" s="1"/>
  <c r="W488" i="1"/>
  <c r="X488" i="1" s="1"/>
  <c r="W487" i="1"/>
  <c r="X487" i="1" s="1"/>
  <c r="W486" i="1"/>
  <c r="V484" i="1"/>
  <c r="V483" i="1"/>
  <c r="W482" i="1"/>
  <c r="X482" i="1" s="1"/>
  <c r="W481" i="1"/>
  <c r="X481" i="1" s="1"/>
  <c r="V479" i="1"/>
  <c r="V478" i="1"/>
  <c r="W477" i="1"/>
  <c r="X477" i="1" s="1"/>
  <c r="W476" i="1"/>
  <c r="X476" i="1" s="1"/>
  <c r="W475" i="1"/>
  <c r="V471" i="1"/>
  <c r="V470" i="1"/>
  <c r="W469" i="1"/>
  <c r="X469" i="1" s="1"/>
  <c r="N469" i="1"/>
  <c r="W468" i="1"/>
  <c r="X468" i="1" s="1"/>
  <c r="N468" i="1"/>
  <c r="W467" i="1"/>
  <c r="X467" i="1" s="1"/>
  <c r="X470" i="1" s="1"/>
  <c r="V465" i="1"/>
  <c r="V464" i="1"/>
  <c r="W463" i="1"/>
  <c r="X463" i="1" s="1"/>
  <c r="W462" i="1"/>
  <c r="X462" i="1" s="1"/>
  <c r="W461" i="1"/>
  <c r="X461" i="1" s="1"/>
  <c r="W460" i="1"/>
  <c r="X460" i="1" s="1"/>
  <c r="N460" i="1"/>
  <c r="W459" i="1"/>
  <c r="X459" i="1" s="1"/>
  <c r="N459" i="1"/>
  <c r="W458" i="1"/>
  <c r="N458" i="1"/>
  <c r="V456" i="1"/>
  <c r="V455" i="1"/>
  <c r="W454" i="1"/>
  <c r="X454" i="1" s="1"/>
  <c r="N454" i="1"/>
  <c r="W453" i="1"/>
  <c r="N453" i="1"/>
  <c r="V451" i="1"/>
  <c r="V450" i="1"/>
  <c r="W449" i="1"/>
  <c r="X449" i="1" s="1"/>
  <c r="N449" i="1"/>
  <c r="X448" i="1"/>
  <c r="W448" i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W433" i="1" s="1"/>
  <c r="V429" i="1"/>
  <c r="V428" i="1"/>
  <c r="W427" i="1"/>
  <c r="V425" i="1"/>
  <c r="V424" i="1"/>
  <c r="W423" i="1"/>
  <c r="X423" i="1" s="1"/>
  <c r="N423" i="1"/>
  <c r="W422" i="1"/>
  <c r="X422" i="1" s="1"/>
  <c r="N422" i="1"/>
  <c r="X421" i="1"/>
  <c r="W421" i="1"/>
  <c r="N421" i="1"/>
  <c r="W420" i="1"/>
  <c r="X420" i="1" s="1"/>
  <c r="W419" i="1"/>
  <c r="X419" i="1" s="1"/>
  <c r="N419" i="1"/>
  <c r="W418" i="1"/>
  <c r="X418" i="1" s="1"/>
  <c r="N418" i="1"/>
  <c r="X417" i="1"/>
  <c r="X424" i="1" s="1"/>
  <c r="W417" i="1"/>
  <c r="N417" i="1"/>
  <c r="V415" i="1"/>
  <c r="V414" i="1"/>
  <c r="W413" i="1"/>
  <c r="X413" i="1" s="1"/>
  <c r="N413" i="1"/>
  <c r="W412" i="1"/>
  <c r="N412" i="1"/>
  <c r="V409" i="1"/>
  <c r="W408" i="1"/>
  <c r="V408" i="1"/>
  <c r="X407" i="1"/>
  <c r="W407" i="1"/>
  <c r="X406" i="1"/>
  <c r="W406" i="1"/>
  <c r="X405" i="1"/>
  <c r="W405" i="1"/>
  <c r="X404" i="1"/>
  <c r="X408" i="1" s="1"/>
  <c r="W404" i="1"/>
  <c r="W409" i="1" s="1"/>
  <c r="V402" i="1"/>
  <c r="V401" i="1"/>
  <c r="W400" i="1"/>
  <c r="W401" i="1" s="1"/>
  <c r="N400" i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N372" i="1"/>
  <c r="V368" i="1"/>
  <c r="V367" i="1"/>
  <c r="W366" i="1"/>
  <c r="W368" i="1" s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W354" i="1"/>
  <c r="N354" i="1"/>
  <c r="V352" i="1"/>
  <c r="V351" i="1"/>
  <c r="X350" i="1"/>
  <c r="W350" i="1"/>
  <c r="N350" i="1"/>
  <c r="W349" i="1"/>
  <c r="X349" i="1" s="1"/>
  <c r="X348" i="1"/>
  <c r="W348" i="1"/>
  <c r="N348" i="1"/>
  <c r="W347" i="1"/>
  <c r="X347" i="1" s="1"/>
  <c r="N347" i="1"/>
  <c r="W346" i="1"/>
  <c r="N346" i="1"/>
  <c r="V343" i="1"/>
  <c r="V342" i="1"/>
  <c r="W341" i="1"/>
  <c r="X341" i="1" s="1"/>
  <c r="X342" i="1" s="1"/>
  <c r="N341" i="1"/>
  <c r="V339" i="1"/>
  <c r="V338" i="1"/>
  <c r="W337" i="1"/>
  <c r="N337" i="1"/>
  <c r="W336" i="1"/>
  <c r="X336" i="1" s="1"/>
  <c r="V334" i="1"/>
  <c r="V333" i="1"/>
  <c r="W332" i="1"/>
  <c r="X332" i="1" s="1"/>
  <c r="N332" i="1"/>
  <c r="W331" i="1"/>
  <c r="X331" i="1" s="1"/>
  <c r="W330" i="1"/>
  <c r="X330" i="1" s="1"/>
  <c r="N330" i="1"/>
  <c r="V328" i="1"/>
  <c r="V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W322" i="1"/>
  <c r="X322" i="1" s="1"/>
  <c r="N322" i="1"/>
  <c r="W321" i="1"/>
  <c r="X321" i="1" s="1"/>
  <c r="N321" i="1"/>
  <c r="W320" i="1"/>
  <c r="N320" i="1"/>
  <c r="W319" i="1"/>
  <c r="N319" i="1"/>
  <c r="W315" i="1"/>
  <c r="V315" i="1"/>
  <c r="W314" i="1"/>
  <c r="V314" i="1"/>
  <c r="X313" i="1"/>
  <c r="X314" i="1" s="1"/>
  <c r="W313" i="1"/>
  <c r="N313" i="1"/>
  <c r="V311" i="1"/>
  <c r="V310" i="1"/>
  <c r="W309" i="1"/>
  <c r="N309" i="1"/>
  <c r="V307" i="1"/>
  <c r="V306" i="1"/>
  <c r="W305" i="1"/>
  <c r="W307" i="1" s="1"/>
  <c r="N305" i="1"/>
  <c r="V303" i="1"/>
  <c r="V302" i="1"/>
  <c r="W301" i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N284" i="1"/>
  <c r="V281" i="1"/>
  <c r="V280" i="1"/>
  <c r="X279" i="1"/>
  <c r="W279" i="1"/>
  <c r="N279" i="1"/>
  <c r="W278" i="1"/>
  <c r="X278" i="1" s="1"/>
  <c r="N278" i="1"/>
  <c r="W277" i="1"/>
  <c r="W281" i="1" s="1"/>
  <c r="N277" i="1"/>
  <c r="V275" i="1"/>
  <c r="V274" i="1"/>
  <c r="W273" i="1"/>
  <c r="X273" i="1" s="1"/>
  <c r="N273" i="1"/>
  <c r="W272" i="1"/>
  <c r="X272" i="1" s="1"/>
  <c r="W271" i="1"/>
  <c r="X271" i="1" s="1"/>
  <c r="V269" i="1"/>
  <c r="V268" i="1"/>
  <c r="W267" i="1"/>
  <c r="X267" i="1" s="1"/>
  <c r="N267" i="1"/>
  <c r="X266" i="1"/>
  <c r="W266" i="1"/>
  <c r="N266" i="1"/>
  <c r="W265" i="1"/>
  <c r="X265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X255" i="1"/>
  <c r="W255" i="1"/>
  <c r="W254" i="1"/>
  <c r="X254" i="1" s="1"/>
  <c r="N254" i="1"/>
  <c r="W253" i="1"/>
  <c r="X253" i="1" s="1"/>
  <c r="N253" i="1"/>
  <c r="X252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X242" i="1" s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X214" i="1"/>
  <c r="W214" i="1"/>
  <c r="W213" i="1"/>
  <c r="V210" i="1"/>
  <c r="V209" i="1"/>
  <c r="W208" i="1"/>
  <c r="J510" i="1" s="1"/>
  <c r="N208" i="1"/>
  <c r="V205" i="1"/>
  <c r="V204" i="1"/>
  <c r="W203" i="1"/>
  <c r="X203" i="1" s="1"/>
  <c r="N203" i="1"/>
  <c r="W202" i="1"/>
  <c r="X202" i="1" s="1"/>
  <c r="N202" i="1"/>
  <c r="W201" i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X183" i="1"/>
  <c r="W183" i="1"/>
  <c r="X182" i="1"/>
  <c r="W182" i="1"/>
  <c r="N182" i="1"/>
  <c r="W181" i="1"/>
  <c r="X181" i="1" s="1"/>
  <c r="X180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N151" i="1"/>
  <c r="W150" i="1"/>
  <c r="X150" i="1" s="1"/>
  <c r="N150" i="1"/>
  <c r="V147" i="1"/>
  <c r="V146" i="1"/>
  <c r="X145" i="1"/>
  <c r="W145" i="1"/>
  <c r="N145" i="1"/>
  <c r="W144" i="1"/>
  <c r="X144" i="1" s="1"/>
  <c r="N144" i="1"/>
  <c r="W143" i="1"/>
  <c r="G510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W134" i="1"/>
  <c r="X134" i="1" s="1"/>
  <c r="N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W125" i="1"/>
  <c r="X125" i="1" s="1"/>
  <c r="W124" i="1"/>
  <c r="N124" i="1"/>
  <c r="W123" i="1"/>
  <c r="X123" i="1" s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X114" i="1"/>
  <c r="W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N99" i="1"/>
  <c r="X98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X83" i="1"/>
  <c r="W83" i="1"/>
  <c r="N83" i="1"/>
  <c r="W82" i="1"/>
  <c r="X82" i="1" s="1"/>
  <c r="X81" i="1"/>
  <c r="W81" i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X66" i="1"/>
  <c r="W66" i="1"/>
  <c r="N66" i="1"/>
  <c r="W65" i="1"/>
  <c r="V62" i="1"/>
  <c r="V61" i="1"/>
  <c r="X60" i="1"/>
  <c r="W60" i="1"/>
  <c r="W59" i="1"/>
  <c r="X59" i="1" s="1"/>
  <c r="N59" i="1"/>
  <c r="W58" i="1"/>
  <c r="W62" i="1" s="1"/>
  <c r="W57" i="1"/>
  <c r="X57" i="1" s="1"/>
  <c r="N57" i="1"/>
  <c r="V54" i="1"/>
  <c r="V53" i="1"/>
  <c r="W52" i="1"/>
  <c r="X52" i="1" s="1"/>
  <c r="N52" i="1"/>
  <c r="W51" i="1"/>
  <c r="X51" i="1" s="1"/>
  <c r="N51" i="1"/>
  <c r="V47" i="1"/>
  <c r="V46" i="1"/>
  <c r="W45" i="1"/>
  <c r="N45" i="1"/>
  <c r="V43" i="1"/>
  <c r="V42" i="1"/>
  <c r="X41" i="1"/>
  <c r="X42" i="1" s="1"/>
  <c r="W41" i="1"/>
  <c r="W42" i="1" s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W243" i="1" l="1"/>
  <c r="W402" i="1"/>
  <c r="X22" i="1"/>
  <c r="X23" i="1" s="1"/>
  <c r="W23" i="1"/>
  <c r="W35" i="1"/>
  <c r="X305" i="1"/>
  <c r="X306" i="1" s="1"/>
  <c r="W306" i="1"/>
  <c r="X366" i="1"/>
  <c r="X367" i="1" s="1"/>
  <c r="W367" i="1"/>
  <c r="X400" i="1"/>
  <c r="X401" i="1" s="1"/>
  <c r="X431" i="1"/>
  <c r="X432" i="1" s="1"/>
  <c r="W432" i="1"/>
  <c r="X483" i="1"/>
  <c r="W34" i="1"/>
  <c r="W46" i="1"/>
  <c r="X45" i="1"/>
  <c r="X46" i="1" s="1"/>
  <c r="W205" i="1"/>
  <c r="X201" i="1"/>
  <c r="W274" i="1"/>
  <c r="W275" i="1"/>
  <c r="W311" i="1"/>
  <c r="W310" i="1"/>
  <c r="X309" i="1"/>
  <c r="X310" i="1" s="1"/>
  <c r="W398" i="1"/>
  <c r="X393" i="1"/>
  <c r="X397" i="1" s="1"/>
  <c r="W478" i="1"/>
  <c r="X475" i="1"/>
  <c r="X478" i="1" s="1"/>
  <c r="X26" i="1"/>
  <c r="X27" i="1"/>
  <c r="X34" i="1" s="1"/>
  <c r="W38" i="1"/>
  <c r="X37" i="1"/>
  <c r="X38" i="1" s="1"/>
  <c r="W204" i="1"/>
  <c r="X200" i="1"/>
  <c r="W209" i="1"/>
  <c r="W249" i="1"/>
  <c r="O510" i="1"/>
  <c r="W303" i="1"/>
  <c r="W302" i="1"/>
  <c r="X301" i="1"/>
  <c r="X302" i="1" s="1"/>
  <c r="W484" i="1"/>
  <c r="W171" i="1"/>
  <c r="W170" i="1"/>
  <c r="M510" i="1"/>
  <c r="W242" i="1"/>
  <c r="X268" i="1"/>
  <c r="W269" i="1"/>
  <c r="W298" i="1"/>
  <c r="W297" i="1"/>
  <c r="W342" i="1"/>
  <c r="W343" i="1"/>
  <c r="W470" i="1"/>
  <c r="W490" i="1"/>
  <c r="W491" i="1"/>
  <c r="W451" i="1"/>
  <c r="W464" i="1"/>
  <c r="P510" i="1"/>
  <c r="X319" i="1"/>
  <c r="X208" i="1"/>
  <c r="X209" i="1" s="1"/>
  <c r="W210" i="1"/>
  <c r="W177" i="1"/>
  <c r="W178" i="1"/>
  <c r="X138" i="1"/>
  <c r="W121" i="1"/>
  <c r="V500" i="1"/>
  <c r="W87" i="1"/>
  <c r="W54" i="1"/>
  <c r="X53" i="1"/>
  <c r="V503" i="1"/>
  <c r="C510" i="1"/>
  <c r="H9" i="1"/>
  <c r="J9" i="1"/>
  <c r="W107" i="1"/>
  <c r="X99" i="1"/>
  <c r="X106" i="1" s="1"/>
  <c r="W106" i="1"/>
  <c r="W166" i="1"/>
  <c r="W165" i="1"/>
  <c r="I510" i="1"/>
  <c r="X163" i="1"/>
  <c r="X165" i="1" s="1"/>
  <c r="W390" i="1"/>
  <c r="W391" i="1"/>
  <c r="X377" i="1"/>
  <c r="X390" i="1" s="1"/>
  <c r="W499" i="1"/>
  <c r="W498" i="1"/>
  <c r="X494" i="1"/>
  <c r="E510" i="1"/>
  <c r="W61" i="1"/>
  <c r="X120" i="1"/>
  <c r="W160" i="1"/>
  <c r="X151" i="1"/>
  <c r="X159" i="1" s="1"/>
  <c r="W159" i="1"/>
  <c r="W238" i="1"/>
  <c r="A10" i="1"/>
  <c r="W502" i="1"/>
  <c r="B510" i="1"/>
  <c r="W501" i="1"/>
  <c r="W39" i="1"/>
  <c r="W43" i="1"/>
  <c r="W47" i="1"/>
  <c r="W53" i="1"/>
  <c r="X58" i="1"/>
  <c r="X61" i="1" s="1"/>
  <c r="X65" i="1"/>
  <c r="X87" i="1" s="1"/>
  <c r="W88" i="1"/>
  <c r="W95" i="1"/>
  <c r="W120" i="1"/>
  <c r="W131" i="1"/>
  <c r="X143" i="1"/>
  <c r="X146" i="1" s="1"/>
  <c r="W146" i="1"/>
  <c r="X177" i="1"/>
  <c r="X223" i="1"/>
  <c r="X238" i="1" s="1"/>
  <c r="W262" i="1"/>
  <c r="X274" i="1"/>
  <c r="W293" i="1"/>
  <c r="W334" i="1"/>
  <c r="X337" i="1"/>
  <c r="W338" i="1"/>
  <c r="W339" i="1"/>
  <c r="W428" i="1"/>
  <c r="W429" i="1"/>
  <c r="X427" i="1"/>
  <c r="X428" i="1" s="1"/>
  <c r="W130" i="1"/>
  <c r="X124" i="1"/>
  <c r="X130" i="1" s="1"/>
  <c r="F9" i="1"/>
  <c r="D510" i="1"/>
  <c r="X197" i="1"/>
  <c r="W239" i="1"/>
  <c r="X262" i="1"/>
  <c r="W263" i="1"/>
  <c r="X333" i="1"/>
  <c r="X435" i="1"/>
  <c r="X436" i="1" s="1"/>
  <c r="W436" i="1"/>
  <c r="W437" i="1"/>
  <c r="W456" i="1"/>
  <c r="X453" i="1"/>
  <c r="X455" i="1" s="1"/>
  <c r="W455" i="1"/>
  <c r="N510" i="1"/>
  <c r="V504" i="1"/>
  <c r="X95" i="1"/>
  <c r="W96" i="1"/>
  <c r="W138" i="1"/>
  <c r="W139" i="1"/>
  <c r="F510" i="1"/>
  <c r="W147" i="1"/>
  <c r="W198" i="1"/>
  <c r="X245" i="1"/>
  <c r="X249" i="1" s="1"/>
  <c r="W250" i="1"/>
  <c r="X320" i="1"/>
  <c r="W327" i="1"/>
  <c r="W328" i="1"/>
  <c r="X338" i="1"/>
  <c r="W364" i="1"/>
  <c r="W363" i="1"/>
  <c r="X359" i="1"/>
  <c r="X363" i="1" s="1"/>
  <c r="W414" i="1"/>
  <c r="W415" i="1"/>
  <c r="W424" i="1"/>
  <c r="W465" i="1"/>
  <c r="W483" i="1"/>
  <c r="H510" i="1"/>
  <c r="X204" i="1"/>
  <c r="W219" i="1"/>
  <c r="X213" i="1"/>
  <c r="X219" i="1" s="1"/>
  <c r="L510" i="1"/>
  <c r="W220" i="1"/>
  <c r="W268" i="1"/>
  <c r="W280" i="1"/>
  <c r="X277" i="1"/>
  <c r="X280" i="1" s="1"/>
  <c r="W292" i="1"/>
  <c r="W333" i="1"/>
  <c r="Q510" i="1"/>
  <c r="W352" i="1"/>
  <c r="X346" i="1"/>
  <c r="X351" i="1" s="1"/>
  <c r="W351" i="1"/>
  <c r="W356" i="1"/>
  <c r="W357" i="1"/>
  <c r="W374" i="1"/>
  <c r="W375" i="1"/>
  <c r="X412" i="1"/>
  <c r="X414" i="1" s="1"/>
  <c r="X458" i="1"/>
  <c r="X464" i="1" s="1"/>
  <c r="W471" i="1"/>
  <c r="X486" i="1"/>
  <c r="X490" i="1" s="1"/>
  <c r="R510" i="1"/>
  <c r="W197" i="1"/>
  <c r="X284" i="1"/>
  <c r="X292" i="1" s="1"/>
  <c r="X354" i="1"/>
  <c r="X356" i="1" s="1"/>
  <c r="X372" i="1"/>
  <c r="X374" i="1" s="1"/>
  <c r="W397" i="1"/>
  <c r="W425" i="1"/>
  <c r="X441" i="1"/>
  <c r="X450" i="1" s="1"/>
  <c r="T510" i="1"/>
  <c r="W450" i="1"/>
  <c r="U510" i="1"/>
  <c r="W479" i="1"/>
  <c r="X498" i="1"/>
  <c r="S510" i="1"/>
  <c r="X327" i="1" l="1"/>
  <c r="X505" i="1" s="1"/>
  <c r="W504" i="1"/>
  <c r="W500" i="1"/>
  <c r="W503" i="1"/>
</calcChain>
</file>

<file path=xl/sharedStrings.xml><?xml version="1.0" encoding="utf-8"?>
<sst xmlns="http://schemas.openxmlformats.org/spreadsheetml/2006/main" count="2175" uniqueCount="745">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</sst>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80" t="s">
        <v>0</v>
      </c>
      <c r="E1" s="343"/>
      <c r="F1" s="343"/>
      <c r="G1" s="12" t="s">
        <v>1</v>
      </c>
      <c r="H1" s="480" t="s">
        <v>2</v>
      </c>
      <c r="I1" s="343"/>
      <c r="J1" s="343"/>
      <c r="K1" s="343"/>
      <c r="L1" s="343"/>
      <c r="M1" s="343"/>
      <c r="N1" s="343"/>
      <c r="O1" s="343"/>
      <c r="P1" s="342" t="s">
        <v>3</v>
      </c>
      <c r="Q1" s="343"/>
      <c r="R1" s="34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610" t="s">
        <v>8</v>
      </c>
      <c r="B5" s="381"/>
      <c r="C5" s="365"/>
      <c r="D5" s="613"/>
      <c r="E5" s="614"/>
      <c r="F5" s="413" t="s">
        <v>9</v>
      </c>
      <c r="G5" s="365"/>
      <c r="H5" s="613" t="s">
        <v>744</v>
      </c>
      <c r="I5" s="677"/>
      <c r="J5" s="677"/>
      <c r="K5" s="677"/>
      <c r="L5" s="614"/>
      <c r="N5" s="24" t="s">
        <v>10</v>
      </c>
      <c r="O5" s="425">
        <v>45327</v>
      </c>
      <c r="P5" s="426"/>
      <c r="R5" s="394" t="s">
        <v>11</v>
      </c>
      <c r="S5" s="395"/>
      <c r="T5" s="541" t="s">
        <v>12</v>
      </c>
      <c r="U5" s="426"/>
      <c r="Z5" s="51"/>
      <c r="AA5" s="51"/>
      <c r="AB5" s="51"/>
    </row>
    <row r="6" spans="1:29" s="336" customFormat="1" ht="24" customHeight="1" x14ac:dyDescent="0.2">
      <c r="A6" s="610" t="s">
        <v>13</v>
      </c>
      <c r="B6" s="381"/>
      <c r="C6" s="365"/>
      <c r="D6" s="449" t="s">
        <v>14</v>
      </c>
      <c r="E6" s="450"/>
      <c r="F6" s="450"/>
      <c r="G6" s="450"/>
      <c r="H6" s="450"/>
      <c r="I6" s="450"/>
      <c r="J6" s="450"/>
      <c r="K6" s="450"/>
      <c r="L6" s="426"/>
      <c r="N6" s="24" t="s">
        <v>15</v>
      </c>
      <c r="O6" s="609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653" t="s">
        <v>16</v>
      </c>
      <c r="S6" s="395"/>
      <c r="T6" s="544" t="s">
        <v>17</v>
      </c>
      <c r="U6" s="545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64"/>
      <c r="N7" s="24"/>
      <c r="O7" s="42"/>
      <c r="P7" s="42"/>
      <c r="R7" s="357"/>
      <c r="S7" s="395"/>
      <c r="T7" s="546"/>
      <c r="U7" s="547"/>
      <c r="Z7" s="51"/>
      <c r="AA7" s="51"/>
      <c r="AB7" s="51"/>
    </row>
    <row r="8" spans="1:29" s="336" customFormat="1" ht="25.5" customHeight="1" x14ac:dyDescent="0.2">
      <c r="A8" s="377" t="s">
        <v>18</v>
      </c>
      <c r="B8" s="345"/>
      <c r="C8" s="346"/>
      <c r="D8" s="624"/>
      <c r="E8" s="625"/>
      <c r="F8" s="625"/>
      <c r="G8" s="625"/>
      <c r="H8" s="625"/>
      <c r="I8" s="625"/>
      <c r="J8" s="625"/>
      <c r="K8" s="625"/>
      <c r="L8" s="626"/>
      <c r="N8" s="24" t="s">
        <v>19</v>
      </c>
      <c r="O8" s="433">
        <v>0.33333333333333331</v>
      </c>
      <c r="P8" s="426"/>
      <c r="R8" s="357"/>
      <c r="S8" s="395"/>
      <c r="T8" s="546"/>
      <c r="U8" s="547"/>
      <c r="Z8" s="51"/>
      <c r="AA8" s="51"/>
      <c r="AB8" s="51"/>
    </row>
    <row r="9" spans="1:29" s="336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1"/>
      <c r="E9" s="39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20</v>
      </c>
      <c r="O9" s="425"/>
      <c r="P9" s="426"/>
      <c r="R9" s="357"/>
      <c r="S9" s="395"/>
      <c r="T9" s="548"/>
      <c r="U9" s="549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1"/>
      <c r="E10" s="39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33"/>
      <c r="P10" s="426"/>
      <c r="S10" s="24" t="s">
        <v>22</v>
      </c>
      <c r="T10" s="688" t="s">
        <v>23</v>
      </c>
      <c r="U10" s="545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26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80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65"/>
      <c r="N12" s="24" t="s">
        <v>29</v>
      </c>
      <c r="O12" s="463"/>
      <c r="P12" s="464"/>
      <c r="Q12" s="23"/>
      <c r="S12" s="24"/>
      <c r="T12" s="343"/>
      <c r="U12" s="357"/>
      <c r="Z12" s="51"/>
      <c r="AA12" s="51"/>
      <c r="AB12" s="51"/>
    </row>
    <row r="13" spans="1:29" s="336" customFormat="1" ht="23.25" customHeight="1" x14ac:dyDescent="0.2">
      <c r="A13" s="380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65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80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65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386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65"/>
      <c r="N15" s="579" t="s">
        <v>34</v>
      </c>
      <c r="O15" s="343"/>
      <c r="P15" s="343"/>
      <c r="Q15" s="343"/>
      <c r="R15" s="34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615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597"/>
      <c r="P17" s="597"/>
      <c r="Q17" s="597"/>
      <c r="R17" s="348"/>
      <c r="S17" s="364" t="s">
        <v>48</v>
      </c>
      <c r="T17" s="365"/>
      <c r="U17" s="347" t="s">
        <v>49</v>
      </c>
      <c r="V17" s="347" t="s">
        <v>50</v>
      </c>
      <c r="W17" s="668" t="s">
        <v>51</v>
      </c>
      <c r="X17" s="347" t="s">
        <v>52</v>
      </c>
      <c r="Y17" s="375" t="s">
        <v>53</v>
      </c>
      <c r="Z17" s="375" t="s">
        <v>54</v>
      </c>
      <c r="AA17" s="375" t="s">
        <v>55</v>
      </c>
      <c r="AB17" s="663"/>
      <c r="AC17" s="664"/>
      <c r="AD17" s="581"/>
      <c r="BA17" s="655" t="s">
        <v>56</v>
      </c>
    </row>
    <row r="18" spans="1:53" ht="14.25" customHeight="1" x14ac:dyDescent="0.2">
      <c r="A18" s="355"/>
      <c r="B18" s="355"/>
      <c r="C18" s="355"/>
      <c r="D18" s="349"/>
      <c r="E18" s="350"/>
      <c r="F18" s="355"/>
      <c r="G18" s="355"/>
      <c r="H18" s="355"/>
      <c r="I18" s="355"/>
      <c r="J18" s="355"/>
      <c r="K18" s="355"/>
      <c r="L18" s="355"/>
      <c r="M18" s="355"/>
      <c r="N18" s="349"/>
      <c r="O18" s="598"/>
      <c r="P18" s="598"/>
      <c r="Q18" s="598"/>
      <c r="R18" s="350"/>
      <c r="S18" s="335" t="s">
        <v>57</v>
      </c>
      <c r="T18" s="335" t="s">
        <v>58</v>
      </c>
      <c r="U18" s="355"/>
      <c r="V18" s="355"/>
      <c r="W18" s="669"/>
      <c r="X18" s="355"/>
      <c r="Y18" s="376"/>
      <c r="Z18" s="376"/>
      <c r="AA18" s="665"/>
      <c r="AB18" s="666"/>
      <c r="AC18" s="667"/>
      <c r="AD18" s="582"/>
      <c r="BA18" s="357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56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4"/>
      <c r="Z20" s="334"/>
    </row>
    <row r="21" spans="1:53" ht="14.25" hidden="1" customHeight="1" x14ac:dyDescent="0.25">
      <c r="A21" s="358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4"/>
      <c r="P22" s="354"/>
      <c r="Q22" s="354"/>
      <c r="R22" s="352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0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1"/>
      <c r="N23" s="344" t="s">
        <v>66</v>
      </c>
      <c r="O23" s="345"/>
      <c r="P23" s="345"/>
      <c r="Q23" s="345"/>
      <c r="R23" s="345"/>
      <c r="S23" s="345"/>
      <c r="T23" s="346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1"/>
      <c r="N24" s="344" t="s">
        <v>66</v>
      </c>
      <c r="O24" s="345"/>
      <c r="P24" s="345"/>
      <c r="Q24" s="345"/>
      <c r="R24" s="345"/>
      <c r="S24" s="345"/>
      <c r="T24" s="346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58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4"/>
      <c r="P26" s="354"/>
      <c r="Q26" s="354"/>
      <c r="R26" s="352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6" t="s">
        <v>73</v>
      </c>
      <c r="O27" s="354"/>
      <c r="P27" s="354"/>
      <c r="Q27" s="354"/>
      <c r="R27" s="352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1">
        <v>4607091383935</v>
      </c>
      <c r="E28" s="352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4"/>
      <c r="P28" s="354"/>
      <c r="Q28" s="354"/>
      <c r="R28" s="352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1">
        <v>4680115881853</v>
      </c>
      <c r="E29" s="352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4"/>
      <c r="P29" s="354"/>
      <c r="Q29" s="354"/>
      <c r="R29" s="352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1">
        <v>4607091383911</v>
      </c>
      <c r="E30" s="352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0" t="s">
        <v>80</v>
      </c>
      <c r="O30" s="354"/>
      <c r="P30" s="354"/>
      <c r="Q30" s="354"/>
      <c r="R30" s="352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1">
        <v>4607091383911</v>
      </c>
      <c r="E31" s="352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4"/>
      <c r="P31" s="354"/>
      <c r="Q31" s="354"/>
      <c r="R31" s="352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1">
        <v>4607091388244</v>
      </c>
      <c r="E32" s="352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31" t="s">
        <v>84</v>
      </c>
      <c r="O32" s="354"/>
      <c r="P32" s="354"/>
      <c r="Q32" s="354"/>
      <c r="R32" s="352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1">
        <v>4607091388244</v>
      </c>
      <c r="E33" s="352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4"/>
      <c r="P33" s="354"/>
      <c r="Q33" s="354"/>
      <c r="R33" s="352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0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1"/>
      <c r="N34" s="344" t="s">
        <v>66</v>
      </c>
      <c r="O34" s="345"/>
      <c r="P34" s="345"/>
      <c r="Q34" s="345"/>
      <c r="R34" s="345"/>
      <c r="S34" s="345"/>
      <c r="T34" s="346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1"/>
      <c r="N35" s="344" t="s">
        <v>66</v>
      </c>
      <c r="O35" s="345"/>
      <c r="P35" s="345"/>
      <c r="Q35" s="345"/>
      <c r="R35" s="345"/>
      <c r="S35" s="345"/>
      <c r="T35" s="346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58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1">
        <v>4607091388503</v>
      </c>
      <c r="E37" s="352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4"/>
      <c r="P37" s="354"/>
      <c r="Q37" s="354"/>
      <c r="R37" s="352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0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1"/>
      <c r="N38" s="344" t="s">
        <v>66</v>
      </c>
      <c r="O38" s="345"/>
      <c r="P38" s="345"/>
      <c r="Q38" s="345"/>
      <c r="R38" s="345"/>
      <c r="S38" s="345"/>
      <c r="T38" s="346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1"/>
      <c r="N39" s="344" t="s">
        <v>66</v>
      </c>
      <c r="O39" s="345"/>
      <c r="P39" s="345"/>
      <c r="Q39" s="345"/>
      <c r="R39" s="345"/>
      <c r="S39" s="345"/>
      <c r="T39" s="346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58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1">
        <v>4607091388282</v>
      </c>
      <c r="E41" s="352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4"/>
      <c r="P41" s="354"/>
      <c r="Q41" s="354"/>
      <c r="R41" s="352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0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1"/>
      <c r="N42" s="344" t="s">
        <v>66</v>
      </c>
      <c r="O42" s="345"/>
      <c r="P42" s="345"/>
      <c r="Q42" s="345"/>
      <c r="R42" s="345"/>
      <c r="S42" s="345"/>
      <c r="T42" s="346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1"/>
      <c r="N43" s="344" t="s">
        <v>66</v>
      </c>
      <c r="O43" s="345"/>
      <c r="P43" s="345"/>
      <c r="Q43" s="345"/>
      <c r="R43" s="345"/>
      <c r="S43" s="345"/>
      <c r="T43" s="346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58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1">
        <v>4607091389111</v>
      </c>
      <c r="E45" s="352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4"/>
      <c r="P45" s="354"/>
      <c r="Q45" s="354"/>
      <c r="R45" s="352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0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1"/>
      <c r="N46" s="344" t="s">
        <v>66</v>
      </c>
      <c r="O46" s="345"/>
      <c r="P46" s="345"/>
      <c r="Q46" s="345"/>
      <c r="R46" s="345"/>
      <c r="S46" s="345"/>
      <c r="T46" s="346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1"/>
      <c r="N47" s="344" t="s">
        <v>66</v>
      </c>
      <c r="O47" s="345"/>
      <c r="P47" s="345"/>
      <c r="Q47" s="345"/>
      <c r="R47" s="345"/>
      <c r="S47" s="345"/>
      <c r="T47" s="346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82" t="s">
        <v>98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48"/>
      <c r="Z48" s="48"/>
    </row>
    <row r="49" spans="1:53" ht="16.5" hidden="1" customHeight="1" x14ac:dyDescent="0.25">
      <c r="A49" s="356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4"/>
      <c r="Z49" s="334"/>
    </row>
    <row r="50" spans="1:53" ht="14.25" hidden="1" customHeight="1" x14ac:dyDescent="0.25">
      <c r="A50" s="358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1">
        <v>4680115881440</v>
      </c>
      <c r="E51" s="352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4"/>
      <c r="P51" s="354"/>
      <c r="Q51" s="354"/>
      <c r="R51" s="352"/>
      <c r="S51" s="34"/>
      <c r="T51" s="34"/>
      <c r="U51" s="35" t="s">
        <v>65</v>
      </c>
      <c r="V51" s="338">
        <v>40</v>
      </c>
      <c r="W51" s="339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1">
        <v>4680115881433</v>
      </c>
      <c r="E52" s="352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4"/>
      <c r="P52" s="354"/>
      <c r="Q52" s="354"/>
      <c r="R52" s="352"/>
      <c r="S52" s="34"/>
      <c r="T52" s="34"/>
      <c r="U52" s="35" t="s">
        <v>65</v>
      </c>
      <c r="V52" s="338">
        <v>105</v>
      </c>
      <c r="W52" s="339">
        <f>IFERROR(IF(V52="",0,CEILING((V52/$H52),1)*$H52),"")</f>
        <v>105.30000000000001</v>
      </c>
      <c r="X52" s="36">
        <f>IFERROR(IF(W52=0,"",ROUNDUP(W52/H52,0)*0.00753),"")</f>
        <v>0.29366999999999999</v>
      </c>
      <c r="Y52" s="56"/>
      <c r="Z52" s="57"/>
      <c r="AD52" s="58"/>
      <c r="BA52" s="72" t="s">
        <v>1</v>
      </c>
    </row>
    <row r="53" spans="1:53" x14ac:dyDescent="0.2">
      <c r="A53" s="360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1"/>
      <c r="N53" s="344" t="s">
        <v>66</v>
      </c>
      <c r="O53" s="345"/>
      <c r="P53" s="345"/>
      <c r="Q53" s="345"/>
      <c r="R53" s="345"/>
      <c r="S53" s="345"/>
      <c r="T53" s="346"/>
      <c r="U53" s="37" t="s">
        <v>67</v>
      </c>
      <c r="V53" s="340">
        <f>IFERROR(V51/H51,"0")+IFERROR(V52/H52,"0")</f>
        <v>42.592592592592588</v>
      </c>
      <c r="W53" s="340">
        <f>IFERROR(W51/H51,"0")+IFERROR(W52/H52,"0")</f>
        <v>43</v>
      </c>
      <c r="X53" s="340">
        <f>IFERROR(IF(X51="",0,X51),"0")+IFERROR(IF(X52="",0,X52),"0")</f>
        <v>0.38066999999999995</v>
      </c>
      <c r="Y53" s="341"/>
      <c r="Z53" s="34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1"/>
      <c r="N54" s="344" t="s">
        <v>66</v>
      </c>
      <c r="O54" s="345"/>
      <c r="P54" s="345"/>
      <c r="Q54" s="345"/>
      <c r="R54" s="345"/>
      <c r="S54" s="345"/>
      <c r="T54" s="346"/>
      <c r="U54" s="37" t="s">
        <v>65</v>
      </c>
      <c r="V54" s="340">
        <f>IFERROR(SUM(V51:V52),"0")</f>
        <v>145</v>
      </c>
      <c r="W54" s="340">
        <f>IFERROR(SUM(W51:W52),"0")</f>
        <v>148.5</v>
      </c>
      <c r="X54" s="37"/>
      <c r="Y54" s="341"/>
      <c r="Z54" s="341"/>
    </row>
    <row r="55" spans="1:53" ht="16.5" hidden="1" customHeight="1" x14ac:dyDescent="0.25">
      <c r="A55" s="356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4"/>
      <c r="Z55" s="334"/>
    </row>
    <row r="56" spans="1:53" ht="14.25" hidden="1" customHeight="1" x14ac:dyDescent="0.25">
      <c r="A56" s="358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3"/>
      <c r="Z56" s="33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1">
        <v>4680115881426</v>
      </c>
      <c r="E57" s="352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4"/>
      <c r="P57" s="354"/>
      <c r="Q57" s="354"/>
      <c r="R57" s="352"/>
      <c r="S57" s="34"/>
      <c r="T57" s="34"/>
      <c r="U57" s="35" t="s">
        <v>65</v>
      </c>
      <c r="V57" s="338">
        <v>0</v>
      </c>
      <c r="W57" s="33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1">
        <v>4680115881426</v>
      </c>
      <c r="E58" s="352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18" t="s">
        <v>113</v>
      </c>
      <c r="O58" s="354"/>
      <c r="P58" s="354"/>
      <c r="Q58" s="354"/>
      <c r="R58" s="352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51">
        <v>4680115881419</v>
      </c>
      <c r="E59" s="352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4"/>
      <c r="P59" s="354"/>
      <c r="Q59" s="354"/>
      <c r="R59" s="352"/>
      <c r="S59" s="34"/>
      <c r="T59" s="34"/>
      <c r="U59" s="35" t="s">
        <v>65</v>
      </c>
      <c r="V59" s="338">
        <v>300</v>
      </c>
      <c r="W59" s="339">
        <f>IFERROR(IF(V59="",0,CEILING((V59/$H59),1)*$H59),"")</f>
        <v>301.5</v>
      </c>
      <c r="X59" s="36">
        <f>IFERROR(IF(W59=0,"",ROUNDUP(W59/H59,0)*0.00937),"")</f>
        <v>0.62778999999999996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1">
        <v>4680115881525</v>
      </c>
      <c r="E60" s="352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9" t="s">
        <v>118</v>
      </c>
      <c r="O60" s="354"/>
      <c r="P60" s="354"/>
      <c r="Q60" s="354"/>
      <c r="R60" s="352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0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1"/>
      <c r="N61" s="344" t="s">
        <v>66</v>
      </c>
      <c r="O61" s="345"/>
      <c r="P61" s="345"/>
      <c r="Q61" s="345"/>
      <c r="R61" s="345"/>
      <c r="S61" s="345"/>
      <c r="T61" s="346"/>
      <c r="U61" s="37" t="s">
        <v>67</v>
      </c>
      <c r="V61" s="340">
        <f>IFERROR(V57/H57,"0")+IFERROR(V58/H58,"0")+IFERROR(V59/H59,"0")+IFERROR(V60/H60,"0")</f>
        <v>66.666666666666671</v>
      </c>
      <c r="W61" s="340">
        <f>IFERROR(W57/H57,"0")+IFERROR(W58/H58,"0")+IFERROR(W59/H59,"0")+IFERROR(W60/H60,"0")</f>
        <v>67</v>
      </c>
      <c r="X61" s="340">
        <f>IFERROR(IF(X57="",0,X57),"0")+IFERROR(IF(X58="",0,X58),"0")+IFERROR(IF(X59="",0,X59),"0")+IFERROR(IF(X60="",0,X60),"0")</f>
        <v>0.62778999999999996</v>
      </c>
      <c r="Y61" s="341"/>
      <c r="Z61" s="34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1"/>
      <c r="N62" s="344" t="s">
        <v>66</v>
      </c>
      <c r="O62" s="345"/>
      <c r="P62" s="345"/>
      <c r="Q62" s="345"/>
      <c r="R62" s="345"/>
      <c r="S62" s="345"/>
      <c r="T62" s="346"/>
      <c r="U62" s="37" t="s">
        <v>65</v>
      </c>
      <c r="V62" s="340">
        <f>IFERROR(SUM(V57:V60),"0")</f>
        <v>300</v>
      </c>
      <c r="W62" s="340">
        <f>IFERROR(SUM(W57:W60),"0")</f>
        <v>301.5</v>
      </c>
      <c r="X62" s="37"/>
      <c r="Y62" s="341"/>
      <c r="Z62" s="341"/>
    </row>
    <row r="63" spans="1:53" ht="16.5" hidden="1" customHeight="1" x14ac:dyDescent="0.25">
      <c r="A63" s="356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4"/>
      <c r="Z63" s="334"/>
    </row>
    <row r="64" spans="1:53" ht="14.25" hidden="1" customHeight="1" x14ac:dyDescent="0.25">
      <c r="A64" s="358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51">
        <v>4607091382945</v>
      </c>
      <c r="E65" s="352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594" t="s">
        <v>121</v>
      </c>
      <c r="O65" s="354"/>
      <c r="P65" s="354"/>
      <c r="Q65" s="354"/>
      <c r="R65" s="352"/>
      <c r="S65" s="34"/>
      <c r="T65" s="34"/>
      <c r="U65" s="35" t="s">
        <v>65</v>
      </c>
      <c r="V65" s="338">
        <v>10</v>
      </c>
      <c r="W65" s="339">
        <f t="shared" ref="W65:W86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1">
        <v>4607091385670</v>
      </c>
      <c r="E66" s="352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4"/>
      <c r="P66" s="354"/>
      <c r="Q66" s="354"/>
      <c r="R66" s="352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51">
        <v>4607091385670</v>
      </c>
      <c r="E67" s="352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22" t="s">
        <v>126</v>
      </c>
      <c r="O67" s="354"/>
      <c r="P67" s="354"/>
      <c r="Q67" s="354"/>
      <c r="R67" s="352"/>
      <c r="S67" s="34"/>
      <c r="T67" s="34"/>
      <c r="U67" s="35" t="s">
        <v>65</v>
      </c>
      <c r="V67" s="338">
        <v>160</v>
      </c>
      <c r="W67" s="339">
        <f t="shared" si="2"/>
        <v>168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1">
        <v>4680115883956</v>
      </c>
      <c r="E68" s="352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96" t="s">
        <v>129</v>
      </c>
      <c r="O68" s="354"/>
      <c r="P68" s="354"/>
      <c r="Q68" s="354"/>
      <c r="R68" s="352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51">
        <v>4680115881327</v>
      </c>
      <c r="E69" s="352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4"/>
      <c r="P69" s="354"/>
      <c r="Q69" s="354"/>
      <c r="R69" s="352"/>
      <c r="S69" s="34"/>
      <c r="T69" s="34"/>
      <c r="U69" s="35" t="s">
        <v>65</v>
      </c>
      <c r="V69" s="338">
        <v>200</v>
      </c>
      <c r="W69" s="339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51">
        <v>4680115882133</v>
      </c>
      <c r="E70" s="352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6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4"/>
      <c r="P70" s="354"/>
      <c r="Q70" s="354"/>
      <c r="R70" s="352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51">
        <v>4680115882133</v>
      </c>
      <c r="E71" s="352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629" t="s">
        <v>136</v>
      </c>
      <c r="O71" s="354"/>
      <c r="P71" s="354"/>
      <c r="Q71" s="354"/>
      <c r="R71" s="352"/>
      <c r="S71" s="34"/>
      <c r="T71" s="34"/>
      <c r="U71" s="35" t="s">
        <v>65</v>
      </c>
      <c r="V71" s="338">
        <v>30</v>
      </c>
      <c r="W71" s="339">
        <f t="shared" si="2"/>
        <v>33.599999999999994</v>
      </c>
      <c r="X71" s="36">
        <f t="shared" si="3"/>
        <v>6.5250000000000002E-2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51">
        <v>4607091382952</v>
      </c>
      <c r="E72" s="352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4"/>
      <c r="P72" s="354"/>
      <c r="Q72" s="354"/>
      <c r="R72" s="352"/>
      <c r="S72" s="34"/>
      <c r="T72" s="34"/>
      <c r="U72" s="35" t="s">
        <v>65</v>
      </c>
      <c r="V72" s="338">
        <v>20</v>
      </c>
      <c r="W72" s="339">
        <f t="shared" si="2"/>
        <v>21</v>
      </c>
      <c r="X72" s="36">
        <f>IFERROR(IF(W72=0,"",ROUNDUP(W72/H72,0)*0.00753),"")</f>
        <v>5.271E-2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51">
        <v>4607091385687</v>
      </c>
      <c r="E73" s="352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6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4"/>
      <c r="P73" s="354"/>
      <c r="Q73" s="354"/>
      <c r="R73" s="352"/>
      <c r="S73" s="34"/>
      <c r="T73" s="34"/>
      <c r="U73" s="35" t="s">
        <v>65</v>
      </c>
      <c r="V73" s="338">
        <v>100</v>
      </c>
      <c r="W73" s="339">
        <f t="shared" si="2"/>
        <v>100</v>
      </c>
      <c r="X73" s="36">
        <f t="shared" ref="X73:X79" si="4">IFERROR(IF(W73=0,"",ROUNDUP(W73/H73,0)*0.00937),"")</f>
        <v>0.23424999999999999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1">
        <v>4680115882539</v>
      </c>
      <c r="E74" s="352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4"/>
      <c r="P74" s="354"/>
      <c r="Q74" s="354"/>
      <c r="R74" s="352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1">
        <v>4607091384604</v>
      </c>
      <c r="E75" s="352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4"/>
      <c r="P75" s="354"/>
      <c r="Q75" s="354"/>
      <c r="R75" s="352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1">
        <v>4680115880283</v>
      </c>
      <c r="E76" s="352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4"/>
      <c r="P76" s="354"/>
      <c r="Q76" s="354"/>
      <c r="R76" s="352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1">
        <v>4680115883949</v>
      </c>
      <c r="E77" s="352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54"/>
      <c r="P77" s="354"/>
      <c r="Q77" s="354"/>
      <c r="R77" s="352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51">
        <v>4680115881518</v>
      </c>
      <c r="E78" s="352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5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4"/>
      <c r="P78" s="354"/>
      <c r="Q78" s="354"/>
      <c r="R78" s="352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51">
        <v>4680115881303</v>
      </c>
      <c r="E79" s="352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4"/>
      <c r="P79" s="354"/>
      <c r="Q79" s="354"/>
      <c r="R79" s="352"/>
      <c r="S79" s="34"/>
      <c r="T79" s="34"/>
      <c r="U79" s="35" t="s">
        <v>65</v>
      </c>
      <c r="V79" s="338">
        <v>160</v>
      </c>
      <c r="W79" s="339">
        <f t="shared" si="2"/>
        <v>162</v>
      </c>
      <c r="X79" s="36">
        <f t="shared" si="4"/>
        <v>0.33732000000000001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51">
        <v>4680115882577</v>
      </c>
      <c r="E80" s="352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83" t="s">
        <v>156</v>
      </c>
      <c r="O80" s="354"/>
      <c r="P80" s="354"/>
      <c r="Q80" s="354"/>
      <c r="R80" s="352"/>
      <c r="S80" s="34"/>
      <c r="T80" s="34"/>
      <c r="U80" s="35" t="s">
        <v>65</v>
      </c>
      <c r="V80" s="338">
        <v>40</v>
      </c>
      <c r="W80" s="339">
        <f t="shared" si="2"/>
        <v>41.6</v>
      </c>
      <c r="X80" s="36">
        <f>IFERROR(IF(W80=0,"",ROUNDUP(W80/H80,0)*0.00753),"")</f>
        <v>9.7890000000000005E-2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51">
        <v>4680115882577</v>
      </c>
      <c r="E81" s="352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86" t="s">
        <v>158</v>
      </c>
      <c r="O81" s="354"/>
      <c r="P81" s="354"/>
      <c r="Q81" s="354"/>
      <c r="R81" s="352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51">
        <v>4680115882720</v>
      </c>
      <c r="E82" s="352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18" t="s">
        <v>161</v>
      </c>
      <c r="O82" s="354"/>
      <c r="P82" s="354"/>
      <c r="Q82" s="354"/>
      <c r="R82" s="352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51">
        <v>4607091388466</v>
      </c>
      <c r="E83" s="352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4"/>
      <c r="P83" s="354"/>
      <c r="Q83" s="354"/>
      <c r="R83" s="352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51">
        <v>4680115880269</v>
      </c>
      <c r="E84" s="352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3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4"/>
      <c r="P84" s="354"/>
      <c r="Q84" s="354"/>
      <c r="R84" s="352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51">
        <v>4680115880429</v>
      </c>
      <c r="E85" s="352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4"/>
      <c r="P85" s="354"/>
      <c r="Q85" s="354"/>
      <c r="R85" s="352"/>
      <c r="S85" s="34"/>
      <c r="T85" s="34"/>
      <c r="U85" s="35" t="s">
        <v>65</v>
      </c>
      <c r="V85" s="338">
        <v>340</v>
      </c>
      <c r="W85" s="339">
        <f t="shared" si="2"/>
        <v>342</v>
      </c>
      <c r="X85" s="36">
        <f>IFERROR(IF(W85=0,"",ROUNDUP(W85/H85,0)*0.00937),"")</f>
        <v>0.71211999999999998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51">
        <v>4680115881457</v>
      </c>
      <c r="E86" s="352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4"/>
      <c r="P86" s="354"/>
      <c r="Q86" s="354"/>
      <c r="R86" s="352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60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1"/>
      <c r="N87" s="344" t="s">
        <v>66</v>
      </c>
      <c r="O87" s="345"/>
      <c r="P87" s="345"/>
      <c r="Q87" s="345"/>
      <c r="R87" s="345"/>
      <c r="S87" s="345"/>
      <c r="T87" s="346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191.65343915343917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195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2.2607900000000001</v>
      </c>
      <c r="Y87" s="341"/>
      <c r="Z87" s="341"/>
    </row>
    <row r="88" spans="1:53" x14ac:dyDescent="0.2">
      <c r="A88" s="357"/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61"/>
      <c r="N88" s="344" t="s">
        <v>66</v>
      </c>
      <c r="O88" s="345"/>
      <c r="P88" s="345"/>
      <c r="Q88" s="345"/>
      <c r="R88" s="345"/>
      <c r="S88" s="345"/>
      <c r="T88" s="346"/>
      <c r="U88" s="37" t="s">
        <v>65</v>
      </c>
      <c r="V88" s="340">
        <f>IFERROR(SUM(V65:V86),"0")</f>
        <v>1060</v>
      </c>
      <c r="W88" s="340">
        <f>IFERROR(SUM(W65:W86),"0")</f>
        <v>1084.5999999999999</v>
      </c>
      <c r="X88" s="37"/>
      <c r="Y88" s="341"/>
      <c r="Z88" s="341"/>
    </row>
    <row r="89" spans="1:53" ht="14.25" hidden="1" customHeight="1" x14ac:dyDescent="0.25">
      <c r="A89" s="358" t="s">
        <v>100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51">
        <v>4680115881488</v>
      </c>
      <c r="E90" s="352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3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4"/>
      <c r="P90" s="354"/>
      <c r="Q90" s="354"/>
      <c r="R90" s="352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51">
        <v>4607091384765</v>
      </c>
      <c r="E91" s="352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400" t="s">
        <v>174</v>
      </c>
      <c r="O91" s="354"/>
      <c r="P91" s="354"/>
      <c r="Q91" s="354"/>
      <c r="R91" s="352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51">
        <v>4680115882751</v>
      </c>
      <c r="E92" s="352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6" t="s">
        <v>177</v>
      </c>
      <c r="O92" s="354"/>
      <c r="P92" s="354"/>
      <c r="Q92" s="354"/>
      <c r="R92" s="352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51">
        <v>4680115882775</v>
      </c>
      <c r="E93" s="352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697" t="s">
        <v>181</v>
      </c>
      <c r="O93" s="354"/>
      <c r="P93" s="354"/>
      <c r="Q93" s="354"/>
      <c r="R93" s="352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51">
        <v>4680115880658</v>
      </c>
      <c r="E94" s="352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4"/>
      <c r="P94" s="354"/>
      <c r="Q94" s="354"/>
      <c r="R94" s="352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60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61"/>
      <c r="N95" s="344" t="s">
        <v>66</v>
      </c>
      <c r="O95" s="345"/>
      <c r="P95" s="345"/>
      <c r="Q95" s="345"/>
      <c r="R95" s="345"/>
      <c r="S95" s="345"/>
      <c r="T95" s="346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61"/>
      <c r="N96" s="344" t="s">
        <v>66</v>
      </c>
      <c r="O96" s="345"/>
      <c r="P96" s="345"/>
      <c r="Q96" s="345"/>
      <c r="R96" s="345"/>
      <c r="S96" s="345"/>
      <c r="T96" s="346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58" t="s">
        <v>60</v>
      </c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51">
        <v>4607091387667</v>
      </c>
      <c r="E98" s="352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4"/>
      <c r="P98" s="354"/>
      <c r="Q98" s="354"/>
      <c r="R98" s="352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51">
        <v>4607091387636</v>
      </c>
      <c r="E99" s="352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4"/>
      <c r="P99" s="354"/>
      <c r="Q99" s="354"/>
      <c r="R99" s="352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51">
        <v>4607091382426</v>
      </c>
      <c r="E100" s="352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4"/>
      <c r="P100" s="354"/>
      <c r="Q100" s="354"/>
      <c r="R100" s="352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51">
        <v>4607091386547</v>
      </c>
      <c r="E101" s="352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4"/>
      <c r="P101" s="354"/>
      <c r="Q101" s="354"/>
      <c r="R101" s="352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51">
        <v>4607091384734</v>
      </c>
      <c r="E102" s="352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4"/>
      <c r="P102" s="354"/>
      <c r="Q102" s="354"/>
      <c r="R102" s="352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51">
        <v>4607091382464</v>
      </c>
      <c r="E103" s="352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5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4"/>
      <c r="P103" s="354"/>
      <c r="Q103" s="354"/>
      <c r="R103" s="352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51">
        <v>4680115883444</v>
      </c>
      <c r="E104" s="352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79" t="s">
        <v>198</v>
      </c>
      <c r="O104" s="354"/>
      <c r="P104" s="354"/>
      <c r="Q104" s="354"/>
      <c r="R104" s="352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51">
        <v>4680115883444</v>
      </c>
      <c r="E105" s="352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60" t="s">
        <v>198</v>
      </c>
      <c r="O105" s="354"/>
      <c r="P105" s="354"/>
      <c r="Q105" s="354"/>
      <c r="R105" s="352"/>
      <c r="S105" s="34"/>
      <c r="T105" s="34"/>
      <c r="U105" s="35" t="s">
        <v>65</v>
      </c>
      <c r="V105" s="338">
        <v>17.5</v>
      </c>
      <c r="W105" s="339">
        <f t="shared" si="5"/>
        <v>19.599999999999998</v>
      </c>
      <c r="X105" s="36">
        <f>IFERROR(IF(W105=0,"",ROUNDUP(W105/H105,0)*0.00753),"")</f>
        <v>5.271E-2</v>
      </c>
      <c r="Y105" s="56"/>
      <c r="Z105" s="57"/>
      <c r="AD105" s="58"/>
      <c r="BA105" s="111" t="s">
        <v>1</v>
      </c>
    </row>
    <row r="106" spans="1:53" x14ac:dyDescent="0.2">
      <c r="A106" s="360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61"/>
      <c r="N106" s="344" t="s">
        <v>66</v>
      </c>
      <c r="O106" s="345"/>
      <c r="P106" s="345"/>
      <c r="Q106" s="345"/>
      <c r="R106" s="345"/>
      <c r="S106" s="345"/>
      <c r="T106" s="346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6.25</v>
      </c>
      <c r="W106" s="340">
        <f>IFERROR(W98/H98,"0")+IFERROR(W99/H99,"0")+IFERROR(W100/H100,"0")+IFERROR(W101/H101,"0")+IFERROR(W102/H102,"0")+IFERROR(W103/H103,"0")+IFERROR(W104/H104,"0")+IFERROR(W105/H105,"0")</f>
        <v>7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5.271E-2</v>
      </c>
      <c r="Y106" s="341"/>
      <c r="Z106" s="341"/>
    </row>
    <row r="107" spans="1:53" x14ac:dyDescent="0.2">
      <c r="A107" s="357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61"/>
      <c r="N107" s="344" t="s">
        <v>66</v>
      </c>
      <c r="O107" s="345"/>
      <c r="P107" s="345"/>
      <c r="Q107" s="345"/>
      <c r="R107" s="345"/>
      <c r="S107" s="345"/>
      <c r="T107" s="346"/>
      <c r="U107" s="37" t="s">
        <v>65</v>
      </c>
      <c r="V107" s="340">
        <f>IFERROR(SUM(V98:V105),"0")</f>
        <v>17.5</v>
      </c>
      <c r="W107" s="340">
        <f>IFERROR(SUM(W98:W105),"0")</f>
        <v>19.599999999999998</v>
      </c>
      <c r="X107" s="37"/>
      <c r="Y107" s="341"/>
      <c r="Z107" s="341"/>
    </row>
    <row r="108" spans="1:53" ht="14.25" hidden="1" customHeight="1" x14ac:dyDescent="0.25">
      <c r="A108" s="358" t="s">
        <v>68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  <c r="X108" s="357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51">
        <v>4607091386967</v>
      </c>
      <c r="E109" s="352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492" t="s">
        <v>202</v>
      </c>
      <c r="O109" s="354"/>
      <c r="P109" s="354"/>
      <c r="Q109" s="354"/>
      <c r="R109" s="352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51">
        <v>4607091386967</v>
      </c>
      <c r="E110" s="352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446" t="s">
        <v>204</v>
      </c>
      <c r="O110" s="354"/>
      <c r="P110" s="354"/>
      <c r="Q110" s="354"/>
      <c r="R110" s="352"/>
      <c r="S110" s="34"/>
      <c r="T110" s="34"/>
      <c r="U110" s="35" t="s">
        <v>65</v>
      </c>
      <c r="V110" s="338">
        <v>90</v>
      </c>
      <c r="W110" s="339">
        <f t="shared" si="6"/>
        <v>92.4</v>
      </c>
      <c r="X110" s="36">
        <f>IFERROR(IF(W110=0,"",ROUNDUP(W110/H110,0)*0.02175),"")</f>
        <v>0.23924999999999999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51">
        <v>4607091385304</v>
      </c>
      <c r="E111" s="352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76" t="s">
        <v>207</v>
      </c>
      <c r="O111" s="354"/>
      <c r="P111" s="354"/>
      <c r="Q111" s="354"/>
      <c r="R111" s="352"/>
      <c r="S111" s="34"/>
      <c r="T111" s="34"/>
      <c r="U111" s="35" t="s">
        <v>65</v>
      </c>
      <c r="V111" s="338">
        <v>40</v>
      </c>
      <c r="W111" s="339">
        <f t="shared" si="6"/>
        <v>42</v>
      </c>
      <c r="X111" s="36">
        <f>IFERROR(IF(W111=0,"",ROUNDUP(W111/H111,0)*0.02175),"")</f>
        <v>0.10874999999999999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51">
        <v>4607091386264</v>
      </c>
      <c r="E112" s="352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4"/>
      <c r="P112" s="354"/>
      <c r="Q112" s="354"/>
      <c r="R112" s="352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51">
        <v>4680115882584</v>
      </c>
      <c r="E113" s="352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7" t="s">
        <v>212</v>
      </c>
      <c r="O113" s="354"/>
      <c r="P113" s="354"/>
      <c r="Q113" s="354"/>
      <c r="R113" s="352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51">
        <v>4680115882584</v>
      </c>
      <c r="E114" s="352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79" t="s">
        <v>214</v>
      </c>
      <c r="O114" s="354"/>
      <c r="P114" s="354"/>
      <c r="Q114" s="354"/>
      <c r="R114" s="352"/>
      <c r="S114" s="34"/>
      <c r="T114" s="34"/>
      <c r="U114" s="35" t="s">
        <v>65</v>
      </c>
      <c r="V114" s="338">
        <v>33</v>
      </c>
      <c r="W114" s="339">
        <f t="shared" si="6"/>
        <v>34.32</v>
      </c>
      <c r="X114" s="36">
        <f>IFERROR(IF(W114=0,"",ROUNDUP(W114/H114,0)*0.00753),"")</f>
        <v>9.7890000000000005E-2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51">
        <v>4607091385731</v>
      </c>
      <c r="E115" s="352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21" t="s">
        <v>217</v>
      </c>
      <c r="O115" s="354"/>
      <c r="P115" s="354"/>
      <c r="Q115" s="354"/>
      <c r="R115" s="352"/>
      <c r="S115" s="34"/>
      <c r="T115" s="34"/>
      <c r="U115" s="35" t="s">
        <v>65</v>
      </c>
      <c r="V115" s="338">
        <v>390</v>
      </c>
      <c r="W115" s="339">
        <f t="shared" si="6"/>
        <v>391.5</v>
      </c>
      <c r="X115" s="36">
        <f>IFERROR(IF(W115=0,"",ROUNDUP(W115/H115,0)*0.00753),"")</f>
        <v>1.09185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51">
        <v>4680115880214</v>
      </c>
      <c r="E116" s="352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628" t="s">
        <v>220</v>
      </c>
      <c r="O116" s="354"/>
      <c r="P116" s="354"/>
      <c r="Q116" s="354"/>
      <c r="R116" s="352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51">
        <v>4680115880894</v>
      </c>
      <c r="E117" s="352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499" t="s">
        <v>223</v>
      </c>
      <c r="O117" s="354"/>
      <c r="P117" s="354"/>
      <c r="Q117" s="354"/>
      <c r="R117" s="352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51">
        <v>4607091385427</v>
      </c>
      <c r="E118" s="352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4"/>
      <c r="P118" s="354"/>
      <c r="Q118" s="354"/>
      <c r="R118" s="352"/>
      <c r="S118" s="34"/>
      <c r="T118" s="34"/>
      <c r="U118" s="35" t="s">
        <v>65</v>
      </c>
      <c r="V118" s="338">
        <v>20</v>
      </c>
      <c r="W118" s="339">
        <f t="shared" si="6"/>
        <v>21</v>
      </c>
      <c r="X118" s="36">
        <f>IFERROR(IF(W118=0,"",ROUNDUP(W118/H118,0)*0.00753),"")</f>
        <v>5.271E-2</v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51">
        <v>4680115882645</v>
      </c>
      <c r="E119" s="352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78" t="s">
        <v>228</v>
      </c>
      <c r="O119" s="354"/>
      <c r="P119" s="354"/>
      <c r="Q119" s="354"/>
      <c r="R119" s="352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60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1"/>
      <c r="N120" s="344" t="s">
        <v>66</v>
      </c>
      <c r="O120" s="345"/>
      <c r="P120" s="345"/>
      <c r="Q120" s="345"/>
      <c r="R120" s="345"/>
      <c r="S120" s="345"/>
      <c r="T120" s="346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179.08730158730157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181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1.5904499999999999</v>
      </c>
      <c r="Y120" s="341"/>
      <c r="Z120" s="341"/>
    </row>
    <row r="121" spans="1:53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61"/>
      <c r="N121" s="344" t="s">
        <v>66</v>
      </c>
      <c r="O121" s="345"/>
      <c r="P121" s="345"/>
      <c r="Q121" s="345"/>
      <c r="R121" s="345"/>
      <c r="S121" s="345"/>
      <c r="T121" s="346"/>
      <c r="U121" s="37" t="s">
        <v>65</v>
      </c>
      <c r="V121" s="340">
        <f>IFERROR(SUM(V109:V119),"0")</f>
        <v>573</v>
      </c>
      <c r="W121" s="340">
        <f>IFERROR(SUM(W109:W119),"0")</f>
        <v>581.22</v>
      </c>
      <c r="X121" s="37"/>
      <c r="Y121" s="341"/>
      <c r="Z121" s="341"/>
    </row>
    <row r="122" spans="1:53" ht="14.25" hidden="1" customHeight="1" x14ac:dyDescent="0.25">
      <c r="A122" s="358" t="s">
        <v>229</v>
      </c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51">
        <v>4607091383065</v>
      </c>
      <c r="E123" s="352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4"/>
      <c r="P123" s="354"/>
      <c r="Q123" s="354"/>
      <c r="R123" s="352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51">
        <v>4680115881532</v>
      </c>
      <c r="E124" s="352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4"/>
      <c r="P124" s="354"/>
      <c r="Q124" s="354"/>
      <c r="R124" s="352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51">
        <v>4680115881532</v>
      </c>
      <c r="E125" s="352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673" t="s">
        <v>235</v>
      </c>
      <c r="O125" s="354"/>
      <c r="P125" s="354"/>
      <c r="Q125" s="354"/>
      <c r="R125" s="352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51">
        <v>4680115881532</v>
      </c>
      <c r="E126" s="352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585" t="s">
        <v>235</v>
      </c>
      <c r="O126" s="354"/>
      <c r="P126" s="354"/>
      <c r="Q126" s="354"/>
      <c r="R126" s="352"/>
      <c r="S126" s="34"/>
      <c r="T126" s="34"/>
      <c r="U126" s="35" t="s">
        <v>65</v>
      </c>
      <c r="V126" s="338">
        <v>50</v>
      </c>
      <c r="W126" s="339">
        <f t="shared" si="7"/>
        <v>50.400000000000006</v>
      </c>
      <c r="X126" s="36">
        <f>IFERROR(IF(W126=0,"",ROUNDUP(W126/H126,0)*0.02175),"")</f>
        <v>0.1305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51">
        <v>4680115882652</v>
      </c>
      <c r="E127" s="352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674" t="s">
        <v>239</v>
      </c>
      <c r="O127" s="354"/>
      <c r="P127" s="354"/>
      <c r="Q127" s="354"/>
      <c r="R127" s="352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51">
        <v>4680115880238</v>
      </c>
      <c r="E128" s="352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4"/>
      <c r="P128" s="354"/>
      <c r="Q128" s="354"/>
      <c r="R128" s="352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51">
        <v>4680115881464</v>
      </c>
      <c r="E129" s="352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600" t="s">
        <v>244</v>
      </c>
      <c r="O129" s="354"/>
      <c r="P129" s="354"/>
      <c r="Q129" s="354"/>
      <c r="R129" s="352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60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1"/>
      <c r="N130" s="344" t="s">
        <v>66</v>
      </c>
      <c r="O130" s="345"/>
      <c r="P130" s="345"/>
      <c r="Q130" s="345"/>
      <c r="R130" s="345"/>
      <c r="S130" s="345"/>
      <c r="T130" s="346"/>
      <c r="U130" s="37" t="s">
        <v>67</v>
      </c>
      <c r="V130" s="340">
        <f>IFERROR(V123/H123,"0")+IFERROR(V124/H124,"0")+IFERROR(V125/H125,"0")+IFERROR(V126/H126,"0")+IFERROR(V127/H127,"0")+IFERROR(V128/H128,"0")+IFERROR(V129/H129,"0")</f>
        <v>5.9523809523809526</v>
      </c>
      <c r="W130" s="340">
        <f>IFERROR(W123/H123,"0")+IFERROR(W124/H124,"0")+IFERROR(W125/H125,"0")+IFERROR(W126/H126,"0")+IFERROR(W127/H127,"0")+IFERROR(W128/H128,"0")+IFERROR(W129/H129,"0")</f>
        <v>6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0.1305</v>
      </c>
      <c r="Y130" s="341"/>
      <c r="Z130" s="341"/>
    </row>
    <row r="131" spans="1:53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61"/>
      <c r="N131" s="344" t="s">
        <v>66</v>
      </c>
      <c r="O131" s="345"/>
      <c r="P131" s="345"/>
      <c r="Q131" s="345"/>
      <c r="R131" s="345"/>
      <c r="S131" s="345"/>
      <c r="T131" s="346"/>
      <c r="U131" s="37" t="s">
        <v>65</v>
      </c>
      <c r="V131" s="340">
        <f>IFERROR(SUM(V123:V129),"0")</f>
        <v>50</v>
      </c>
      <c r="W131" s="340">
        <f>IFERROR(SUM(W123:W129),"0")</f>
        <v>50.400000000000006</v>
      </c>
      <c r="X131" s="37"/>
      <c r="Y131" s="341"/>
      <c r="Z131" s="341"/>
    </row>
    <row r="132" spans="1:53" ht="16.5" hidden="1" customHeight="1" x14ac:dyDescent="0.25">
      <c r="A132" s="356" t="s">
        <v>245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4"/>
      <c r="Z132" s="334"/>
    </row>
    <row r="133" spans="1:53" ht="14.25" hidden="1" customHeight="1" x14ac:dyDescent="0.25">
      <c r="A133" s="358" t="s">
        <v>68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51">
        <v>4607091385168</v>
      </c>
      <c r="E134" s="352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6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4"/>
      <c r="P134" s="354"/>
      <c r="Q134" s="354"/>
      <c r="R134" s="352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51">
        <v>4607091385168</v>
      </c>
      <c r="E135" s="352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432" t="s">
        <v>249</v>
      </c>
      <c r="O135" s="354"/>
      <c r="P135" s="354"/>
      <c r="Q135" s="354"/>
      <c r="R135" s="352"/>
      <c r="S135" s="34"/>
      <c r="T135" s="34"/>
      <c r="U135" s="35" t="s">
        <v>65</v>
      </c>
      <c r="V135" s="338">
        <v>330</v>
      </c>
      <c r="W135" s="339">
        <f>IFERROR(IF(V135="",0,CEILING((V135/$H135),1)*$H135),"")</f>
        <v>336</v>
      </c>
      <c r="X135" s="36">
        <f>IFERROR(IF(W135=0,"",ROUNDUP(W135/H135,0)*0.02175),"")</f>
        <v>0.86999999999999988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51">
        <v>4607091383256</v>
      </c>
      <c r="E136" s="352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4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4"/>
      <c r="P136" s="354"/>
      <c r="Q136" s="354"/>
      <c r="R136" s="352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51">
        <v>4607091385748</v>
      </c>
      <c r="E137" s="352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6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4"/>
      <c r="P137" s="354"/>
      <c r="Q137" s="354"/>
      <c r="R137" s="352"/>
      <c r="S137" s="34"/>
      <c r="T137" s="34"/>
      <c r="U137" s="35" t="s">
        <v>65</v>
      </c>
      <c r="V137" s="338">
        <v>380</v>
      </c>
      <c r="W137" s="339">
        <f>IFERROR(IF(V137="",0,CEILING((V137/$H137),1)*$H137),"")</f>
        <v>380.70000000000005</v>
      </c>
      <c r="X137" s="36">
        <f>IFERROR(IF(W137=0,"",ROUNDUP(W137/H137,0)*0.00753),"")</f>
        <v>1.0617300000000001</v>
      </c>
      <c r="Y137" s="56"/>
      <c r="Z137" s="57"/>
      <c r="AD137" s="58"/>
      <c r="BA137" s="133" t="s">
        <v>1</v>
      </c>
    </row>
    <row r="138" spans="1:53" x14ac:dyDescent="0.2">
      <c r="A138" s="360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1"/>
      <c r="N138" s="344" t="s">
        <v>66</v>
      </c>
      <c r="O138" s="345"/>
      <c r="P138" s="345"/>
      <c r="Q138" s="345"/>
      <c r="R138" s="345"/>
      <c r="S138" s="345"/>
      <c r="T138" s="346"/>
      <c r="U138" s="37" t="s">
        <v>67</v>
      </c>
      <c r="V138" s="340">
        <f>IFERROR(V134/H134,"0")+IFERROR(V135/H135,"0")+IFERROR(V136/H136,"0")+IFERROR(V137/H137,"0")</f>
        <v>180.02645502645501</v>
      </c>
      <c r="W138" s="340">
        <f>IFERROR(W134/H134,"0")+IFERROR(W135/H135,"0")+IFERROR(W136/H136,"0")+IFERROR(W137/H137,"0")</f>
        <v>181</v>
      </c>
      <c r="X138" s="340">
        <f>IFERROR(IF(X134="",0,X134),"0")+IFERROR(IF(X135="",0,X135),"0")+IFERROR(IF(X136="",0,X136),"0")+IFERROR(IF(X137="",0,X137),"0")</f>
        <v>1.9317299999999999</v>
      </c>
      <c r="Y138" s="341"/>
      <c r="Z138" s="341"/>
    </row>
    <row r="139" spans="1:53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61"/>
      <c r="N139" s="344" t="s">
        <v>66</v>
      </c>
      <c r="O139" s="345"/>
      <c r="P139" s="345"/>
      <c r="Q139" s="345"/>
      <c r="R139" s="345"/>
      <c r="S139" s="345"/>
      <c r="T139" s="346"/>
      <c r="U139" s="37" t="s">
        <v>65</v>
      </c>
      <c r="V139" s="340">
        <f>IFERROR(SUM(V134:V137),"0")</f>
        <v>710</v>
      </c>
      <c r="W139" s="340">
        <f>IFERROR(SUM(W134:W137),"0")</f>
        <v>716.7</v>
      </c>
      <c r="X139" s="37"/>
      <c r="Y139" s="341"/>
      <c r="Z139" s="341"/>
    </row>
    <row r="140" spans="1:53" ht="27.75" hidden="1" customHeight="1" x14ac:dyDescent="0.2">
      <c r="A140" s="382" t="s">
        <v>254</v>
      </c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383"/>
      <c r="O140" s="383"/>
      <c r="P140" s="383"/>
      <c r="Q140" s="383"/>
      <c r="R140" s="383"/>
      <c r="S140" s="383"/>
      <c r="T140" s="383"/>
      <c r="U140" s="383"/>
      <c r="V140" s="383"/>
      <c r="W140" s="383"/>
      <c r="X140" s="383"/>
      <c r="Y140" s="48"/>
      <c r="Z140" s="48"/>
    </row>
    <row r="141" spans="1:53" ht="16.5" hidden="1" customHeight="1" x14ac:dyDescent="0.25">
      <c r="A141" s="356" t="s">
        <v>255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4"/>
      <c r="Z141" s="334"/>
    </row>
    <row r="142" spans="1:53" ht="14.25" hidden="1" customHeight="1" x14ac:dyDescent="0.25">
      <c r="A142" s="358" t="s">
        <v>108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51">
        <v>4607091383423</v>
      </c>
      <c r="E143" s="352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4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4"/>
      <c r="P143" s="354"/>
      <c r="Q143" s="354"/>
      <c r="R143" s="352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51">
        <v>4607091381405</v>
      </c>
      <c r="E144" s="352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7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4"/>
      <c r="P144" s="354"/>
      <c r="Q144" s="354"/>
      <c r="R144" s="352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51">
        <v>4607091386516</v>
      </c>
      <c r="E145" s="352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4"/>
      <c r="P145" s="354"/>
      <c r="Q145" s="354"/>
      <c r="R145" s="352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0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1"/>
      <c r="N146" s="344" t="s">
        <v>66</v>
      </c>
      <c r="O146" s="345"/>
      <c r="P146" s="345"/>
      <c r="Q146" s="345"/>
      <c r="R146" s="345"/>
      <c r="S146" s="345"/>
      <c r="T146" s="346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61"/>
      <c r="N147" s="344" t="s">
        <v>66</v>
      </c>
      <c r="O147" s="345"/>
      <c r="P147" s="345"/>
      <c r="Q147" s="345"/>
      <c r="R147" s="345"/>
      <c r="S147" s="345"/>
      <c r="T147" s="346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56" t="s">
        <v>262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4"/>
      <c r="Z148" s="334"/>
    </row>
    <row r="149" spans="1:53" ht="14.25" hidden="1" customHeight="1" x14ac:dyDescent="0.25">
      <c r="A149" s="358" t="s">
        <v>60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51">
        <v>4680115880993</v>
      </c>
      <c r="E150" s="352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4"/>
      <c r="P150" s="354"/>
      <c r="Q150" s="354"/>
      <c r="R150" s="352"/>
      <c r="S150" s="34"/>
      <c r="T150" s="34"/>
      <c r="U150" s="35" t="s">
        <v>65</v>
      </c>
      <c r="V150" s="338">
        <v>50</v>
      </c>
      <c r="W150" s="339">
        <f t="shared" ref="W150:W158" si="8">IFERROR(IF(V150="",0,CEILING((V150/$H150),1)*$H150),"")</f>
        <v>50.400000000000006</v>
      </c>
      <c r="X150" s="36">
        <f>IFERROR(IF(W150=0,"",ROUNDUP(W150/H150,0)*0.00753),"")</f>
        <v>9.0359999999999996E-2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51">
        <v>4680115881761</v>
      </c>
      <c r="E151" s="352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4"/>
      <c r="P151" s="354"/>
      <c r="Q151" s="354"/>
      <c r="R151" s="352"/>
      <c r="S151" s="34"/>
      <c r="T151" s="34"/>
      <c r="U151" s="35" t="s">
        <v>65</v>
      </c>
      <c r="V151" s="338">
        <v>10</v>
      </c>
      <c r="W151" s="339">
        <f t="shared" si="8"/>
        <v>12.600000000000001</v>
      </c>
      <c r="X151" s="36">
        <f>IFERROR(IF(W151=0,"",ROUNDUP(W151/H151,0)*0.00753),"")</f>
        <v>2.2589999999999999E-2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51">
        <v>4680115881563</v>
      </c>
      <c r="E152" s="352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4"/>
      <c r="P152" s="354"/>
      <c r="Q152" s="354"/>
      <c r="R152" s="352"/>
      <c r="S152" s="34"/>
      <c r="T152" s="34"/>
      <c r="U152" s="35" t="s">
        <v>65</v>
      </c>
      <c r="V152" s="338">
        <v>50</v>
      </c>
      <c r="W152" s="339">
        <f t="shared" si="8"/>
        <v>50.400000000000006</v>
      </c>
      <c r="X152" s="36">
        <f>IFERROR(IF(W152=0,"",ROUNDUP(W152/H152,0)*0.00753),"")</f>
        <v>9.0359999999999996E-2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51">
        <v>4680115880986</v>
      </c>
      <c r="E153" s="352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4"/>
      <c r="P153" s="354"/>
      <c r="Q153" s="354"/>
      <c r="R153" s="352"/>
      <c r="S153" s="34"/>
      <c r="T153" s="34"/>
      <c r="U153" s="35" t="s">
        <v>65</v>
      </c>
      <c r="V153" s="338">
        <v>90</v>
      </c>
      <c r="W153" s="339">
        <f t="shared" si="8"/>
        <v>90.3</v>
      </c>
      <c r="X153" s="36">
        <f>IFERROR(IF(W153=0,"",ROUNDUP(W153/H153,0)*0.00502),"")</f>
        <v>0.21586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51">
        <v>4680115880207</v>
      </c>
      <c r="E154" s="352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4"/>
      <c r="P154" s="354"/>
      <c r="Q154" s="354"/>
      <c r="R154" s="352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51">
        <v>4680115881785</v>
      </c>
      <c r="E155" s="352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4"/>
      <c r="P155" s="354"/>
      <c r="Q155" s="354"/>
      <c r="R155" s="352"/>
      <c r="S155" s="34"/>
      <c r="T155" s="34"/>
      <c r="U155" s="35" t="s">
        <v>65</v>
      </c>
      <c r="V155" s="338">
        <v>70</v>
      </c>
      <c r="W155" s="339">
        <f t="shared" si="8"/>
        <v>71.400000000000006</v>
      </c>
      <c r="X155" s="36">
        <f>IFERROR(IF(W155=0,"",ROUNDUP(W155/H155,0)*0.00502),"")</f>
        <v>0.17068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51">
        <v>4680115881679</v>
      </c>
      <c r="E156" s="352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4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4"/>
      <c r="P156" s="354"/>
      <c r="Q156" s="354"/>
      <c r="R156" s="352"/>
      <c r="S156" s="34"/>
      <c r="T156" s="34"/>
      <c r="U156" s="35" t="s">
        <v>65</v>
      </c>
      <c r="V156" s="338">
        <v>110</v>
      </c>
      <c r="W156" s="339">
        <f t="shared" si="8"/>
        <v>111.30000000000001</v>
      </c>
      <c r="X156" s="36">
        <f>IFERROR(IF(W156=0,"",ROUNDUP(W156/H156,0)*0.00502),"")</f>
        <v>0.26606000000000002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51">
        <v>4680115880191</v>
      </c>
      <c r="E157" s="352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4"/>
      <c r="P157" s="354"/>
      <c r="Q157" s="354"/>
      <c r="R157" s="352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51">
        <v>4680115883963</v>
      </c>
      <c r="E158" s="352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29" t="s">
        <v>281</v>
      </c>
      <c r="O158" s="354"/>
      <c r="P158" s="354"/>
      <c r="Q158" s="354"/>
      <c r="R158" s="352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0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1"/>
      <c r="N159" s="344" t="s">
        <v>66</v>
      </c>
      <c r="O159" s="345"/>
      <c r="P159" s="345"/>
      <c r="Q159" s="345"/>
      <c r="R159" s="345"/>
      <c r="S159" s="345"/>
      <c r="T159" s="346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154.76190476190476</v>
      </c>
      <c r="W159" s="340">
        <f>IFERROR(W150/H150,"0")+IFERROR(W151/H151,"0")+IFERROR(W152/H152,"0")+IFERROR(W153/H153,"0")+IFERROR(W154/H154,"0")+IFERROR(W155/H155,"0")+IFERROR(W156/H156,"0")+IFERROR(W157/H157,"0")+IFERROR(W158/H158,"0")</f>
        <v>157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0.85590999999999995</v>
      </c>
      <c r="Y159" s="341"/>
      <c r="Z159" s="341"/>
    </row>
    <row r="160" spans="1:53" x14ac:dyDescent="0.2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61"/>
      <c r="N160" s="344" t="s">
        <v>66</v>
      </c>
      <c r="O160" s="345"/>
      <c r="P160" s="345"/>
      <c r="Q160" s="345"/>
      <c r="R160" s="345"/>
      <c r="S160" s="345"/>
      <c r="T160" s="346"/>
      <c r="U160" s="37" t="s">
        <v>65</v>
      </c>
      <c r="V160" s="340">
        <f>IFERROR(SUM(V150:V158),"0")</f>
        <v>380</v>
      </c>
      <c r="W160" s="340">
        <f>IFERROR(SUM(W150:W158),"0")</f>
        <v>386.40000000000003</v>
      </c>
      <c r="X160" s="37"/>
      <c r="Y160" s="341"/>
      <c r="Z160" s="341"/>
    </row>
    <row r="161" spans="1:53" ht="16.5" hidden="1" customHeight="1" x14ac:dyDescent="0.25">
      <c r="A161" s="356" t="s">
        <v>282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4"/>
      <c r="Z161" s="334"/>
    </row>
    <row r="162" spans="1:53" ht="14.25" hidden="1" customHeight="1" x14ac:dyDescent="0.25">
      <c r="A162" s="358" t="s">
        <v>108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33"/>
      <c r="Z162" s="333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51">
        <v>4680115881402</v>
      </c>
      <c r="E163" s="352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4"/>
      <c r="P163" s="354"/>
      <c r="Q163" s="354"/>
      <c r="R163" s="352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51">
        <v>4680115881396</v>
      </c>
      <c r="E164" s="352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4"/>
      <c r="P164" s="354"/>
      <c r="Q164" s="354"/>
      <c r="R164" s="352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0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1"/>
      <c r="N165" s="344" t="s">
        <v>66</v>
      </c>
      <c r="O165" s="345"/>
      <c r="P165" s="345"/>
      <c r="Q165" s="345"/>
      <c r="R165" s="345"/>
      <c r="S165" s="345"/>
      <c r="T165" s="346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61"/>
      <c r="N166" s="344" t="s">
        <v>66</v>
      </c>
      <c r="O166" s="345"/>
      <c r="P166" s="345"/>
      <c r="Q166" s="345"/>
      <c r="R166" s="345"/>
      <c r="S166" s="345"/>
      <c r="T166" s="346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hidden="1" customHeight="1" x14ac:dyDescent="0.25">
      <c r="A167" s="358" t="s">
        <v>100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51">
        <v>4680115882935</v>
      </c>
      <c r="E168" s="352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37" t="s">
        <v>289</v>
      </c>
      <c r="O168" s="354"/>
      <c r="P168" s="354"/>
      <c r="Q168" s="354"/>
      <c r="R168" s="352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51">
        <v>4680115880764</v>
      </c>
      <c r="E169" s="352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4"/>
      <c r="P169" s="354"/>
      <c r="Q169" s="354"/>
      <c r="R169" s="352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0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1"/>
      <c r="N170" s="344" t="s">
        <v>66</v>
      </c>
      <c r="O170" s="345"/>
      <c r="P170" s="345"/>
      <c r="Q170" s="345"/>
      <c r="R170" s="345"/>
      <c r="S170" s="345"/>
      <c r="T170" s="346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61"/>
      <c r="N171" s="344" t="s">
        <v>66</v>
      </c>
      <c r="O171" s="345"/>
      <c r="P171" s="345"/>
      <c r="Q171" s="345"/>
      <c r="R171" s="345"/>
      <c r="S171" s="345"/>
      <c r="T171" s="346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58" t="s">
        <v>60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51">
        <v>4680115882683</v>
      </c>
      <c r="E173" s="352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4"/>
      <c r="P173" s="354"/>
      <c r="Q173" s="354"/>
      <c r="R173" s="352"/>
      <c r="S173" s="34"/>
      <c r="T173" s="34"/>
      <c r="U173" s="35" t="s">
        <v>65</v>
      </c>
      <c r="V173" s="338">
        <v>90</v>
      </c>
      <c r="W173" s="339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51">
        <v>4680115882690</v>
      </c>
      <c r="E174" s="352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4"/>
      <c r="P174" s="354"/>
      <c r="Q174" s="354"/>
      <c r="R174" s="352"/>
      <c r="S174" s="34"/>
      <c r="T174" s="34"/>
      <c r="U174" s="35" t="s">
        <v>65</v>
      </c>
      <c r="V174" s="338">
        <v>70</v>
      </c>
      <c r="W174" s="339">
        <f>IFERROR(IF(V174="",0,CEILING((V174/$H174),1)*$H174),"")</f>
        <v>70.2</v>
      </c>
      <c r="X174" s="36">
        <f>IFERROR(IF(W174=0,"",ROUNDUP(W174/H174,0)*0.00937),"")</f>
        <v>0.12181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51">
        <v>4680115882669</v>
      </c>
      <c r="E175" s="352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4"/>
      <c r="P175" s="354"/>
      <c r="Q175" s="354"/>
      <c r="R175" s="352"/>
      <c r="S175" s="34"/>
      <c r="T175" s="34"/>
      <c r="U175" s="35" t="s">
        <v>65</v>
      </c>
      <c r="V175" s="338">
        <v>120</v>
      </c>
      <c r="W175" s="339">
        <f>IFERROR(IF(V175="",0,CEILING((V175/$H175),1)*$H175),"")</f>
        <v>124.2</v>
      </c>
      <c r="X175" s="36">
        <f>IFERROR(IF(W175=0,"",ROUNDUP(W175/H175,0)*0.00937),"")</f>
        <v>0.21551000000000001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51">
        <v>4680115882676</v>
      </c>
      <c r="E176" s="352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4"/>
      <c r="P176" s="354"/>
      <c r="Q176" s="354"/>
      <c r="R176" s="352"/>
      <c r="S176" s="34"/>
      <c r="T176" s="34"/>
      <c r="U176" s="35" t="s">
        <v>65</v>
      </c>
      <c r="V176" s="338">
        <v>90</v>
      </c>
      <c r="W176" s="339">
        <f>IFERROR(IF(V176="",0,CEILING((V176/$H176),1)*$H176),"")</f>
        <v>91.800000000000011</v>
      </c>
      <c r="X176" s="36">
        <f>IFERROR(IF(W176=0,"",ROUNDUP(W176/H176,0)*0.00937),"")</f>
        <v>0.15928999999999999</v>
      </c>
      <c r="Y176" s="56"/>
      <c r="Z176" s="57"/>
      <c r="AD176" s="58"/>
      <c r="BA176" s="153" t="s">
        <v>1</v>
      </c>
    </row>
    <row r="177" spans="1:53" x14ac:dyDescent="0.2">
      <c r="A177" s="360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1"/>
      <c r="N177" s="344" t="s">
        <v>66</v>
      </c>
      <c r="O177" s="345"/>
      <c r="P177" s="345"/>
      <c r="Q177" s="345"/>
      <c r="R177" s="345"/>
      <c r="S177" s="345"/>
      <c r="T177" s="346"/>
      <c r="U177" s="37" t="s">
        <v>67</v>
      </c>
      <c r="V177" s="340">
        <f>IFERROR(V173/H173,"0")+IFERROR(V174/H174,"0")+IFERROR(V175/H175,"0")+IFERROR(V176/H176,"0")</f>
        <v>68.518518518518505</v>
      </c>
      <c r="W177" s="340">
        <f>IFERROR(W173/H173,"0")+IFERROR(W174/H174,"0")+IFERROR(W175/H175,"0")+IFERROR(W176/H176,"0")</f>
        <v>70</v>
      </c>
      <c r="X177" s="340">
        <f>IFERROR(IF(X173="",0,X173),"0")+IFERROR(IF(X174="",0,X174),"0")+IFERROR(IF(X175="",0,X175),"0")+IFERROR(IF(X176="",0,X176),"0")</f>
        <v>0.65589999999999993</v>
      </c>
      <c r="Y177" s="341"/>
      <c r="Z177" s="341"/>
    </row>
    <row r="178" spans="1:53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61"/>
      <c r="N178" s="344" t="s">
        <v>66</v>
      </c>
      <c r="O178" s="345"/>
      <c r="P178" s="345"/>
      <c r="Q178" s="345"/>
      <c r="R178" s="345"/>
      <c r="S178" s="345"/>
      <c r="T178" s="346"/>
      <c r="U178" s="37" t="s">
        <v>65</v>
      </c>
      <c r="V178" s="340">
        <f>IFERROR(SUM(V173:V176),"0")</f>
        <v>370</v>
      </c>
      <c r="W178" s="340">
        <f>IFERROR(SUM(W173:W176),"0")</f>
        <v>378</v>
      </c>
      <c r="X178" s="37"/>
      <c r="Y178" s="341"/>
      <c r="Z178" s="341"/>
    </row>
    <row r="179" spans="1:53" ht="14.25" hidden="1" customHeight="1" x14ac:dyDescent="0.25">
      <c r="A179" s="358" t="s">
        <v>68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51">
        <v>4680115881556</v>
      </c>
      <c r="E180" s="352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4"/>
      <c r="P180" s="354"/>
      <c r="Q180" s="354"/>
      <c r="R180" s="352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51">
        <v>4680115880573</v>
      </c>
      <c r="E181" s="352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91" t="s">
        <v>304</v>
      </c>
      <c r="O181" s="354"/>
      <c r="P181" s="354"/>
      <c r="Q181" s="354"/>
      <c r="R181" s="352"/>
      <c r="S181" s="34"/>
      <c r="T181" s="34"/>
      <c r="U181" s="35" t="s">
        <v>65</v>
      </c>
      <c r="V181" s="338">
        <v>230</v>
      </c>
      <c r="W181" s="339">
        <f t="shared" si="9"/>
        <v>234.89999999999998</v>
      </c>
      <c r="X181" s="36">
        <f>IFERROR(IF(W181=0,"",ROUNDUP(W181/H181,0)*0.02175),"")</f>
        <v>0.58724999999999994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51">
        <v>4680115881594</v>
      </c>
      <c r="E182" s="352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3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4"/>
      <c r="P182" s="354"/>
      <c r="Q182" s="354"/>
      <c r="R182" s="352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51">
        <v>4680115881587</v>
      </c>
      <c r="E183" s="352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8" t="s">
        <v>309</v>
      </c>
      <c r="O183" s="354"/>
      <c r="P183" s="354"/>
      <c r="Q183" s="354"/>
      <c r="R183" s="352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51">
        <v>4680115880962</v>
      </c>
      <c r="E184" s="352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4"/>
      <c r="P184" s="354"/>
      <c r="Q184" s="354"/>
      <c r="R184" s="352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51">
        <v>4680115881617</v>
      </c>
      <c r="E185" s="352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4"/>
      <c r="P185" s="354"/>
      <c r="Q185" s="354"/>
      <c r="R185" s="352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51">
        <v>4680115881228</v>
      </c>
      <c r="E186" s="352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76" t="s">
        <v>316</v>
      </c>
      <c r="O186" s="354"/>
      <c r="P186" s="354"/>
      <c r="Q186" s="354"/>
      <c r="R186" s="352"/>
      <c r="S186" s="34"/>
      <c r="T186" s="34"/>
      <c r="U186" s="35" t="s">
        <v>65</v>
      </c>
      <c r="V186" s="338">
        <v>300</v>
      </c>
      <c r="W186" s="339">
        <f t="shared" si="9"/>
        <v>300</v>
      </c>
      <c r="X186" s="36">
        <f>IFERROR(IF(W186=0,"",ROUNDUP(W186/H186,0)*0.00753),"")</f>
        <v>0.94125000000000003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51">
        <v>4680115881037</v>
      </c>
      <c r="E187" s="352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494" t="s">
        <v>319</v>
      </c>
      <c r="O187" s="354"/>
      <c r="P187" s="354"/>
      <c r="Q187" s="354"/>
      <c r="R187" s="352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51">
        <v>4680115881211</v>
      </c>
      <c r="E188" s="352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4"/>
      <c r="P188" s="354"/>
      <c r="Q188" s="354"/>
      <c r="R188" s="352"/>
      <c r="S188" s="34"/>
      <c r="T188" s="34"/>
      <c r="U188" s="35" t="s">
        <v>65</v>
      </c>
      <c r="V188" s="338">
        <v>300</v>
      </c>
      <c r="W188" s="339">
        <f t="shared" si="9"/>
        <v>300</v>
      </c>
      <c r="X188" s="36">
        <f>IFERROR(IF(W188=0,"",ROUNDUP(W188/H188,0)*0.00753),"")</f>
        <v>0.94125000000000003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51">
        <v>4680115881020</v>
      </c>
      <c r="E189" s="352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4"/>
      <c r="P189" s="354"/>
      <c r="Q189" s="354"/>
      <c r="R189" s="352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51">
        <v>4680115882195</v>
      </c>
      <c r="E190" s="352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4"/>
      <c r="P190" s="354"/>
      <c r="Q190" s="354"/>
      <c r="R190" s="352"/>
      <c r="S190" s="34"/>
      <c r="T190" s="34"/>
      <c r="U190" s="35" t="s">
        <v>65</v>
      </c>
      <c r="V190" s="338">
        <v>260</v>
      </c>
      <c r="W190" s="339">
        <f t="shared" si="9"/>
        <v>261.59999999999997</v>
      </c>
      <c r="X190" s="36">
        <f t="shared" ref="X190:X196" si="10">IFERROR(IF(W190=0,"",ROUNDUP(W190/H190,0)*0.00753),"")</f>
        <v>0.82077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51">
        <v>4680115882607</v>
      </c>
      <c r="E191" s="352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63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4"/>
      <c r="P191" s="354"/>
      <c r="Q191" s="354"/>
      <c r="R191" s="352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51">
        <v>4680115880092</v>
      </c>
      <c r="E192" s="352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5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4"/>
      <c r="P192" s="354"/>
      <c r="Q192" s="354"/>
      <c r="R192" s="352"/>
      <c r="S192" s="34"/>
      <c r="T192" s="34"/>
      <c r="U192" s="35" t="s">
        <v>65</v>
      </c>
      <c r="V192" s="338">
        <v>540</v>
      </c>
      <c r="W192" s="339">
        <f t="shared" si="9"/>
        <v>540</v>
      </c>
      <c r="X192" s="36">
        <f t="shared" si="10"/>
        <v>1.69425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51">
        <v>4680115880221</v>
      </c>
      <c r="E193" s="352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4"/>
      <c r="P193" s="354"/>
      <c r="Q193" s="354"/>
      <c r="R193" s="352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51">
        <v>4680115882942</v>
      </c>
      <c r="E194" s="352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4"/>
      <c r="P194" s="354"/>
      <c r="Q194" s="354"/>
      <c r="R194" s="352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51">
        <v>4680115880504</v>
      </c>
      <c r="E195" s="352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5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4"/>
      <c r="P195" s="354"/>
      <c r="Q195" s="354"/>
      <c r="R195" s="352"/>
      <c r="S195" s="34"/>
      <c r="T195" s="34"/>
      <c r="U195" s="35" t="s">
        <v>65</v>
      </c>
      <c r="V195" s="338">
        <v>72</v>
      </c>
      <c r="W195" s="339">
        <f t="shared" si="9"/>
        <v>72</v>
      </c>
      <c r="X195" s="36">
        <f t="shared" si="10"/>
        <v>0.22590000000000002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51">
        <v>4680115882164</v>
      </c>
      <c r="E196" s="352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4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4"/>
      <c r="P196" s="354"/>
      <c r="Q196" s="354"/>
      <c r="R196" s="352"/>
      <c r="S196" s="34"/>
      <c r="T196" s="34"/>
      <c r="U196" s="35" t="s">
        <v>65</v>
      </c>
      <c r="V196" s="338">
        <v>170</v>
      </c>
      <c r="W196" s="339">
        <f t="shared" si="9"/>
        <v>170.4</v>
      </c>
      <c r="X196" s="36">
        <f t="shared" si="10"/>
        <v>0.53463000000000005</v>
      </c>
      <c r="Y196" s="56"/>
      <c r="Z196" s="57"/>
      <c r="AD196" s="58"/>
      <c r="BA196" s="170" t="s">
        <v>1</v>
      </c>
    </row>
    <row r="197" spans="1:53" x14ac:dyDescent="0.2">
      <c r="A197" s="360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1"/>
      <c r="N197" s="344" t="s">
        <v>66</v>
      </c>
      <c r="O197" s="345"/>
      <c r="P197" s="345"/>
      <c r="Q197" s="345"/>
      <c r="R197" s="345"/>
      <c r="S197" s="345"/>
      <c r="T197" s="346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710.60344827586209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712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5.7453000000000003</v>
      </c>
      <c r="Y197" s="341"/>
      <c r="Z197" s="341"/>
    </row>
    <row r="198" spans="1:53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61"/>
      <c r="N198" s="344" t="s">
        <v>66</v>
      </c>
      <c r="O198" s="345"/>
      <c r="P198" s="345"/>
      <c r="Q198" s="345"/>
      <c r="R198" s="345"/>
      <c r="S198" s="345"/>
      <c r="T198" s="346"/>
      <c r="U198" s="37" t="s">
        <v>65</v>
      </c>
      <c r="V198" s="340">
        <f>IFERROR(SUM(V180:V196),"0")</f>
        <v>1872</v>
      </c>
      <c r="W198" s="340">
        <f>IFERROR(SUM(W180:W196),"0")</f>
        <v>1878.9</v>
      </c>
      <c r="X198" s="37"/>
      <c r="Y198" s="341"/>
      <c r="Z198" s="341"/>
    </row>
    <row r="199" spans="1:53" ht="14.25" hidden="1" customHeight="1" x14ac:dyDescent="0.25">
      <c r="A199" s="358" t="s">
        <v>229</v>
      </c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7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51">
        <v>4680115882874</v>
      </c>
      <c r="E200" s="352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32" t="s">
        <v>340</v>
      </c>
      <c r="O200" s="354"/>
      <c r="P200" s="354"/>
      <c r="Q200" s="354"/>
      <c r="R200" s="352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51">
        <v>4680115884434</v>
      </c>
      <c r="E201" s="352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2" t="s">
        <v>343</v>
      </c>
      <c r="O201" s="354"/>
      <c r="P201" s="354"/>
      <c r="Q201" s="354"/>
      <c r="R201" s="352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51">
        <v>4680115880801</v>
      </c>
      <c r="E202" s="352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2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4"/>
      <c r="P202" s="354"/>
      <c r="Q202" s="354"/>
      <c r="R202" s="352"/>
      <c r="S202" s="34"/>
      <c r="T202" s="34"/>
      <c r="U202" s="35" t="s">
        <v>65</v>
      </c>
      <c r="V202" s="338">
        <v>28</v>
      </c>
      <c r="W202" s="339">
        <f>IFERROR(IF(V202="",0,CEILING((V202/$H202),1)*$H202),"")</f>
        <v>28.799999999999997</v>
      </c>
      <c r="X202" s="36">
        <f>IFERROR(IF(W202=0,"",ROUNDUP(W202/H202,0)*0.00753),"")</f>
        <v>9.0359999999999996E-2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51">
        <v>4680115880818</v>
      </c>
      <c r="E203" s="352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4"/>
      <c r="P203" s="354"/>
      <c r="Q203" s="354"/>
      <c r="R203" s="352"/>
      <c r="S203" s="34"/>
      <c r="T203" s="34"/>
      <c r="U203" s="35" t="s">
        <v>65</v>
      </c>
      <c r="V203" s="338">
        <v>24</v>
      </c>
      <c r="W203" s="339">
        <f>IFERROR(IF(V203="",0,CEILING((V203/$H203),1)*$H203),"")</f>
        <v>24</v>
      </c>
      <c r="X203" s="36">
        <f>IFERROR(IF(W203=0,"",ROUNDUP(W203/H203,0)*0.00753),"")</f>
        <v>7.5300000000000006E-2</v>
      </c>
      <c r="Y203" s="56"/>
      <c r="Z203" s="57"/>
      <c r="AD203" s="58"/>
      <c r="BA203" s="174" t="s">
        <v>1</v>
      </c>
    </row>
    <row r="204" spans="1:53" x14ac:dyDescent="0.2">
      <c r="A204" s="360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1"/>
      <c r="N204" s="344" t="s">
        <v>66</v>
      </c>
      <c r="O204" s="345"/>
      <c r="P204" s="345"/>
      <c r="Q204" s="345"/>
      <c r="R204" s="345"/>
      <c r="S204" s="345"/>
      <c r="T204" s="346"/>
      <c r="U204" s="37" t="s">
        <v>67</v>
      </c>
      <c r="V204" s="340">
        <f>IFERROR(V200/H200,"0")+IFERROR(V201/H201,"0")+IFERROR(V202/H202,"0")+IFERROR(V203/H203,"0")</f>
        <v>21.666666666666668</v>
      </c>
      <c r="W204" s="340">
        <f>IFERROR(W200/H200,"0")+IFERROR(W201/H201,"0")+IFERROR(W202/H202,"0")+IFERROR(W203/H203,"0")</f>
        <v>22</v>
      </c>
      <c r="X204" s="340">
        <f>IFERROR(IF(X200="",0,X200),"0")+IFERROR(IF(X201="",0,X201),"0")+IFERROR(IF(X202="",0,X202),"0")+IFERROR(IF(X203="",0,X203),"0")</f>
        <v>0.16566</v>
      </c>
      <c r="Y204" s="341"/>
      <c r="Z204" s="341"/>
    </row>
    <row r="205" spans="1:53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61"/>
      <c r="N205" s="344" t="s">
        <v>66</v>
      </c>
      <c r="O205" s="345"/>
      <c r="P205" s="345"/>
      <c r="Q205" s="345"/>
      <c r="R205" s="345"/>
      <c r="S205" s="345"/>
      <c r="T205" s="346"/>
      <c r="U205" s="37" t="s">
        <v>65</v>
      </c>
      <c r="V205" s="340">
        <f>IFERROR(SUM(V200:V203),"0")</f>
        <v>52</v>
      </c>
      <c r="W205" s="340">
        <f>IFERROR(SUM(W200:W203),"0")</f>
        <v>52.8</v>
      </c>
      <c r="X205" s="37"/>
      <c r="Y205" s="341"/>
      <c r="Z205" s="341"/>
    </row>
    <row r="206" spans="1:53" ht="16.5" hidden="1" customHeight="1" x14ac:dyDescent="0.25">
      <c r="A206" s="356" t="s">
        <v>348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4"/>
      <c r="Z206" s="334"/>
    </row>
    <row r="207" spans="1:53" ht="14.25" hidden="1" customHeight="1" x14ac:dyDescent="0.25">
      <c r="A207" s="358" t="s">
        <v>60</v>
      </c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7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51">
        <v>4607091389845</v>
      </c>
      <c r="E208" s="352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4"/>
      <c r="P208" s="354"/>
      <c r="Q208" s="354"/>
      <c r="R208" s="352"/>
      <c r="S208" s="34"/>
      <c r="T208" s="34"/>
      <c r="U208" s="35" t="s">
        <v>65</v>
      </c>
      <c r="V208" s="338">
        <v>260</v>
      </c>
      <c r="W208" s="339">
        <f>IFERROR(IF(V208="",0,CEILING((V208/$H208),1)*$H208),"")</f>
        <v>260.40000000000003</v>
      </c>
      <c r="X208" s="36">
        <f>IFERROR(IF(W208=0,"",ROUNDUP(W208/H208,0)*0.00502),"")</f>
        <v>0.62248000000000003</v>
      </c>
      <c r="Y208" s="56"/>
      <c r="Z208" s="57"/>
      <c r="AD208" s="58"/>
      <c r="BA208" s="175" t="s">
        <v>1</v>
      </c>
    </row>
    <row r="209" spans="1:53" x14ac:dyDescent="0.2">
      <c r="A209" s="360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61"/>
      <c r="N209" s="344" t="s">
        <v>66</v>
      </c>
      <c r="O209" s="345"/>
      <c r="P209" s="345"/>
      <c r="Q209" s="345"/>
      <c r="R209" s="345"/>
      <c r="S209" s="345"/>
      <c r="T209" s="346"/>
      <c r="U209" s="37" t="s">
        <v>67</v>
      </c>
      <c r="V209" s="340">
        <f>IFERROR(V208/H208,"0")</f>
        <v>123.80952380952381</v>
      </c>
      <c r="W209" s="340">
        <f>IFERROR(W208/H208,"0")</f>
        <v>124.00000000000001</v>
      </c>
      <c r="X209" s="340">
        <f>IFERROR(IF(X208="",0,X208),"0")</f>
        <v>0.62248000000000003</v>
      </c>
      <c r="Y209" s="341"/>
      <c r="Z209" s="341"/>
    </row>
    <row r="210" spans="1:53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61"/>
      <c r="N210" s="344" t="s">
        <v>66</v>
      </c>
      <c r="O210" s="345"/>
      <c r="P210" s="345"/>
      <c r="Q210" s="345"/>
      <c r="R210" s="345"/>
      <c r="S210" s="345"/>
      <c r="T210" s="346"/>
      <c r="U210" s="37" t="s">
        <v>65</v>
      </c>
      <c r="V210" s="340">
        <f>IFERROR(SUM(V208:V208),"0")</f>
        <v>260</v>
      </c>
      <c r="W210" s="340">
        <f>IFERROR(SUM(W208:W208),"0")</f>
        <v>260.40000000000003</v>
      </c>
      <c r="X210" s="37"/>
      <c r="Y210" s="341"/>
      <c r="Z210" s="341"/>
    </row>
    <row r="211" spans="1:53" ht="16.5" hidden="1" customHeight="1" x14ac:dyDescent="0.25">
      <c r="A211" s="356" t="s">
        <v>351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4"/>
      <c r="Z211" s="334"/>
    </row>
    <row r="212" spans="1:53" ht="14.25" hidden="1" customHeight="1" x14ac:dyDescent="0.25">
      <c r="A212" s="358" t="s">
        <v>108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51">
        <v>4680115884137</v>
      </c>
      <c r="E213" s="352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78" t="s">
        <v>354</v>
      </c>
      <c r="O213" s="354"/>
      <c r="P213" s="354"/>
      <c r="Q213" s="354"/>
      <c r="R213" s="352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51">
        <v>4680115884144</v>
      </c>
      <c r="E214" s="352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61" t="s">
        <v>358</v>
      </c>
      <c r="O214" s="354"/>
      <c r="P214" s="354"/>
      <c r="Q214" s="354"/>
      <c r="R214" s="352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51">
        <v>4680115884236</v>
      </c>
      <c r="E215" s="352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2" t="s">
        <v>361</v>
      </c>
      <c r="O215" s="354"/>
      <c r="P215" s="354"/>
      <c r="Q215" s="354"/>
      <c r="R215" s="352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51">
        <v>4680115884175</v>
      </c>
      <c r="E216" s="352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489" t="s">
        <v>364</v>
      </c>
      <c r="O216" s="354"/>
      <c r="P216" s="354"/>
      <c r="Q216" s="354"/>
      <c r="R216" s="352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51">
        <v>4680115884182</v>
      </c>
      <c r="E217" s="352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90" t="s">
        <v>367</v>
      </c>
      <c r="O217" s="354"/>
      <c r="P217" s="354"/>
      <c r="Q217" s="354"/>
      <c r="R217" s="352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51">
        <v>4680115884205</v>
      </c>
      <c r="E218" s="352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86" t="s">
        <v>370</v>
      </c>
      <c r="O218" s="354"/>
      <c r="P218" s="354"/>
      <c r="Q218" s="354"/>
      <c r="R218" s="352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60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61"/>
      <c r="N219" s="344" t="s">
        <v>66</v>
      </c>
      <c r="O219" s="345"/>
      <c r="P219" s="345"/>
      <c r="Q219" s="345"/>
      <c r="R219" s="345"/>
      <c r="S219" s="345"/>
      <c r="T219" s="346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61"/>
      <c r="N220" s="344" t="s">
        <v>66</v>
      </c>
      <c r="O220" s="345"/>
      <c r="P220" s="345"/>
      <c r="Q220" s="345"/>
      <c r="R220" s="345"/>
      <c r="S220" s="345"/>
      <c r="T220" s="346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56" t="s">
        <v>371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4"/>
      <c r="Z221" s="334"/>
    </row>
    <row r="222" spans="1:53" ht="14.25" hidden="1" customHeight="1" x14ac:dyDescent="0.25">
      <c r="A222" s="358" t="s">
        <v>108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51">
        <v>4607091387445</v>
      </c>
      <c r="E223" s="352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4"/>
      <c r="P223" s="354"/>
      <c r="Q223" s="354"/>
      <c r="R223" s="352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51">
        <v>4607091386004</v>
      </c>
      <c r="E224" s="352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4"/>
      <c r="P224" s="354"/>
      <c r="Q224" s="354"/>
      <c r="R224" s="352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51">
        <v>4607091386004</v>
      </c>
      <c r="E225" s="352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4"/>
      <c r="P225" s="354"/>
      <c r="Q225" s="354"/>
      <c r="R225" s="352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51">
        <v>4607091386073</v>
      </c>
      <c r="E226" s="352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4"/>
      <c r="P226" s="354"/>
      <c r="Q226" s="354"/>
      <c r="R226" s="352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51">
        <v>4607091387322</v>
      </c>
      <c r="E227" s="352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4"/>
      <c r="P227" s="354"/>
      <c r="Q227" s="354"/>
      <c r="R227" s="352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51">
        <v>4607091387322</v>
      </c>
      <c r="E228" s="352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5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4"/>
      <c r="P228" s="354"/>
      <c r="Q228" s="354"/>
      <c r="R228" s="352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51">
        <v>4607091387377</v>
      </c>
      <c r="E229" s="352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4"/>
      <c r="P229" s="354"/>
      <c r="Q229" s="354"/>
      <c r="R229" s="352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51">
        <v>4607091387353</v>
      </c>
      <c r="E230" s="352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4"/>
      <c r="P230" s="354"/>
      <c r="Q230" s="354"/>
      <c r="R230" s="352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51">
        <v>4607091386011</v>
      </c>
      <c r="E231" s="352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6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4"/>
      <c r="P231" s="354"/>
      <c r="Q231" s="354"/>
      <c r="R231" s="352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51">
        <v>4607091387308</v>
      </c>
      <c r="E232" s="352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4"/>
      <c r="P232" s="354"/>
      <c r="Q232" s="354"/>
      <c r="R232" s="352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51">
        <v>4607091387339</v>
      </c>
      <c r="E233" s="352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4"/>
      <c r="P233" s="354"/>
      <c r="Q233" s="354"/>
      <c r="R233" s="352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51">
        <v>4680115882638</v>
      </c>
      <c r="E234" s="352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4"/>
      <c r="P234" s="354"/>
      <c r="Q234" s="354"/>
      <c r="R234" s="352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51">
        <v>4680115881938</v>
      </c>
      <c r="E235" s="352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4"/>
      <c r="P235" s="354"/>
      <c r="Q235" s="354"/>
      <c r="R235" s="352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51">
        <v>4607091387346</v>
      </c>
      <c r="E236" s="352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4"/>
      <c r="P236" s="354"/>
      <c r="Q236" s="354"/>
      <c r="R236" s="352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51">
        <v>4607091389807</v>
      </c>
      <c r="E237" s="352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4"/>
      <c r="P237" s="354"/>
      <c r="Q237" s="354"/>
      <c r="R237" s="352"/>
      <c r="S237" s="34"/>
      <c r="T237" s="34"/>
      <c r="U237" s="35" t="s">
        <v>65</v>
      </c>
      <c r="V237" s="338">
        <v>8</v>
      </c>
      <c r="W237" s="339">
        <f t="shared" si="12"/>
        <v>8</v>
      </c>
      <c r="X237" s="36">
        <f t="shared" si="13"/>
        <v>1.874E-2</v>
      </c>
      <c r="Y237" s="56"/>
      <c r="Z237" s="57"/>
      <c r="AD237" s="58"/>
      <c r="BA237" s="196" t="s">
        <v>1</v>
      </c>
    </row>
    <row r="238" spans="1:53" x14ac:dyDescent="0.2">
      <c r="A238" s="360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61"/>
      <c r="N238" s="344" t="s">
        <v>66</v>
      </c>
      <c r="O238" s="345"/>
      <c r="P238" s="345"/>
      <c r="Q238" s="345"/>
      <c r="R238" s="345"/>
      <c r="S238" s="345"/>
      <c r="T238" s="346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2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2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1.874E-2</v>
      </c>
      <c r="Y238" s="341"/>
      <c r="Z238" s="341"/>
    </row>
    <row r="239" spans="1:53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61"/>
      <c r="N239" s="344" t="s">
        <v>66</v>
      </c>
      <c r="O239" s="345"/>
      <c r="P239" s="345"/>
      <c r="Q239" s="345"/>
      <c r="R239" s="345"/>
      <c r="S239" s="345"/>
      <c r="T239" s="346"/>
      <c r="U239" s="37" t="s">
        <v>65</v>
      </c>
      <c r="V239" s="340">
        <f>IFERROR(SUM(V223:V237),"0")</f>
        <v>8</v>
      </c>
      <c r="W239" s="340">
        <f>IFERROR(SUM(W223:W237),"0")</f>
        <v>8</v>
      </c>
      <c r="X239" s="37"/>
      <c r="Y239" s="341"/>
      <c r="Z239" s="341"/>
    </row>
    <row r="240" spans="1:53" ht="14.25" hidden="1" customHeight="1" x14ac:dyDescent="0.25">
      <c r="A240" s="358" t="s">
        <v>100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51">
        <v>4680115881914</v>
      </c>
      <c r="E241" s="352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5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4"/>
      <c r="P241" s="354"/>
      <c r="Q241" s="354"/>
      <c r="R241" s="352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60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61"/>
      <c r="N242" s="344" t="s">
        <v>66</v>
      </c>
      <c r="O242" s="345"/>
      <c r="P242" s="345"/>
      <c r="Q242" s="345"/>
      <c r="R242" s="345"/>
      <c r="S242" s="345"/>
      <c r="T242" s="346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61"/>
      <c r="N243" s="344" t="s">
        <v>66</v>
      </c>
      <c r="O243" s="345"/>
      <c r="P243" s="345"/>
      <c r="Q243" s="345"/>
      <c r="R243" s="345"/>
      <c r="S243" s="345"/>
      <c r="T243" s="346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58" t="s">
        <v>60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51">
        <v>4607091387193</v>
      </c>
      <c r="E245" s="352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4"/>
      <c r="P245" s="354"/>
      <c r="Q245" s="354"/>
      <c r="R245" s="352"/>
      <c r="S245" s="34"/>
      <c r="T245" s="34"/>
      <c r="U245" s="35" t="s">
        <v>65</v>
      </c>
      <c r="V245" s="338">
        <v>10</v>
      </c>
      <c r="W245" s="339">
        <f>IFERROR(IF(V245="",0,CEILING((V245/$H245),1)*$H245),"")</f>
        <v>12.600000000000001</v>
      </c>
      <c r="X245" s="36">
        <f>IFERROR(IF(W245=0,"",ROUNDUP(W245/H245,0)*0.00753),"")</f>
        <v>2.2589999999999999E-2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51">
        <v>4607091387230</v>
      </c>
      <c r="E246" s="352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4"/>
      <c r="P246" s="354"/>
      <c r="Q246" s="354"/>
      <c r="R246" s="352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51">
        <v>4607091387285</v>
      </c>
      <c r="E247" s="352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4"/>
      <c r="P247" s="354"/>
      <c r="Q247" s="354"/>
      <c r="R247" s="352"/>
      <c r="S247" s="34"/>
      <c r="T247" s="34"/>
      <c r="U247" s="35" t="s">
        <v>65</v>
      </c>
      <c r="V247" s="338">
        <v>7</v>
      </c>
      <c r="W247" s="339">
        <f>IFERROR(IF(V247="",0,CEILING((V247/$H247),1)*$H247),"")</f>
        <v>8.4</v>
      </c>
      <c r="X247" s="36">
        <f>IFERROR(IF(W247=0,"",ROUNDUP(W247/H247,0)*0.00502),"")</f>
        <v>2.0080000000000001E-2</v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51">
        <v>4680115880481</v>
      </c>
      <c r="E248" s="352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4"/>
      <c r="P248" s="354"/>
      <c r="Q248" s="354"/>
      <c r="R248" s="352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1"/>
      <c r="N249" s="344" t="s">
        <v>66</v>
      </c>
      <c r="O249" s="345"/>
      <c r="P249" s="345"/>
      <c r="Q249" s="345"/>
      <c r="R249" s="345"/>
      <c r="S249" s="345"/>
      <c r="T249" s="346"/>
      <c r="U249" s="37" t="s">
        <v>67</v>
      </c>
      <c r="V249" s="340">
        <f>IFERROR(V245/H245,"0")+IFERROR(V246/H246,"0")+IFERROR(V247/H247,"0")+IFERROR(V248/H248,"0")</f>
        <v>5.7142857142857135</v>
      </c>
      <c r="W249" s="340">
        <f>IFERROR(W245/H245,"0")+IFERROR(W246/H246,"0")+IFERROR(W247/H247,"0")+IFERROR(W248/H248,"0")</f>
        <v>7</v>
      </c>
      <c r="X249" s="340">
        <f>IFERROR(IF(X245="",0,X245),"0")+IFERROR(IF(X246="",0,X246),"0")+IFERROR(IF(X247="",0,X247),"0")+IFERROR(IF(X248="",0,X248),"0")</f>
        <v>4.267E-2</v>
      </c>
      <c r="Y249" s="341"/>
      <c r="Z249" s="341"/>
    </row>
    <row r="250" spans="1:53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1"/>
      <c r="N250" s="344" t="s">
        <v>66</v>
      </c>
      <c r="O250" s="345"/>
      <c r="P250" s="345"/>
      <c r="Q250" s="345"/>
      <c r="R250" s="345"/>
      <c r="S250" s="345"/>
      <c r="T250" s="346"/>
      <c r="U250" s="37" t="s">
        <v>65</v>
      </c>
      <c r="V250" s="340">
        <f>IFERROR(SUM(V245:V248),"0")</f>
        <v>17</v>
      </c>
      <c r="W250" s="340">
        <f>IFERROR(SUM(W245:W248),"0")</f>
        <v>21</v>
      </c>
      <c r="X250" s="37"/>
      <c r="Y250" s="341"/>
      <c r="Z250" s="341"/>
    </row>
    <row r="251" spans="1:53" ht="14.25" hidden="1" customHeight="1" x14ac:dyDescent="0.25">
      <c r="A251" s="358" t="s">
        <v>68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51">
        <v>4607091387766</v>
      </c>
      <c r="E252" s="352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4"/>
      <c r="P252" s="354"/>
      <c r="Q252" s="354"/>
      <c r="R252" s="352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51">
        <v>4607091387957</v>
      </c>
      <c r="E253" s="352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4"/>
      <c r="P253" s="354"/>
      <c r="Q253" s="354"/>
      <c r="R253" s="352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51">
        <v>4607091387964</v>
      </c>
      <c r="E254" s="352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4"/>
      <c r="P254" s="354"/>
      <c r="Q254" s="354"/>
      <c r="R254" s="352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51">
        <v>4680115883604</v>
      </c>
      <c r="E255" s="352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70" t="s">
        <v>418</v>
      </c>
      <c r="O255" s="354"/>
      <c r="P255" s="354"/>
      <c r="Q255" s="354"/>
      <c r="R255" s="352"/>
      <c r="S255" s="34"/>
      <c r="T255" s="34"/>
      <c r="U255" s="35" t="s">
        <v>65</v>
      </c>
      <c r="V255" s="338">
        <v>500</v>
      </c>
      <c r="W255" s="339">
        <f t="shared" si="14"/>
        <v>501.90000000000003</v>
      </c>
      <c r="X255" s="36">
        <f>IFERROR(IF(W255=0,"",ROUNDUP(W255/H255,0)*0.00753),"")</f>
        <v>1.7996700000000001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51">
        <v>4680115883567</v>
      </c>
      <c r="E256" s="352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491" t="s">
        <v>421</v>
      </c>
      <c r="O256" s="354"/>
      <c r="P256" s="354"/>
      <c r="Q256" s="354"/>
      <c r="R256" s="352"/>
      <c r="S256" s="34"/>
      <c r="T256" s="34"/>
      <c r="U256" s="35" t="s">
        <v>65</v>
      </c>
      <c r="V256" s="338">
        <v>230</v>
      </c>
      <c r="W256" s="339">
        <f t="shared" si="14"/>
        <v>231</v>
      </c>
      <c r="X256" s="36">
        <f>IFERROR(IF(W256=0,"",ROUNDUP(W256/H256,0)*0.00753),"")</f>
        <v>0.82830000000000004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51">
        <v>4607091381672</v>
      </c>
      <c r="E257" s="352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4"/>
      <c r="P257" s="354"/>
      <c r="Q257" s="354"/>
      <c r="R257" s="352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51">
        <v>4607091387537</v>
      </c>
      <c r="E258" s="352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4"/>
      <c r="P258" s="354"/>
      <c r="Q258" s="354"/>
      <c r="R258" s="352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51">
        <v>4607091387513</v>
      </c>
      <c r="E259" s="352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4"/>
      <c r="P259" s="354"/>
      <c r="Q259" s="354"/>
      <c r="R259" s="352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51">
        <v>4680115880511</v>
      </c>
      <c r="E260" s="352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4"/>
      <c r="P260" s="354"/>
      <c r="Q260" s="354"/>
      <c r="R260" s="352"/>
      <c r="S260" s="34"/>
      <c r="T260" s="34"/>
      <c r="U260" s="35" t="s">
        <v>65</v>
      </c>
      <c r="V260" s="338">
        <v>9.9</v>
      </c>
      <c r="W260" s="339">
        <f t="shared" si="14"/>
        <v>9.9</v>
      </c>
      <c r="X260" s="36">
        <f>IFERROR(IF(W260=0,"",ROUNDUP(W260/H260,0)*0.00753),"")</f>
        <v>3.7650000000000003E-2</v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51">
        <v>4680115880412</v>
      </c>
      <c r="E261" s="352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38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4"/>
      <c r="P261" s="354"/>
      <c r="Q261" s="354"/>
      <c r="R261" s="352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60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61"/>
      <c r="N262" s="344" t="s">
        <v>66</v>
      </c>
      <c r="O262" s="345"/>
      <c r="P262" s="345"/>
      <c r="Q262" s="345"/>
      <c r="R262" s="345"/>
      <c r="S262" s="345"/>
      <c r="T262" s="346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352.61904761904759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354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2.6656200000000005</v>
      </c>
      <c r="Y262" s="341"/>
      <c r="Z262" s="341"/>
    </row>
    <row r="263" spans="1:53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61"/>
      <c r="N263" s="344" t="s">
        <v>66</v>
      </c>
      <c r="O263" s="345"/>
      <c r="P263" s="345"/>
      <c r="Q263" s="345"/>
      <c r="R263" s="345"/>
      <c r="S263" s="345"/>
      <c r="T263" s="346"/>
      <c r="U263" s="37" t="s">
        <v>65</v>
      </c>
      <c r="V263" s="340">
        <f>IFERROR(SUM(V252:V261),"0")</f>
        <v>739.9</v>
      </c>
      <c r="W263" s="340">
        <f>IFERROR(SUM(W252:W261),"0")</f>
        <v>742.80000000000007</v>
      </c>
      <c r="X263" s="37"/>
      <c r="Y263" s="341"/>
      <c r="Z263" s="341"/>
    </row>
    <row r="264" spans="1:53" ht="14.25" hidden="1" customHeight="1" x14ac:dyDescent="0.25">
      <c r="A264" s="358" t="s">
        <v>229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51">
        <v>4607091380880</v>
      </c>
      <c r="E265" s="352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4"/>
      <c r="P265" s="354"/>
      <c r="Q265" s="354"/>
      <c r="R265" s="352"/>
      <c r="S265" s="34"/>
      <c r="T265" s="34"/>
      <c r="U265" s="35" t="s">
        <v>65</v>
      </c>
      <c r="V265" s="338">
        <v>30</v>
      </c>
      <c r="W265" s="339">
        <f>IFERROR(IF(V265="",0,CEILING((V265/$H265),1)*$H265),"")</f>
        <v>33.6</v>
      </c>
      <c r="X265" s="36">
        <f>IFERROR(IF(W265=0,"",ROUNDUP(W265/H265,0)*0.02175),"")</f>
        <v>8.6999999999999994E-2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51">
        <v>4607091384482</v>
      </c>
      <c r="E266" s="352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4"/>
      <c r="P266" s="354"/>
      <c r="Q266" s="354"/>
      <c r="R266" s="352"/>
      <c r="S266" s="34"/>
      <c r="T266" s="34"/>
      <c r="U266" s="35" t="s">
        <v>65</v>
      </c>
      <c r="V266" s="338">
        <v>200</v>
      </c>
      <c r="W266" s="339">
        <f>IFERROR(IF(V266="",0,CEILING((V266/$H266),1)*$H266),"")</f>
        <v>202.79999999999998</v>
      </c>
      <c r="X266" s="36">
        <f>IFERROR(IF(W266=0,"",ROUNDUP(W266/H266,0)*0.02175),"")</f>
        <v>0.5655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51">
        <v>4607091380897</v>
      </c>
      <c r="E267" s="352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4"/>
      <c r="P267" s="354"/>
      <c r="Q267" s="354"/>
      <c r="R267" s="352"/>
      <c r="S267" s="34"/>
      <c r="T267" s="34"/>
      <c r="U267" s="35" t="s">
        <v>65</v>
      </c>
      <c r="V267" s="338">
        <v>0</v>
      </c>
      <c r="W267" s="339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60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1"/>
      <c r="N268" s="344" t="s">
        <v>66</v>
      </c>
      <c r="O268" s="345"/>
      <c r="P268" s="345"/>
      <c r="Q268" s="345"/>
      <c r="R268" s="345"/>
      <c r="S268" s="345"/>
      <c r="T268" s="346"/>
      <c r="U268" s="37" t="s">
        <v>67</v>
      </c>
      <c r="V268" s="340">
        <f>IFERROR(V265/H265,"0")+IFERROR(V266/H266,"0")+IFERROR(V267/H267,"0")</f>
        <v>29.212454212454212</v>
      </c>
      <c r="W268" s="340">
        <f>IFERROR(W265/H265,"0")+IFERROR(W266/H266,"0")+IFERROR(W267/H267,"0")</f>
        <v>30</v>
      </c>
      <c r="X268" s="340">
        <f>IFERROR(IF(X265="",0,X265),"0")+IFERROR(IF(X266="",0,X266),"0")+IFERROR(IF(X267="",0,X267),"0")</f>
        <v>0.65249999999999997</v>
      </c>
      <c r="Y268" s="341"/>
      <c r="Z268" s="34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1"/>
      <c r="N269" s="344" t="s">
        <v>66</v>
      </c>
      <c r="O269" s="345"/>
      <c r="P269" s="345"/>
      <c r="Q269" s="345"/>
      <c r="R269" s="345"/>
      <c r="S269" s="345"/>
      <c r="T269" s="346"/>
      <c r="U269" s="37" t="s">
        <v>65</v>
      </c>
      <c r="V269" s="340">
        <f>IFERROR(SUM(V265:V267),"0")</f>
        <v>230</v>
      </c>
      <c r="W269" s="340">
        <f>IFERROR(SUM(W265:W267),"0")</f>
        <v>236.39999999999998</v>
      </c>
      <c r="X269" s="37"/>
      <c r="Y269" s="341"/>
      <c r="Z269" s="341"/>
    </row>
    <row r="270" spans="1:53" ht="14.25" hidden="1" customHeight="1" x14ac:dyDescent="0.25">
      <c r="A270" s="358" t="s">
        <v>86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51">
        <v>4607091388374</v>
      </c>
      <c r="E271" s="352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60" t="s">
        <v>440</v>
      </c>
      <c r="O271" s="354"/>
      <c r="P271" s="354"/>
      <c r="Q271" s="354"/>
      <c r="R271" s="352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51">
        <v>4607091388381</v>
      </c>
      <c r="E272" s="352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63" t="s">
        <v>443</v>
      </c>
      <c r="O272" s="354"/>
      <c r="P272" s="354"/>
      <c r="Q272" s="354"/>
      <c r="R272" s="352"/>
      <c r="S272" s="34"/>
      <c r="T272" s="34"/>
      <c r="U272" s="35" t="s">
        <v>65</v>
      </c>
      <c r="V272" s="338">
        <v>20</v>
      </c>
      <c r="W272" s="339">
        <f>IFERROR(IF(V272="",0,CEILING((V272/$H272),1)*$H272),"")</f>
        <v>21.28</v>
      </c>
      <c r="X272" s="36">
        <f>IFERROR(IF(W272=0,"",ROUNDUP(W272/H272,0)*0.00753),"")</f>
        <v>5.271E-2</v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51">
        <v>4607091388404</v>
      </c>
      <c r="E273" s="352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4"/>
      <c r="P273" s="354"/>
      <c r="Q273" s="354"/>
      <c r="R273" s="352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60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1"/>
      <c r="N274" s="344" t="s">
        <v>66</v>
      </c>
      <c r="O274" s="345"/>
      <c r="P274" s="345"/>
      <c r="Q274" s="345"/>
      <c r="R274" s="345"/>
      <c r="S274" s="345"/>
      <c r="T274" s="346"/>
      <c r="U274" s="37" t="s">
        <v>67</v>
      </c>
      <c r="V274" s="340">
        <f>IFERROR(V271/H271,"0")+IFERROR(V272/H272,"0")+IFERROR(V273/H273,"0")</f>
        <v>6.5789473684210522</v>
      </c>
      <c r="W274" s="340">
        <f>IFERROR(W271/H271,"0")+IFERROR(W272/H272,"0")+IFERROR(W273/H273,"0")</f>
        <v>7</v>
      </c>
      <c r="X274" s="340">
        <f>IFERROR(IF(X271="",0,X271),"0")+IFERROR(IF(X272="",0,X272),"0")+IFERROR(IF(X273="",0,X273),"0")</f>
        <v>5.271E-2</v>
      </c>
      <c r="Y274" s="341"/>
      <c r="Z274" s="34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1"/>
      <c r="N275" s="344" t="s">
        <v>66</v>
      </c>
      <c r="O275" s="345"/>
      <c r="P275" s="345"/>
      <c r="Q275" s="345"/>
      <c r="R275" s="345"/>
      <c r="S275" s="345"/>
      <c r="T275" s="346"/>
      <c r="U275" s="37" t="s">
        <v>65</v>
      </c>
      <c r="V275" s="340">
        <f>IFERROR(SUM(V271:V273),"0")</f>
        <v>20</v>
      </c>
      <c r="W275" s="340">
        <f>IFERROR(SUM(W271:W273),"0")</f>
        <v>21.28</v>
      </c>
      <c r="X275" s="37"/>
      <c r="Y275" s="341"/>
      <c r="Z275" s="341"/>
    </row>
    <row r="276" spans="1:53" ht="14.25" hidden="1" customHeight="1" x14ac:dyDescent="0.25">
      <c r="A276" s="358" t="s">
        <v>446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33"/>
      <c r="Z276" s="333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51">
        <v>4680115881808</v>
      </c>
      <c r="E277" s="352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4"/>
      <c r="P277" s="354"/>
      <c r="Q277" s="354"/>
      <c r="R277" s="352"/>
      <c r="S277" s="34"/>
      <c r="T277" s="34"/>
      <c r="U277" s="35" t="s">
        <v>65</v>
      </c>
      <c r="V277" s="338">
        <v>50</v>
      </c>
      <c r="W277" s="339">
        <f>IFERROR(IF(V277="",0,CEILING((V277/$H277),1)*$H277),"")</f>
        <v>50</v>
      </c>
      <c r="X277" s="36">
        <f>IFERROR(IF(W277=0,"",ROUNDUP(W277/H277,0)*0.00474),"")</f>
        <v>0.11850000000000001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51">
        <v>4680115881822</v>
      </c>
      <c r="E278" s="352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4"/>
      <c r="P278" s="354"/>
      <c r="Q278" s="354"/>
      <c r="R278" s="352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51">
        <v>4680115880016</v>
      </c>
      <c r="E279" s="352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4"/>
      <c r="P279" s="354"/>
      <c r="Q279" s="354"/>
      <c r="R279" s="352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60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1"/>
      <c r="N280" s="344" t="s">
        <v>66</v>
      </c>
      <c r="O280" s="345"/>
      <c r="P280" s="345"/>
      <c r="Q280" s="345"/>
      <c r="R280" s="345"/>
      <c r="S280" s="345"/>
      <c r="T280" s="346"/>
      <c r="U280" s="37" t="s">
        <v>67</v>
      </c>
      <c r="V280" s="340">
        <f>IFERROR(V277/H277,"0")+IFERROR(V278/H278,"0")+IFERROR(V279/H279,"0")</f>
        <v>25</v>
      </c>
      <c r="W280" s="340">
        <f>IFERROR(W277/H277,"0")+IFERROR(W278/H278,"0")+IFERROR(W279/H279,"0")</f>
        <v>25</v>
      </c>
      <c r="X280" s="340">
        <f>IFERROR(IF(X277="",0,X277),"0")+IFERROR(IF(X278="",0,X278),"0")+IFERROR(IF(X279="",0,X279),"0")</f>
        <v>0.11850000000000001</v>
      </c>
      <c r="Y280" s="341"/>
      <c r="Z280" s="34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1"/>
      <c r="N281" s="344" t="s">
        <v>66</v>
      </c>
      <c r="O281" s="345"/>
      <c r="P281" s="345"/>
      <c r="Q281" s="345"/>
      <c r="R281" s="345"/>
      <c r="S281" s="345"/>
      <c r="T281" s="346"/>
      <c r="U281" s="37" t="s">
        <v>65</v>
      </c>
      <c r="V281" s="340">
        <f>IFERROR(SUM(V277:V279),"0")</f>
        <v>50</v>
      </c>
      <c r="W281" s="340">
        <f>IFERROR(SUM(W277:W279),"0")</f>
        <v>50</v>
      </c>
      <c r="X281" s="37"/>
      <c r="Y281" s="341"/>
      <c r="Z281" s="341"/>
    </row>
    <row r="282" spans="1:53" ht="16.5" hidden="1" customHeight="1" x14ac:dyDescent="0.25">
      <c r="A282" s="356" t="s">
        <v>455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4"/>
      <c r="Z282" s="334"/>
    </row>
    <row r="283" spans="1:53" ht="14.25" hidden="1" customHeight="1" x14ac:dyDescent="0.25">
      <c r="A283" s="358" t="s">
        <v>108</v>
      </c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  <c r="V283" s="357"/>
      <c r="W283" s="357"/>
      <c r="X283" s="357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51">
        <v>4607091387421</v>
      </c>
      <c r="E284" s="352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4"/>
      <c r="P284" s="354"/>
      <c r="Q284" s="354"/>
      <c r="R284" s="352"/>
      <c r="S284" s="34"/>
      <c r="T284" s="34"/>
      <c r="U284" s="35" t="s">
        <v>65</v>
      </c>
      <c r="V284" s="338">
        <v>40</v>
      </c>
      <c r="W284" s="339">
        <f t="shared" ref="W284:W291" si="15">IFERROR(IF(V284="",0,CEILING((V284/$H284),1)*$H284),"")</f>
        <v>43.2</v>
      </c>
      <c r="X284" s="36">
        <f>IFERROR(IF(W284=0,"",ROUNDUP(W284/H284,0)*0.02175),"")</f>
        <v>8.6999999999999994E-2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51">
        <v>4607091387421</v>
      </c>
      <c r="E285" s="352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4"/>
      <c r="P285" s="354"/>
      <c r="Q285" s="354"/>
      <c r="R285" s="352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51">
        <v>4607091387452</v>
      </c>
      <c r="E286" s="352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4"/>
      <c r="P286" s="354"/>
      <c r="Q286" s="354"/>
      <c r="R286" s="352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51">
        <v>4607091387452</v>
      </c>
      <c r="E287" s="352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485" t="s">
        <v>462</v>
      </c>
      <c r="O287" s="354"/>
      <c r="P287" s="354"/>
      <c r="Q287" s="354"/>
      <c r="R287" s="352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51">
        <v>4607091387452</v>
      </c>
      <c r="E288" s="352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4"/>
      <c r="P288" s="354"/>
      <c r="Q288" s="354"/>
      <c r="R288" s="352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51">
        <v>4607091385984</v>
      </c>
      <c r="E289" s="352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5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4"/>
      <c r="P289" s="354"/>
      <c r="Q289" s="354"/>
      <c r="R289" s="352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51">
        <v>4607091387438</v>
      </c>
      <c r="E290" s="352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4"/>
      <c r="P290" s="354"/>
      <c r="Q290" s="354"/>
      <c r="R290" s="352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51">
        <v>4607091387469</v>
      </c>
      <c r="E291" s="352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4"/>
      <c r="P291" s="354"/>
      <c r="Q291" s="354"/>
      <c r="R291" s="352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60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61"/>
      <c r="N292" s="344" t="s">
        <v>66</v>
      </c>
      <c r="O292" s="345"/>
      <c r="P292" s="345"/>
      <c r="Q292" s="345"/>
      <c r="R292" s="345"/>
      <c r="S292" s="345"/>
      <c r="T292" s="346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3.7037037037037033</v>
      </c>
      <c r="W292" s="340">
        <f>IFERROR(W284/H284,"0")+IFERROR(W285/H285,"0")+IFERROR(W286/H286,"0")+IFERROR(W287/H287,"0")+IFERROR(W288/H288,"0")+IFERROR(W289/H289,"0")+IFERROR(W290/H290,"0")+IFERROR(W291/H291,"0")</f>
        <v>4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8.6999999999999994E-2</v>
      </c>
      <c r="Y292" s="341"/>
      <c r="Z292" s="341"/>
    </row>
    <row r="293" spans="1:53" x14ac:dyDescent="0.2">
      <c r="A293" s="35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61"/>
      <c r="N293" s="344" t="s">
        <v>66</v>
      </c>
      <c r="O293" s="345"/>
      <c r="P293" s="345"/>
      <c r="Q293" s="345"/>
      <c r="R293" s="345"/>
      <c r="S293" s="345"/>
      <c r="T293" s="346"/>
      <c r="U293" s="37" t="s">
        <v>65</v>
      </c>
      <c r="V293" s="340">
        <f>IFERROR(SUM(V284:V291),"0")</f>
        <v>40</v>
      </c>
      <c r="W293" s="340">
        <f>IFERROR(SUM(W284:W291),"0")</f>
        <v>43.2</v>
      </c>
      <c r="X293" s="37"/>
      <c r="Y293" s="341"/>
      <c r="Z293" s="341"/>
    </row>
    <row r="294" spans="1:53" ht="14.25" hidden="1" customHeight="1" x14ac:dyDescent="0.25">
      <c r="A294" s="358" t="s">
        <v>60</v>
      </c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  <c r="V294" s="357"/>
      <c r="W294" s="357"/>
      <c r="X294" s="357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51">
        <v>4607091387292</v>
      </c>
      <c r="E295" s="352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4"/>
      <c r="P295" s="354"/>
      <c r="Q295" s="354"/>
      <c r="R295" s="352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51">
        <v>4607091387315</v>
      </c>
      <c r="E296" s="352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4"/>
      <c r="P296" s="354"/>
      <c r="Q296" s="354"/>
      <c r="R296" s="352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60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1"/>
      <c r="N297" s="344" t="s">
        <v>66</v>
      </c>
      <c r="O297" s="345"/>
      <c r="P297" s="345"/>
      <c r="Q297" s="345"/>
      <c r="R297" s="345"/>
      <c r="S297" s="345"/>
      <c r="T297" s="346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1"/>
      <c r="N298" s="344" t="s">
        <v>66</v>
      </c>
      <c r="O298" s="345"/>
      <c r="P298" s="345"/>
      <c r="Q298" s="345"/>
      <c r="R298" s="345"/>
      <c r="S298" s="345"/>
      <c r="T298" s="346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56" t="s">
        <v>474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4"/>
      <c r="Z299" s="334"/>
    </row>
    <row r="300" spans="1:53" ht="14.25" hidden="1" customHeight="1" x14ac:dyDescent="0.25">
      <c r="A300" s="358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51">
        <v>4607091383836</v>
      </c>
      <c r="E301" s="352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4"/>
      <c r="P301" s="354"/>
      <c r="Q301" s="354"/>
      <c r="R301" s="352"/>
      <c r="S301" s="34"/>
      <c r="T301" s="34"/>
      <c r="U301" s="35" t="s">
        <v>65</v>
      </c>
      <c r="V301" s="338">
        <v>15</v>
      </c>
      <c r="W301" s="339">
        <f>IFERROR(IF(V301="",0,CEILING((V301/$H301),1)*$H301),"")</f>
        <v>16.2</v>
      </c>
      <c r="X301" s="36">
        <f>IFERROR(IF(W301=0,"",ROUNDUP(W301/H301,0)*0.00753),"")</f>
        <v>6.7769999999999997E-2</v>
      </c>
      <c r="Y301" s="56"/>
      <c r="Z301" s="57"/>
      <c r="AD301" s="58"/>
      <c r="BA301" s="231" t="s">
        <v>1</v>
      </c>
    </row>
    <row r="302" spans="1:53" x14ac:dyDescent="0.2">
      <c r="A302" s="360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1"/>
      <c r="N302" s="344" t="s">
        <v>66</v>
      </c>
      <c r="O302" s="345"/>
      <c r="P302" s="345"/>
      <c r="Q302" s="345"/>
      <c r="R302" s="345"/>
      <c r="S302" s="345"/>
      <c r="T302" s="346"/>
      <c r="U302" s="37" t="s">
        <v>67</v>
      </c>
      <c r="V302" s="340">
        <f>IFERROR(V301/H301,"0")</f>
        <v>8.3333333333333339</v>
      </c>
      <c r="W302" s="340">
        <f>IFERROR(W301/H301,"0")</f>
        <v>9</v>
      </c>
      <c r="X302" s="340">
        <f>IFERROR(IF(X301="",0,X301),"0")</f>
        <v>6.7769999999999997E-2</v>
      </c>
      <c r="Y302" s="341"/>
      <c r="Z302" s="341"/>
    </row>
    <row r="303" spans="1:53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1"/>
      <c r="N303" s="344" t="s">
        <v>66</v>
      </c>
      <c r="O303" s="345"/>
      <c r="P303" s="345"/>
      <c r="Q303" s="345"/>
      <c r="R303" s="345"/>
      <c r="S303" s="345"/>
      <c r="T303" s="346"/>
      <c r="U303" s="37" t="s">
        <v>65</v>
      </c>
      <c r="V303" s="340">
        <f>IFERROR(SUM(V301:V301),"0")</f>
        <v>15</v>
      </c>
      <c r="W303" s="340">
        <f>IFERROR(SUM(W301:W301),"0")</f>
        <v>16.2</v>
      </c>
      <c r="X303" s="37"/>
      <c r="Y303" s="341"/>
      <c r="Z303" s="341"/>
    </row>
    <row r="304" spans="1:53" ht="14.25" hidden="1" customHeight="1" x14ac:dyDescent="0.25">
      <c r="A304" s="358" t="s">
        <v>68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51">
        <v>4607091387919</v>
      </c>
      <c r="E305" s="352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4"/>
      <c r="P305" s="354"/>
      <c r="Q305" s="354"/>
      <c r="R305" s="352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60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61"/>
      <c r="N306" s="344" t="s">
        <v>66</v>
      </c>
      <c r="O306" s="345"/>
      <c r="P306" s="345"/>
      <c r="Q306" s="345"/>
      <c r="R306" s="345"/>
      <c r="S306" s="345"/>
      <c r="T306" s="346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1"/>
      <c r="N307" s="344" t="s">
        <v>66</v>
      </c>
      <c r="O307" s="345"/>
      <c r="P307" s="345"/>
      <c r="Q307" s="345"/>
      <c r="R307" s="345"/>
      <c r="S307" s="345"/>
      <c r="T307" s="346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58" t="s">
        <v>229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51">
        <v>4607091388831</v>
      </c>
      <c r="E309" s="352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4"/>
      <c r="P309" s="354"/>
      <c r="Q309" s="354"/>
      <c r="R309" s="352"/>
      <c r="S309" s="34"/>
      <c r="T309" s="34"/>
      <c r="U309" s="35" t="s">
        <v>65</v>
      </c>
      <c r="V309" s="338">
        <v>1.9</v>
      </c>
      <c r="W309" s="339">
        <f>IFERROR(IF(V309="",0,CEILING((V309/$H309),1)*$H309),"")</f>
        <v>2.2799999999999998</v>
      </c>
      <c r="X309" s="36">
        <f>IFERROR(IF(W309=0,"",ROUNDUP(W309/H309,0)*0.00753),"")</f>
        <v>7.5300000000000002E-3</v>
      </c>
      <c r="Y309" s="56"/>
      <c r="Z309" s="57"/>
      <c r="AD309" s="58"/>
      <c r="BA309" s="233" t="s">
        <v>1</v>
      </c>
    </row>
    <row r="310" spans="1:53" x14ac:dyDescent="0.2">
      <c r="A310" s="360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61"/>
      <c r="N310" s="344" t="s">
        <v>66</v>
      </c>
      <c r="O310" s="345"/>
      <c r="P310" s="345"/>
      <c r="Q310" s="345"/>
      <c r="R310" s="345"/>
      <c r="S310" s="345"/>
      <c r="T310" s="346"/>
      <c r="U310" s="37" t="s">
        <v>67</v>
      </c>
      <c r="V310" s="340">
        <f>IFERROR(V309/H309,"0")</f>
        <v>0.83333333333333337</v>
      </c>
      <c r="W310" s="340">
        <f>IFERROR(W309/H309,"0")</f>
        <v>1</v>
      </c>
      <c r="X310" s="340">
        <f>IFERROR(IF(X309="",0,X309),"0")</f>
        <v>7.5300000000000002E-3</v>
      </c>
      <c r="Y310" s="341"/>
      <c r="Z310" s="341"/>
    </row>
    <row r="311" spans="1:53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61"/>
      <c r="N311" s="344" t="s">
        <v>66</v>
      </c>
      <c r="O311" s="345"/>
      <c r="P311" s="345"/>
      <c r="Q311" s="345"/>
      <c r="R311" s="345"/>
      <c r="S311" s="345"/>
      <c r="T311" s="346"/>
      <c r="U311" s="37" t="s">
        <v>65</v>
      </c>
      <c r="V311" s="340">
        <f>IFERROR(SUM(V309:V309),"0")</f>
        <v>1.9</v>
      </c>
      <c r="W311" s="340">
        <f>IFERROR(SUM(W309:W309),"0")</f>
        <v>2.2799999999999998</v>
      </c>
      <c r="X311" s="37"/>
      <c r="Y311" s="341"/>
      <c r="Z311" s="341"/>
    </row>
    <row r="312" spans="1:53" ht="14.25" hidden="1" customHeight="1" x14ac:dyDescent="0.25">
      <c r="A312" s="358" t="s">
        <v>86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33"/>
      <c r="Z312" s="333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51">
        <v>4607091383102</v>
      </c>
      <c r="E313" s="352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4"/>
      <c r="P313" s="354"/>
      <c r="Q313" s="354"/>
      <c r="R313" s="352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0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1"/>
      <c r="N314" s="344" t="s">
        <v>66</v>
      </c>
      <c r="O314" s="345"/>
      <c r="P314" s="345"/>
      <c r="Q314" s="345"/>
      <c r="R314" s="345"/>
      <c r="S314" s="345"/>
      <c r="T314" s="346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1"/>
      <c r="N315" s="344" t="s">
        <v>66</v>
      </c>
      <c r="O315" s="345"/>
      <c r="P315" s="345"/>
      <c r="Q315" s="345"/>
      <c r="R315" s="345"/>
      <c r="S315" s="345"/>
      <c r="T315" s="346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hidden="1" customHeight="1" x14ac:dyDescent="0.2">
      <c r="A316" s="382" t="s">
        <v>483</v>
      </c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383"/>
      <c r="O316" s="383"/>
      <c r="P316" s="383"/>
      <c r="Q316" s="383"/>
      <c r="R316" s="383"/>
      <c r="S316" s="383"/>
      <c r="T316" s="383"/>
      <c r="U316" s="383"/>
      <c r="V316" s="383"/>
      <c r="W316" s="383"/>
      <c r="X316" s="383"/>
      <c r="Y316" s="48"/>
      <c r="Z316" s="48"/>
    </row>
    <row r="317" spans="1:53" ht="16.5" hidden="1" customHeight="1" x14ac:dyDescent="0.25">
      <c r="A317" s="356" t="s">
        <v>484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4"/>
      <c r="Z317" s="334"/>
    </row>
    <row r="318" spans="1:53" ht="14.25" hidden="1" customHeight="1" x14ac:dyDescent="0.25">
      <c r="A318" s="358" t="s">
        <v>108</v>
      </c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  <c r="V318" s="357"/>
      <c r="W318" s="357"/>
      <c r="X318" s="357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51">
        <v>4607091383997</v>
      </c>
      <c r="E319" s="352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4"/>
      <c r="P319" s="354"/>
      <c r="Q319" s="354"/>
      <c r="R319" s="352"/>
      <c r="S319" s="34"/>
      <c r="T319" s="34"/>
      <c r="U319" s="35" t="s">
        <v>65</v>
      </c>
      <c r="V319" s="338">
        <v>1500</v>
      </c>
      <c r="W319" s="339">
        <f t="shared" ref="W319:W326" si="16">IFERROR(IF(V319="",0,CEILING((V319/$H319),1)*$H319),"")</f>
        <v>1500</v>
      </c>
      <c r="X319" s="36">
        <f>IFERROR(IF(W319=0,"",ROUNDUP(W319/H319,0)*0.02175),"")</f>
        <v>2.1749999999999998</v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51">
        <v>4607091383997</v>
      </c>
      <c r="E320" s="352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54"/>
      <c r="P320" s="354"/>
      <c r="Q320" s="354"/>
      <c r="R320" s="352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51">
        <v>4607091384130</v>
      </c>
      <c r="E321" s="352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4"/>
      <c r="P321" s="354"/>
      <c r="Q321" s="354"/>
      <c r="R321" s="352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51">
        <v>4607091384130</v>
      </c>
      <c r="E322" s="352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54"/>
      <c r="P322" s="354"/>
      <c r="Q322" s="354"/>
      <c r="R322" s="352"/>
      <c r="S322" s="34"/>
      <c r="T322" s="34"/>
      <c r="U322" s="35" t="s">
        <v>65</v>
      </c>
      <c r="V322" s="338">
        <v>900</v>
      </c>
      <c r="W322" s="339">
        <f t="shared" si="16"/>
        <v>900</v>
      </c>
      <c r="X322" s="36">
        <f>IFERROR(IF(W322=0,"",ROUNDUP(W322/H322,0)*0.02175),"")</f>
        <v>1.3049999999999999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51">
        <v>4607091384147</v>
      </c>
      <c r="E323" s="352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689" t="s">
        <v>493</v>
      </c>
      <c r="O323" s="354"/>
      <c r="P323" s="354"/>
      <c r="Q323" s="354"/>
      <c r="R323" s="352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51">
        <v>4607091384147</v>
      </c>
      <c r="E324" s="352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54"/>
      <c r="P324" s="354"/>
      <c r="Q324" s="354"/>
      <c r="R324" s="352"/>
      <c r="S324" s="34"/>
      <c r="T324" s="34"/>
      <c r="U324" s="35" t="s">
        <v>65</v>
      </c>
      <c r="V324" s="338">
        <v>800</v>
      </c>
      <c r="W324" s="339">
        <f t="shared" si="16"/>
        <v>810</v>
      </c>
      <c r="X324" s="36">
        <f>IFERROR(IF(W324=0,"",ROUNDUP(W324/H324,0)*0.02175),"")</f>
        <v>1.1744999999999999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51">
        <v>4607091384154</v>
      </c>
      <c r="E325" s="352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39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54"/>
      <c r="P325" s="354"/>
      <c r="Q325" s="354"/>
      <c r="R325" s="352"/>
      <c r="S325" s="34"/>
      <c r="T325" s="34"/>
      <c r="U325" s="35" t="s">
        <v>65</v>
      </c>
      <c r="V325" s="338">
        <v>75</v>
      </c>
      <c r="W325" s="339">
        <f t="shared" si="16"/>
        <v>75</v>
      </c>
      <c r="X325" s="36">
        <f>IFERROR(IF(W325=0,"",ROUNDUP(W325/H325,0)*0.00937),"")</f>
        <v>0.14055000000000001</v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51">
        <v>4607091384161</v>
      </c>
      <c r="E326" s="352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54"/>
      <c r="P326" s="354"/>
      <c r="Q326" s="354"/>
      <c r="R326" s="352"/>
      <c r="S326" s="34"/>
      <c r="T326" s="34"/>
      <c r="U326" s="35" t="s">
        <v>65</v>
      </c>
      <c r="V326" s="338">
        <v>15</v>
      </c>
      <c r="W326" s="339">
        <f t="shared" si="16"/>
        <v>15</v>
      </c>
      <c r="X326" s="36">
        <f>IFERROR(IF(W326=0,"",ROUNDUP(W326/H326,0)*0.00937),"")</f>
        <v>2.811E-2</v>
      </c>
      <c r="Y326" s="56"/>
      <c r="Z326" s="57"/>
      <c r="AD326" s="58"/>
      <c r="BA326" s="242" t="s">
        <v>1</v>
      </c>
    </row>
    <row r="327" spans="1:53" x14ac:dyDescent="0.2">
      <c r="A327" s="360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1"/>
      <c r="N327" s="344" t="s">
        <v>66</v>
      </c>
      <c r="O327" s="345"/>
      <c r="P327" s="345"/>
      <c r="Q327" s="345"/>
      <c r="R327" s="345"/>
      <c r="S327" s="345"/>
      <c r="T327" s="346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231.33333333333334</v>
      </c>
      <c r="W327" s="340">
        <f>IFERROR(W319/H319,"0")+IFERROR(W320/H320,"0")+IFERROR(W321/H321,"0")+IFERROR(W322/H322,"0")+IFERROR(W323/H323,"0")+IFERROR(W324/H324,"0")+IFERROR(W325/H325,"0")+IFERROR(W326/H326,"0")</f>
        <v>232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4.8231599999999997</v>
      </c>
      <c r="Y327" s="341"/>
      <c r="Z327" s="341"/>
    </row>
    <row r="328" spans="1:53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1"/>
      <c r="N328" s="344" t="s">
        <v>66</v>
      </c>
      <c r="O328" s="345"/>
      <c r="P328" s="345"/>
      <c r="Q328" s="345"/>
      <c r="R328" s="345"/>
      <c r="S328" s="345"/>
      <c r="T328" s="346"/>
      <c r="U328" s="37" t="s">
        <v>65</v>
      </c>
      <c r="V328" s="340">
        <f>IFERROR(SUM(V319:V326),"0")</f>
        <v>3290</v>
      </c>
      <c r="W328" s="340">
        <f>IFERROR(SUM(W319:W326),"0")</f>
        <v>3300</v>
      </c>
      <c r="X328" s="37"/>
      <c r="Y328" s="341"/>
      <c r="Z328" s="341"/>
    </row>
    <row r="329" spans="1:53" ht="14.25" hidden="1" customHeight="1" x14ac:dyDescent="0.25">
      <c r="A329" s="358" t="s">
        <v>100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51">
        <v>4607091383980</v>
      </c>
      <c r="E330" s="352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54"/>
      <c r="P330" s="354"/>
      <c r="Q330" s="354"/>
      <c r="R330" s="352"/>
      <c r="S330" s="34"/>
      <c r="T330" s="34"/>
      <c r="U330" s="35" t="s">
        <v>65</v>
      </c>
      <c r="V330" s="338">
        <v>900</v>
      </c>
      <c r="W330" s="339">
        <f>IFERROR(IF(V330="",0,CEILING((V330/$H330),1)*$H330),"")</f>
        <v>900</v>
      </c>
      <c r="X330" s="36">
        <f>IFERROR(IF(W330=0,"",ROUNDUP(W330/H330,0)*0.02175),"")</f>
        <v>1.3049999999999999</v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51">
        <v>4680115883314</v>
      </c>
      <c r="E331" s="352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09" t="s">
        <v>503</v>
      </c>
      <c r="O331" s="354"/>
      <c r="P331" s="354"/>
      <c r="Q331" s="354"/>
      <c r="R331" s="352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504</v>
      </c>
      <c r="B332" s="54" t="s">
        <v>505</v>
      </c>
      <c r="C332" s="31">
        <v>4301020179</v>
      </c>
      <c r="D332" s="351">
        <v>4607091384178</v>
      </c>
      <c r="E332" s="352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54"/>
      <c r="P332" s="354"/>
      <c r="Q332" s="354"/>
      <c r="R332" s="352"/>
      <c r="S332" s="34"/>
      <c r="T332" s="34"/>
      <c r="U332" s="35" t="s">
        <v>65</v>
      </c>
      <c r="V332" s="338">
        <v>12</v>
      </c>
      <c r="W332" s="339">
        <f>IFERROR(IF(V332="",0,CEILING((V332/$H332),1)*$H332),"")</f>
        <v>12</v>
      </c>
      <c r="X332" s="36">
        <f>IFERROR(IF(W332=0,"",ROUNDUP(W332/H332,0)*0.00937),"")</f>
        <v>2.811E-2</v>
      </c>
      <c r="Y332" s="56"/>
      <c r="Z332" s="57"/>
      <c r="AD332" s="58"/>
      <c r="BA332" s="245" t="s">
        <v>1</v>
      </c>
    </row>
    <row r="333" spans="1:53" x14ac:dyDescent="0.2">
      <c r="A333" s="360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61"/>
      <c r="N333" s="344" t="s">
        <v>66</v>
      </c>
      <c r="O333" s="345"/>
      <c r="P333" s="345"/>
      <c r="Q333" s="345"/>
      <c r="R333" s="345"/>
      <c r="S333" s="345"/>
      <c r="T333" s="346"/>
      <c r="U333" s="37" t="s">
        <v>67</v>
      </c>
      <c r="V333" s="340">
        <f>IFERROR(V330/H330,"0")+IFERROR(V331/H331,"0")+IFERROR(V332/H332,"0")</f>
        <v>63</v>
      </c>
      <c r="W333" s="340">
        <f>IFERROR(W330/H330,"0")+IFERROR(W331/H331,"0")+IFERROR(W332/H332,"0")</f>
        <v>63</v>
      </c>
      <c r="X333" s="340">
        <f>IFERROR(IF(X330="",0,X330),"0")+IFERROR(IF(X331="",0,X331),"0")+IFERROR(IF(X332="",0,X332),"0")</f>
        <v>1.33311</v>
      </c>
      <c r="Y333" s="341"/>
      <c r="Z333" s="341"/>
    </row>
    <row r="334" spans="1:53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61"/>
      <c r="N334" s="344" t="s">
        <v>66</v>
      </c>
      <c r="O334" s="345"/>
      <c r="P334" s="345"/>
      <c r="Q334" s="345"/>
      <c r="R334" s="345"/>
      <c r="S334" s="345"/>
      <c r="T334" s="346"/>
      <c r="U334" s="37" t="s">
        <v>65</v>
      </c>
      <c r="V334" s="340">
        <f>IFERROR(SUM(V330:V332),"0")</f>
        <v>912</v>
      </c>
      <c r="W334" s="340">
        <f>IFERROR(SUM(W330:W332),"0")</f>
        <v>912</v>
      </c>
      <c r="X334" s="37"/>
      <c r="Y334" s="341"/>
      <c r="Z334" s="341"/>
    </row>
    <row r="335" spans="1:53" ht="14.25" hidden="1" customHeight="1" x14ac:dyDescent="0.25">
      <c r="A335" s="358" t="s">
        <v>68</v>
      </c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  <c r="V335" s="357"/>
      <c r="W335" s="357"/>
      <c r="X335" s="357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51">
        <v>4607091383928</v>
      </c>
      <c r="E336" s="352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662" t="s">
        <v>508</v>
      </c>
      <c r="O336" s="354"/>
      <c r="P336" s="354"/>
      <c r="Q336" s="354"/>
      <c r="R336" s="352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hidden="1" customHeight="1" x14ac:dyDescent="0.25">
      <c r="A337" s="54" t="s">
        <v>509</v>
      </c>
      <c r="B337" s="54" t="s">
        <v>510</v>
      </c>
      <c r="C337" s="31">
        <v>4301051298</v>
      </c>
      <c r="D337" s="351">
        <v>4607091384260</v>
      </c>
      <c r="E337" s="352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62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54"/>
      <c r="P337" s="354"/>
      <c r="Q337" s="354"/>
      <c r="R337" s="352"/>
      <c r="S337" s="34"/>
      <c r="T337" s="34"/>
      <c r="U337" s="35" t="s">
        <v>65</v>
      </c>
      <c r="V337" s="338">
        <v>0</v>
      </c>
      <c r="W337" s="33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idden="1" x14ac:dyDescent="0.2">
      <c r="A338" s="360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61"/>
      <c r="N338" s="344" t="s">
        <v>66</v>
      </c>
      <c r="O338" s="345"/>
      <c r="P338" s="345"/>
      <c r="Q338" s="345"/>
      <c r="R338" s="345"/>
      <c r="S338" s="345"/>
      <c r="T338" s="346"/>
      <c r="U338" s="37" t="s">
        <v>67</v>
      </c>
      <c r="V338" s="340">
        <f>IFERROR(V336/H336,"0")+IFERROR(V337/H337,"0")</f>
        <v>0</v>
      </c>
      <c r="W338" s="340">
        <f>IFERROR(W336/H336,"0")+IFERROR(W337/H337,"0")</f>
        <v>0</v>
      </c>
      <c r="X338" s="340">
        <f>IFERROR(IF(X336="",0,X336),"0")+IFERROR(IF(X337="",0,X337),"0")</f>
        <v>0</v>
      </c>
      <c r="Y338" s="341"/>
      <c r="Z338" s="341"/>
    </row>
    <row r="339" spans="1:53" hidden="1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61"/>
      <c r="N339" s="344" t="s">
        <v>66</v>
      </c>
      <c r="O339" s="345"/>
      <c r="P339" s="345"/>
      <c r="Q339" s="345"/>
      <c r="R339" s="345"/>
      <c r="S339" s="345"/>
      <c r="T339" s="346"/>
      <c r="U339" s="37" t="s">
        <v>65</v>
      </c>
      <c r="V339" s="340">
        <f>IFERROR(SUM(V336:V337),"0")</f>
        <v>0</v>
      </c>
      <c r="W339" s="340">
        <f>IFERROR(SUM(W336:W337),"0")</f>
        <v>0</v>
      </c>
      <c r="X339" s="37"/>
      <c r="Y339" s="341"/>
      <c r="Z339" s="341"/>
    </row>
    <row r="340" spans="1:53" ht="14.25" hidden="1" customHeight="1" x14ac:dyDescent="0.25">
      <c r="A340" s="358" t="s">
        <v>229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3"/>
      <c r="Z340" s="333"/>
    </row>
    <row r="341" spans="1:53" ht="16.5" hidden="1" customHeight="1" x14ac:dyDescent="0.25">
      <c r="A341" s="54" t="s">
        <v>511</v>
      </c>
      <c r="B341" s="54" t="s">
        <v>512</v>
      </c>
      <c r="C341" s="31">
        <v>4301060314</v>
      </c>
      <c r="D341" s="351">
        <v>4607091384673</v>
      </c>
      <c r="E341" s="352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54"/>
      <c r="P341" s="354"/>
      <c r="Q341" s="354"/>
      <c r="R341" s="352"/>
      <c r="S341" s="34"/>
      <c r="T341" s="34"/>
      <c r="U341" s="35" t="s">
        <v>65</v>
      </c>
      <c r="V341" s="338">
        <v>0</v>
      </c>
      <c r="W341" s="339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0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1"/>
      <c r="N342" s="344" t="s">
        <v>66</v>
      </c>
      <c r="O342" s="345"/>
      <c r="P342" s="345"/>
      <c r="Q342" s="345"/>
      <c r="R342" s="345"/>
      <c r="S342" s="345"/>
      <c r="T342" s="346"/>
      <c r="U342" s="37" t="s">
        <v>67</v>
      </c>
      <c r="V342" s="340">
        <f>IFERROR(V341/H341,"0")</f>
        <v>0</v>
      </c>
      <c r="W342" s="340">
        <f>IFERROR(W341/H341,"0")</f>
        <v>0</v>
      </c>
      <c r="X342" s="340">
        <f>IFERROR(IF(X341="",0,X341),"0")</f>
        <v>0</v>
      </c>
      <c r="Y342" s="341"/>
      <c r="Z342" s="341"/>
    </row>
    <row r="343" spans="1:53" hidden="1" x14ac:dyDescent="0.2">
      <c r="A343" s="357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61"/>
      <c r="N343" s="344" t="s">
        <v>66</v>
      </c>
      <c r="O343" s="345"/>
      <c r="P343" s="345"/>
      <c r="Q343" s="345"/>
      <c r="R343" s="345"/>
      <c r="S343" s="345"/>
      <c r="T343" s="346"/>
      <c r="U343" s="37" t="s">
        <v>65</v>
      </c>
      <c r="V343" s="340">
        <f>IFERROR(SUM(V341:V341),"0")</f>
        <v>0</v>
      </c>
      <c r="W343" s="340">
        <f>IFERROR(SUM(W341:W341),"0")</f>
        <v>0</v>
      </c>
      <c r="X343" s="37"/>
      <c r="Y343" s="341"/>
      <c r="Z343" s="341"/>
    </row>
    <row r="344" spans="1:53" ht="16.5" hidden="1" customHeight="1" x14ac:dyDescent="0.25">
      <c r="A344" s="356" t="s">
        <v>513</v>
      </c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34"/>
      <c r="Z344" s="334"/>
    </row>
    <row r="345" spans="1:53" ht="14.25" hidden="1" customHeight="1" x14ac:dyDescent="0.25">
      <c r="A345" s="358" t="s">
        <v>108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51">
        <v>4607091384185</v>
      </c>
      <c r="E346" s="352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6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54"/>
      <c r="P346" s="354"/>
      <c r="Q346" s="354"/>
      <c r="R346" s="352"/>
      <c r="S346" s="34"/>
      <c r="T346" s="34"/>
      <c r="U346" s="35" t="s">
        <v>65</v>
      </c>
      <c r="V346" s="338">
        <v>50</v>
      </c>
      <c r="W346" s="339">
        <f>IFERROR(IF(V346="",0,CEILING((V346/$H346),1)*$H346),"")</f>
        <v>60</v>
      </c>
      <c r="X346" s="36">
        <f>IFERROR(IF(W346=0,"",ROUNDUP(W346/H346,0)*0.02175),"")</f>
        <v>0.10874999999999999</v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51">
        <v>4607091384192</v>
      </c>
      <c r="E347" s="352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54"/>
      <c r="P347" s="354"/>
      <c r="Q347" s="354"/>
      <c r="R347" s="352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51">
        <v>4680115881907</v>
      </c>
      <c r="E348" s="352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54"/>
      <c r="P348" s="354"/>
      <c r="Q348" s="354"/>
      <c r="R348" s="352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51">
        <v>4680115883925</v>
      </c>
      <c r="E349" s="352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642" t="s">
        <v>522</v>
      </c>
      <c r="O349" s="354"/>
      <c r="P349" s="354"/>
      <c r="Q349" s="354"/>
      <c r="R349" s="352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51">
        <v>4607091384680</v>
      </c>
      <c r="E350" s="352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5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54"/>
      <c r="P350" s="354"/>
      <c r="Q350" s="354"/>
      <c r="R350" s="352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60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1"/>
      <c r="N351" s="344" t="s">
        <v>66</v>
      </c>
      <c r="O351" s="345"/>
      <c r="P351" s="345"/>
      <c r="Q351" s="345"/>
      <c r="R351" s="345"/>
      <c r="S351" s="345"/>
      <c r="T351" s="346"/>
      <c r="U351" s="37" t="s">
        <v>67</v>
      </c>
      <c r="V351" s="340">
        <f>IFERROR(V346/H346,"0")+IFERROR(V347/H347,"0")+IFERROR(V348/H348,"0")+IFERROR(V349/H349,"0")+IFERROR(V350/H350,"0")</f>
        <v>4.166666666666667</v>
      </c>
      <c r="W351" s="340">
        <f>IFERROR(W346/H346,"0")+IFERROR(W347/H347,"0")+IFERROR(W348/H348,"0")+IFERROR(W349/H349,"0")+IFERROR(W350/H350,"0")</f>
        <v>5</v>
      </c>
      <c r="X351" s="340">
        <f>IFERROR(IF(X346="",0,X346),"0")+IFERROR(IF(X347="",0,X347),"0")+IFERROR(IF(X348="",0,X348),"0")+IFERROR(IF(X349="",0,X349),"0")+IFERROR(IF(X350="",0,X350),"0")</f>
        <v>0.10874999999999999</v>
      </c>
      <c r="Y351" s="341"/>
      <c r="Z351" s="341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1"/>
      <c r="N352" s="344" t="s">
        <v>66</v>
      </c>
      <c r="O352" s="345"/>
      <c r="P352" s="345"/>
      <c r="Q352" s="345"/>
      <c r="R352" s="345"/>
      <c r="S352" s="345"/>
      <c r="T352" s="346"/>
      <c r="U352" s="37" t="s">
        <v>65</v>
      </c>
      <c r="V352" s="340">
        <f>IFERROR(SUM(V346:V350),"0")</f>
        <v>50</v>
      </c>
      <c r="W352" s="340">
        <f>IFERROR(SUM(W346:W350),"0")</f>
        <v>60</v>
      </c>
      <c r="X352" s="37"/>
      <c r="Y352" s="341"/>
      <c r="Z352" s="341"/>
    </row>
    <row r="353" spans="1:53" ht="14.25" hidden="1" customHeight="1" x14ac:dyDescent="0.25">
      <c r="A353" s="358" t="s">
        <v>60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51">
        <v>4607091384802</v>
      </c>
      <c r="E354" s="352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54"/>
      <c r="P354" s="354"/>
      <c r="Q354" s="354"/>
      <c r="R354" s="352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51">
        <v>4607091384826</v>
      </c>
      <c r="E355" s="352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5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54"/>
      <c r="P355" s="354"/>
      <c r="Q355" s="354"/>
      <c r="R355" s="352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60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1"/>
      <c r="N356" s="344" t="s">
        <v>66</v>
      </c>
      <c r="O356" s="345"/>
      <c r="P356" s="345"/>
      <c r="Q356" s="345"/>
      <c r="R356" s="345"/>
      <c r="S356" s="345"/>
      <c r="T356" s="346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1"/>
      <c r="N357" s="344" t="s">
        <v>66</v>
      </c>
      <c r="O357" s="345"/>
      <c r="P357" s="345"/>
      <c r="Q357" s="345"/>
      <c r="R357" s="345"/>
      <c r="S357" s="345"/>
      <c r="T357" s="346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58" t="s">
        <v>68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3"/>
      <c r="Z358" s="333"/>
    </row>
    <row r="359" spans="1:53" ht="27" hidden="1" customHeight="1" x14ac:dyDescent="0.25">
      <c r="A359" s="54" t="s">
        <v>529</v>
      </c>
      <c r="B359" s="54" t="s">
        <v>530</v>
      </c>
      <c r="C359" s="31">
        <v>4301051303</v>
      </c>
      <c r="D359" s="351">
        <v>4607091384246</v>
      </c>
      <c r="E359" s="352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6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54"/>
      <c r="P359" s="354"/>
      <c r="Q359" s="354"/>
      <c r="R359" s="352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51">
        <v>4680115881976</v>
      </c>
      <c r="E360" s="352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6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54"/>
      <c r="P360" s="354"/>
      <c r="Q360" s="354"/>
      <c r="R360" s="352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51">
        <v>4607091384253</v>
      </c>
      <c r="E361" s="352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54"/>
      <c r="P361" s="354"/>
      <c r="Q361" s="354"/>
      <c r="R361" s="352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51">
        <v>4680115881969</v>
      </c>
      <c r="E362" s="352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6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54"/>
      <c r="P362" s="354"/>
      <c r="Q362" s="354"/>
      <c r="R362" s="352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hidden="1" x14ac:dyDescent="0.2">
      <c r="A363" s="360"/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61"/>
      <c r="N363" s="344" t="s">
        <v>66</v>
      </c>
      <c r="O363" s="345"/>
      <c r="P363" s="345"/>
      <c r="Q363" s="345"/>
      <c r="R363" s="345"/>
      <c r="S363" s="345"/>
      <c r="T363" s="346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hidden="1" x14ac:dyDescent="0.2">
      <c r="A364" s="357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1"/>
      <c r="N364" s="344" t="s">
        <v>66</v>
      </c>
      <c r="O364" s="345"/>
      <c r="P364" s="345"/>
      <c r="Q364" s="345"/>
      <c r="R364" s="345"/>
      <c r="S364" s="345"/>
      <c r="T364" s="346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hidden="1" customHeight="1" x14ac:dyDescent="0.25">
      <c r="A365" s="358" t="s">
        <v>229</v>
      </c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51">
        <v>4607091389357</v>
      </c>
      <c r="E366" s="352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7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54"/>
      <c r="P366" s="354"/>
      <c r="Q366" s="354"/>
      <c r="R366" s="352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60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61"/>
      <c r="N367" s="344" t="s">
        <v>66</v>
      </c>
      <c r="O367" s="345"/>
      <c r="P367" s="345"/>
      <c r="Q367" s="345"/>
      <c r="R367" s="345"/>
      <c r="S367" s="345"/>
      <c r="T367" s="346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7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61"/>
      <c r="N368" s="344" t="s">
        <v>66</v>
      </c>
      <c r="O368" s="345"/>
      <c r="P368" s="345"/>
      <c r="Q368" s="345"/>
      <c r="R368" s="345"/>
      <c r="S368" s="345"/>
      <c r="T368" s="346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82" t="s">
        <v>539</v>
      </c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383"/>
      <c r="O369" s="383"/>
      <c r="P369" s="383"/>
      <c r="Q369" s="383"/>
      <c r="R369" s="383"/>
      <c r="S369" s="383"/>
      <c r="T369" s="383"/>
      <c r="U369" s="383"/>
      <c r="V369" s="383"/>
      <c r="W369" s="383"/>
      <c r="X369" s="383"/>
      <c r="Y369" s="48"/>
      <c r="Z369" s="48"/>
    </row>
    <row r="370" spans="1:53" ht="16.5" hidden="1" customHeight="1" x14ac:dyDescent="0.25">
      <c r="A370" s="356" t="s">
        <v>540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4"/>
      <c r="Z370" s="334"/>
    </row>
    <row r="371" spans="1:53" ht="14.25" hidden="1" customHeight="1" x14ac:dyDescent="0.25">
      <c r="A371" s="358" t="s">
        <v>108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51">
        <v>4607091389708</v>
      </c>
      <c r="E372" s="352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54"/>
      <c r="P372" s="354"/>
      <c r="Q372" s="354"/>
      <c r="R372" s="352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51">
        <v>4607091389692</v>
      </c>
      <c r="E373" s="352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54"/>
      <c r="P373" s="354"/>
      <c r="Q373" s="354"/>
      <c r="R373" s="352"/>
      <c r="S373" s="34"/>
      <c r="T373" s="34"/>
      <c r="U373" s="35" t="s">
        <v>65</v>
      </c>
      <c r="V373" s="338">
        <v>31.5</v>
      </c>
      <c r="W373" s="339">
        <f>IFERROR(IF(V373="",0,CEILING((V373/$H373),1)*$H373),"")</f>
        <v>32.400000000000006</v>
      </c>
      <c r="X373" s="36">
        <f>IFERROR(IF(W373=0,"",ROUNDUP(W373/H373,0)*0.00753),"")</f>
        <v>9.0359999999999996E-2</v>
      </c>
      <c r="Y373" s="56"/>
      <c r="Z373" s="57"/>
      <c r="AD373" s="58"/>
      <c r="BA373" s="262" t="s">
        <v>1</v>
      </c>
    </row>
    <row r="374" spans="1:53" x14ac:dyDescent="0.2">
      <c r="A374" s="360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61"/>
      <c r="N374" s="344" t="s">
        <v>66</v>
      </c>
      <c r="O374" s="345"/>
      <c r="P374" s="345"/>
      <c r="Q374" s="345"/>
      <c r="R374" s="345"/>
      <c r="S374" s="345"/>
      <c r="T374" s="346"/>
      <c r="U374" s="37" t="s">
        <v>67</v>
      </c>
      <c r="V374" s="340">
        <f>IFERROR(V372/H372,"0")+IFERROR(V373/H373,"0")</f>
        <v>11.666666666666666</v>
      </c>
      <c r="W374" s="340">
        <f>IFERROR(W372/H372,"0")+IFERROR(W373/H373,"0")</f>
        <v>12.000000000000002</v>
      </c>
      <c r="X374" s="340">
        <f>IFERROR(IF(X372="",0,X372),"0")+IFERROR(IF(X373="",0,X373),"0")</f>
        <v>9.0359999999999996E-2</v>
      </c>
      <c r="Y374" s="341"/>
      <c r="Z374" s="341"/>
    </row>
    <row r="375" spans="1:53" x14ac:dyDescent="0.2">
      <c r="A375" s="357"/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61"/>
      <c r="N375" s="344" t="s">
        <v>66</v>
      </c>
      <c r="O375" s="345"/>
      <c r="P375" s="345"/>
      <c r="Q375" s="345"/>
      <c r="R375" s="345"/>
      <c r="S375" s="345"/>
      <c r="T375" s="346"/>
      <c r="U375" s="37" t="s">
        <v>65</v>
      </c>
      <c r="V375" s="340">
        <f>IFERROR(SUM(V372:V373),"0")</f>
        <v>31.5</v>
      </c>
      <c r="W375" s="340">
        <f>IFERROR(SUM(W372:W373),"0")</f>
        <v>32.400000000000006</v>
      </c>
      <c r="X375" s="37"/>
      <c r="Y375" s="341"/>
      <c r="Z375" s="341"/>
    </row>
    <row r="376" spans="1:53" ht="14.25" hidden="1" customHeight="1" x14ac:dyDescent="0.25">
      <c r="A376" s="358" t="s">
        <v>60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51">
        <v>4607091389753</v>
      </c>
      <c r="E377" s="352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54"/>
      <c r="P377" s="354"/>
      <c r="Q377" s="354"/>
      <c r="R377" s="352"/>
      <c r="S377" s="34"/>
      <c r="T377" s="34"/>
      <c r="U377" s="35" t="s">
        <v>65</v>
      </c>
      <c r="V377" s="338">
        <v>50</v>
      </c>
      <c r="W377" s="339">
        <f t="shared" ref="W377:W389" si="17">IFERROR(IF(V377="",0,CEILING((V377/$H377),1)*$H377),"")</f>
        <v>50.400000000000006</v>
      </c>
      <c r="X377" s="36">
        <f>IFERROR(IF(W377=0,"",ROUNDUP(W377/H377,0)*0.00753),"")</f>
        <v>9.0359999999999996E-2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51">
        <v>4607091389760</v>
      </c>
      <c r="E378" s="352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54"/>
      <c r="P378" s="354"/>
      <c r="Q378" s="354"/>
      <c r="R378" s="352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51">
        <v>4607091389746</v>
      </c>
      <c r="E379" s="352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54"/>
      <c r="P379" s="354"/>
      <c r="Q379" s="354"/>
      <c r="R379" s="352"/>
      <c r="S379" s="34"/>
      <c r="T379" s="34"/>
      <c r="U379" s="35" t="s">
        <v>65</v>
      </c>
      <c r="V379" s="338">
        <v>30</v>
      </c>
      <c r="W379" s="339">
        <f t="shared" si="17"/>
        <v>33.6</v>
      </c>
      <c r="X379" s="36">
        <f>IFERROR(IF(W379=0,"",ROUNDUP(W379/H379,0)*0.00753),"")</f>
        <v>6.0240000000000002E-2</v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51">
        <v>4680115882928</v>
      </c>
      <c r="E380" s="352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54"/>
      <c r="P380" s="354"/>
      <c r="Q380" s="354"/>
      <c r="R380" s="352"/>
      <c r="S380" s="34"/>
      <c r="T380" s="34"/>
      <c r="U380" s="35" t="s">
        <v>65</v>
      </c>
      <c r="V380" s="338">
        <v>100</v>
      </c>
      <c r="W380" s="339">
        <f t="shared" si="17"/>
        <v>100.8</v>
      </c>
      <c r="X380" s="36">
        <f>IFERROR(IF(W380=0,"",ROUNDUP(W380/H380,0)*0.00753),"")</f>
        <v>0.45180000000000003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51">
        <v>4680115883147</v>
      </c>
      <c r="E381" s="352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54"/>
      <c r="P381" s="354"/>
      <c r="Q381" s="354"/>
      <c r="R381" s="352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51">
        <v>4607091384338</v>
      </c>
      <c r="E382" s="352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54"/>
      <c r="P382" s="354"/>
      <c r="Q382" s="354"/>
      <c r="R382" s="352"/>
      <c r="S382" s="34"/>
      <c r="T382" s="34"/>
      <c r="U382" s="35" t="s">
        <v>65</v>
      </c>
      <c r="V382" s="338">
        <v>105</v>
      </c>
      <c r="W382" s="339">
        <f t="shared" si="17"/>
        <v>105</v>
      </c>
      <c r="X382" s="36">
        <f t="shared" si="18"/>
        <v>0.251</v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51">
        <v>4680115883154</v>
      </c>
      <c r="E383" s="352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54"/>
      <c r="P383" s="354"/>
      <c r="Q383" s="354"/>
      <c r="R383" s="352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51">
        <v>4607091389524</v>
      </c>
      <c r="E384" s="352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54"/>
      <c r="P384" s="354"/>
      <c r="Q384" s="354"/>
      <c r="R384" s="352"/>
      <c r="S384" s="34"/>
      <c r="T384" s="34"/>
      <c r="U384" s="35" t="s">
        <v>65</v>
      </c>
      <c r="V384" s="338">
        <v>52.5</v>
      </c>
      <c r="W384" s="339">
        <f t="shared" si="17"/>
        <v>52.5</v>
      </c>
      <c r="X384" s="36">
        <f t="shared" si="18"/>
        <v>0.1255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51">
        <v>4680115883161</v>
      </c>
      <c r="E385" s="352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3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54"/>
      <c r="P385" s="354"/>
      <c r="Q385" s="354"/>
      <c r="R385" s="352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51">
        <v>4607091384345</v>
      </c>
      <c r="E386" s="352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54"/>
      <c r="P386" s="354"/>
      <c r="Q386" s="354"/>
      <c r="R386" s="352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51">
        <v>4680115883178</v>
      </c>
      <c r="E387" s="352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54"/>
      <c r="P387" s="354"/>
      <c r="Q387" s="354"/>
      <c r="R387" s="352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51">
        <v>4607091389531</v>
      </c>
      <c r="E388" s="352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54"/>
      <c r="P388" s="354"/>
      <c r="Q388" s="354"/>
      <c r="R388" s="352"/>
      <c r="S388" s="34"/>
      <c r="T388" s="34"/>
      <c r="U388" s="35" t="s">
        <v>65</v>
      </c>
      <c r="V388" s="338">
        <v>87.5</v>
      </c>
      <c r="W388" s="339">
        <f t="shared" si="17"/>
        <v>88.2</v>
      </c>
      <c r="X388" s="36">
        <f t="shared" si="18"/>
        <v>0.21084</v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51">
        <v>4680115883185</v>
      </c>
      <c r="E389" s="352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402" t="s">
        <v>571</v>
      </c>
      <c r="O389" s="354"/>
      <c r="P389" s="354"/>
      <c r="Q389" s="354"/>
      <c r="R389" s="352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60"/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61"/>
      <c r="N390" s="344" t="s">
        <v>66</v>
      </c>
      <c r="O390" s="345"/>
      <c r="P390" s="345"/>
      <c r="Q390" s="345"/>
      <c r="R390" s="345"/>
      <c r="S390" s="345"/>
      <c r="T390" s="346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195.23809523809521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197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1.18974</v>
      </c>
      <c r="Y390" s="341"/>
      <c r="Z390" s="341"/>
    </row>
    <row r="391" spans="1:53" x14ac:dyDescent="0.2">
      <c r="A391" s="357"/>
      <c r="B391" s="357"/>
      <c r="C391" s="357"/>
      <c r="D391" s="357"/>
      <c r="E391" s="357"/>
      <c r="F391" s="357"/>
      <c r="G391" s="357"/>
      <c r="H391" s="357"/>
      <c r="I391" s="357"/>
      <c r="J391" s="357"/>
      <c r="K391" s="357"/>
      <c r="L391" s="357"/>
      <c r="M391" s="361"/>
      <c r="N391" s="344" t="s">
        <v>66</v>
      </c>
      <c r="O391" s="345"/>
      <c r="P391" s="345"/>
      <c r="Q391" s="345"/>
      <c r="R391" s="345"/>
      <c r="S391" s="345"/>
      <c r="T391" s="346"/>
      <c r="U391" s="37" t="s">
        <v>65</v>
      </c>
      <c r="V391" s="340">
        <f>IFERROR(SUM(V377:V389),"0")</f>
        <v>425</v>
      </c>
      <c r="W391" s="340">
        <f>IFERROR(SUM(W377:W389),"0")</f>
        <v>430.5</v>
      </c>
      <c r="X391" s="37"/>
      <c r="Y391" s="341"/>
      <c r="Z391" s="341"/>
    </row>
    <row r="392" spans="1:53" ht="14.25" hidden="1" customHeight="1" x14ac:dyDescent="0.25">
      <c r="A392" s="358" t="s">
        <v>68</v>
      </c>
      <c r="B392" s="357"/>
      <c r="C392" s="357"/>
      <c r="D392" s="357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51">
        <v>4607091389685</v>
      </c>
      <c r="E393" s="352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54"/>
      <c r="P393" s="354"/>
      <c r="Q393" s="354"/>
      <c r="R393" s="352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51">
        <v>4607091389654</v>
      </c>
      <c r="E394" s="352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54"/>
      <c r="P394" s="354"/>
      <c r="Q394" s="354"/>
      <c r="R394" s="352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51">
        <v>4607091384352</v>
      </c>
      <c r="E395" s="352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54"/>
      <c r="P395" s="354"/>
      <c r="Q395" s="354"/>
      <c r="R395" s="352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51">
        <v>4607091389661</v>
      </c>
      <c r="E396" s="352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0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54"/>
      <c r="P396" s="354"/>
      <c r="Q396" s="354"/>
      <c r="R396" s="352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60"/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61"/>
      <c r="N397" s="344" t="s">
        <v>66</v>
      </c>
      <c r="O397" s="345"/>
      <c r="P397" s="345"/>
      <c r="Q397" s="345"/>
      <c r="R397" s="345"/>
      <c r="S397" s="345"/>
      <c r="T397" s="346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7"/>
      <c r="B398" s="357"/>
      <c r="C398" s="357"/>
      <c r="D398" s="357"/>
      <c r="E398" s="357"/>
      <c r="F398" s="357"/>
      <c r="G398" s="357"/>
      <c r="H398" s="357"/>
      <c r="I398" s="357"/>
      <c r="J398" s="357"/>
      <c r="K398" s="357"/>
      <c r="L398" s="357"/>
      <c r="M398" s="361"/>
      <c r="N398" s="344" t="s">
        <v>66</v>
      </c>
      <c r="O398" s="345"/>
      <c r="P398" s="345"/>
      <c r="Q398" s="345"/>
      <c r="R398" s="345"/>
      <c r="S398" s="345"/>
      <c r="T398" s="346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58" t="s">
        <v>229</v>
      </c>
      <c r="B399" s="357"/>
      <c r="C399" s="357"/>
      <c r="D399" s="357"/>
      <c r="E399" s="357"/>
      <c r="F399" s="357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57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51">
        <v>4680115881648</v>
      </c>
      <c r="E400" s="352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6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54"/>
      <c r="P400" s="354"/>
      <c r="Q400" s="354"/>
      <c r="R400" s="352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60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61"/>
      <c r="N401" s="344" t="s">
        <v>66</v>
      </c>
      <c r="O401" s="345"/>
      <c r="P401" s="345"/>
      <c r="Q401" s="345"/>
      <c r="R401" s="345"/>
      <c r="S401" s="345"/>
      <c r="T401" s="346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7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61"/>
      <c r="N402" s="344" t="s">
        <v>66</v>
      </c>
      <c r="O402" s="345"/>
      <c r="P402" s="345"/>
      <c r="Q402" s="345"/>
      <c r="R402" s="345"/>
      <c r="S402" s="345"/>
      <c r="T402" s="346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58" t="s">
        <v>86</v>
      </c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33"/>
      <c r="Z403" s="333"/>
    </row>
    <row r="404" spans="1:53" ht="27" customHeight="1" x14ac:dyDescent="0.25">
      <c r="A404" s="54" t="s">
        <v>582</v>
      </c>
      <c r="B404" s="54" t="s">
        <v>583</v>
      </c>
      <c r="C404" s="31">
        <v>4301032046</v>
      </c>
      <c r="D404" s="351">
        <v>4680115884359</v>
      </c>
      <c r="E404" s="352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684" t="s">
        <v>586</v>
      </c>
      <c r="O404" s="354"/>
      <c r="P404" s="354"/>
      <c r="Q404" s="354"/>
      <c r="R404" s="352"/>
      <c r="S404" s="34"/>
      <c r="T404" s="34"/>
      <c r="U404" s="35" t="s">
        <v>65</v>
      </c>
      <c r="V404" s="338">
        <v>6</v>
      </c>
      <c r="W404" s="339">
        <f>IFERROR(IF(V404="",0,CEILING((V404/$H404),1)*$H404),"")</f>
        <v>6</v>
      </c>
      <c r="X404" s="36">
        <f>IFERROR(IF(W404=0,"",ROUNDUP(W404/H404,0)*0.00627),"")</f>
        <v>3.1350000000000003E-2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587</v>
      </c>
      <c r="B405" s="54" t="s">
        <v>588</v>
      </c>
      <c r="C405" s="31">
        <v>4301032045</v>
      </c>
      <c r="D405" s="351">
        <v>4680115884335</v>
      </c>
      <c r="E405" s="352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18" t="s">
        <v>589</v>
      </c>
      <c r="O405" s="354"/>
      <c r="P405" s="354"/>
      <c r="Q405" s="354"/>
      <c r="R405" s="352"/>
      <c r="S405" s="34"/>
      <c r="T405" s="34"/>
      <c r="U405" s="35" t="s">
        <v>65</v>
      </c>
      <c r="V405" s="338">
        <v>6</v>
      </c>
      <c r="W405" s="339">
        <f>IFERROR(IF(V405="",0,CEILING((V405/$H405),1)*$H405),"")</f>
        <v>6</v>
      </c>
      <c r="X405" s="36">
        <f>IFERROR(IF(W405=0,"",ROUNDUP(W405/H405,0)*0.00627),"")</f>
        <v>3.1350000000000003E-2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590</v>
      </c>
      <c r="B406" s="54" t="s">
        <v>591</v>
      </c>
      <c r="C406" s="31">
        <v>4301032047</v>
      </c>
      <c r="D406" s="351">
        <v>4680115884342</v>
      </c>
      <c r="E406" s="352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453" t="s">
        <v>592</v>
      </c>
      <c r="O406" s="354"/>
      <c r="P406" s="354"/>
      <c r="Q406" s="354"/>
      <c r="R406" s="352"/>
      <c r="S406" s="34"/>
      <c r="T406" s="34"/>
      <c r="U406" s="35" t="s">
        <v>65</v>
      </c>
      <c r="V406" s="338">
        <v>6</v>
      </c>
      <c r="W406" s="339">
        <f>IFERROR(IF(V406="",0,CEILING((V406/$H406),1)*$H406),"")</f>
        <v>6</v>
      </c>
      <c r="X406" s="36">
        <f>IFERROR(IF(W406=0,"",ROUNDUP(W406/H406,0)*0.00627),"")</f>
        <v>3.1350000000000003E-2</v>
      </c>
      <c r="Y406" s="56"/>
      <c r="Z406" s="57"/>
      <c r="AD406" s="58"/>
      <c r="BA406" s="283" t="s">
        <v>1</v>
      </c>
    </row>
    <row r="407" spans="1:53" ht="27" hidden="1" customHeight="1" x14ac:dyDescent="0.25">
      <c r="A407" s="54" t="s">
        <v>593</v>
      </c>
      <c r="B407" s="54" t="s">
        <v>594</v>
      </c>
      <c r="C407" s="31">
        <v>4301170011</v>
      </c>
      <c r="D407" s="351">
        <v>4680115884113</v>
      </c>
      <c r="E407" s="352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650" t="s">
        <v>595</v>
      </c>
      <c r="O407" s="354"/>
      <c r="P407" s="354"/>
      <c r="Q407" s="354"/>
      <c r="R407" s="352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x14ac:dyDescent="0.2">
      <c r="A408" s="360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61"/>
      <c r="N408" s="344" t="s">
        <v>66</v>
      </c>
      <c r="O408" s="345"/>
      <c r="P408" s="345"/>
      <c r="Q408" s="345"/>
      <c r="R408" s="345"/>
      <c r="S408" s="345"/>
      <c r="T408" s="346"/>
      <c r="U408" s="37" t="s">
        <v>67</v>
      </c>
      <c r="V408" s="340">
        <f>IFERROR(V404/H404,"0")+IFERROR(V405/H405,"0")+IFERROR(V406/H406,"0")+IFERROR(V407/H407,"0")</f>
        <v>15</v>
      </c>
      <c r="W408" s="340">
        <f>IFERROR(W404/H404,"0")+IFERROR(W405/H405,"0")+IFERROR(W406/H406,"0")+IFERROR(W407/H407,"0")</f>
        <v>15</v>
      </c>
      <c r="X408" s="340">
        <f>IFERROR(IF(X404="",0,X404),"0")+IFERROR(IF(X405="",0,X405),"0")+IFERROR(IF(X406="",0,X406),"0")+IFERROR(IF(X407="",0,X407),"0")</f>
        <v>9.4050000000000009E-2</v>
      </c>
      <c r="Y408" s="341"/>
      <c r="Z408" s="341"/>
    </row>
    <row r="409" spans="1:53" x14ac:dyDescent="0.2">
      <c r="A409" s="357"/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61"/>
      <c r="N409" s="344" t="s">
        <v>66</v>
      </c>
      <c r="O409" s="345"/>
      <c r="P409" s="345"/>
      <c r="Q409" s="345"/>
      <c r="R409" s="345"/>
      <c r="S409" s="345"/>
      <c r="T409" s="346"/>
      <c r="U409" s="37" t="s">
        <v>65</v>
      </c>
      <c r="V409" s="340">
        <f>IFERROR(SUM(V404:V407),"0")</f>
        <v>18</v>
      </c>
      <c r="W409" s="340">
        <f>IFERROR(SUM(W404:W407),"0")</f>
        <v>18</v>
      </c>
      <c r="X409" s="37"/>
      <c r="Y409" s="341"/>
      <c r="Z409" s="341"/>
    </row>
    <row r="410" spans="1:53" ht="16.5" hidden="1" customHeight="1" x14ac:dyDescent="0.25">
      <c r="A410" s="356" t="s">
        <v>596</v>
      </c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  <c r="V410" s="357"/>
      <c r="W410" s="357"/>
      <c r="X410" s="357"/>
      <c r="Y410" s="334"/>
      <c r="Z410" s="334"/>
    </row>
    <row r="411" spans="1:53" ht="14.25" hidden="1" customHeight="1" x14ac:dyDescent="0.25">
      <c r="A411" s="358" t="s">
        <v>100</v>
      </c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  <c r="V411" s="357"/>
      <c r="W411" s="357"/>
      <c r="X411" s="357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51">
        <v>4607091389388</v>
      </c>
      <c r="E412" s="352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6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54"/>
      <c r="P412" s="354"/>
      <c r="Q412" s="354"/>
      <c r="R412" s="352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51">
        <v>4607091389364</v>
      </c>
      <c r="E413" s="352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6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54"/>
      <c r="P413" s="354"/>
      <c r="Q413" s="354"/>
      <c r="R413" s="352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60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1"/>
      <c r="N414" s="344" t="s">
        <v>66</v>
      </c>
      <c r="O414" s="345"/>
      <c r="P414" s="345"/>
      <c r="Q414" s="345"/>
      <c r="R414" s="345"/>
      <c r="S414" s="345"/>
      <c r="T414" s="346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1"/>
      <c r="N415" s="344" t="s">
        <v>66</v>
      </c>
      <c r="O415" s="345"/>
      <c r="P415" s="345"/>
      <c r="Q415" s="345"/>
      <c r="R415" s="345"/>
      <c r="S415" s="345"/>
      <c r="T415" s="346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58" t="s">
        <v>60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51">
        <v>4607091389739</v>
      </c>
      <c r="E417" s="352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4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54"/>
      <c r="P417" s="354"/>
      <c r="Q417" s="354"/>
      <c r="R417" s="352"/>
      <c r="S417" s="34"/>
      <c r="T417" s="34"/>
      <c r="U417" s="35" t="s">
        <v>65</v>
      </c>
      <c r="V417" s="338">
        <v>60</v>
      </c>
      <c r="W417" s="339">
        <f t="shared" ref="W417:W423" si="19">IFERROR(IF(V417="",0,CEILING((V417/$H417),1)*$H417),"")</f>
        <v>63</v>
      </c>
      <c r="X417" s="36">
        <f>IFERROR(IF(W417=0,"",ROUNDUP(W417/H417,0)*0.00753),"")</f>
        <v>0.11295000000000001</v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51">
        <v>4680115883048</v>
      </c>
      <c r="E418" s="352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40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54"/>
      <c r="P418" s="354"/>
      <c r="Q418" s="354"/>
      <c r="R418" s="352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51">
        <v>4607091389425</v>
      </c>
      <c r="E419" s="352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4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54"/>
      <c r="P419" s="354"/>
      <c r="Q419" s="354"/>
      <c r="R419" s="352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51">
        <v>4680115882911</v>
      </c>
      <c r="E420" s="352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447" t="s">
        <v>609</v>
      </c>
      <c r="O420" s="354"/>
      <c r="P420" s="354"/>
      <c r="Q420" s="354"/>
      <c r="R420" s="352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51">
        <v>4680115880771</v>
      </c>
      <c r="E421" s="352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4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54"/>
      <c r="P421" s="354"/>
      <c r="Q421" s="354"/>
      <c r="R421" s="352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51">
        <v>4607091389500</v>
      </c>
      <c r="E422" s="352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54"/>
      <c r="P422" s="354"/>
      <c r="Q422" s="354"/>
      <c r="R422" s="352"/>
      <c r="S422" s="34"/>
      <c r="T422" s="34"/>
      <c r="U422" s="35" t="s">
        <v>65</v>
      </c>
      <c r="V422" s="338">
        <v>28</v>
      </c>
      <c r="W422" s="339">
        <f t="shared" si="19"/>
        <v>29.400000000000002</v>
      </c>
      <c r="X422" s="36">
        <f>IFERROR(IF(W422=0,"",ROUNDUP(W422/H422,0)*0.00502),"")</f>
        <v>7.0280000000000009E-2</v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51">
        <v>4680115881983</v>
      </c>
      <c r="E423" s="352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4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54"/>
      <c r="P423" s="354"/>
      <c r="Q423" s="354"/>
      <c r="R423" s="352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60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61"/>
      <c r="N424" s="344" t="s">
        <v>66</v>
      </c>
      <c r="O424" s="345"/>
      <c r="P424" s="345"/>
      <c r="Q424" s="345"/>
      <c r="R424" s="345"/>
      <c r="S424" s="345"/>
      <c r="T424" s="346"/>
      <c r="U424" s="37" t="s">
        <v>67</v>
      </c>
      <c r="V424" s="340">
        <f>IFERROR(V417/H417,"0")+IFERROR(V418/H418,"0")+IFERROR(V419/H419,"0")+IFERROR(V420/H420,"0")+IFERROR(V421/H421,"0")+IFERROR(V422/H422,"0")+IFERROR(V423/H423,"0")</f>
        <v>27.619047619047617</v>
      </c>
      <c r="W424" s="340">
        <f>IFERROR(W417/H417,"0")+IFERROR(W418/H418,"0")+IFERROR(W419/H419,"0")+IFERROR(W420/H420,"0")+IFERROR(W421/H421,"0")+IFERROR(W422/H422,"0")+IFERROR(W423/H423,"0")</f>
        <v>29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0.18323</v>
      </c>
      <c r="Y424" s="341"/>
      <c r="Z424" s="341"/>
    </row>
    <row r="425" spans="1:53" x14ac:dyDescent="0.2">
      <c r="A425" s="357"/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61"/>
      <c r="N425" s="344" t="s">
        <v>66</v>
      </c>
      <c r="O425" s="345"/>
      <c r="P425" s="345"/>
      <c r="Q425" s="345"/>
      <c r="R425" s="345"/>
      <c r="S425" s="345"/>
      <c r="T425" s="346"/>
      <c r="U425" s="37" t="s">
        <v>65</v>
      </c>
      <c r="V425" s="340">
        <f>IFERROR(SUM(V417:V423),"0")</f>
        <v>88</v>
      </c>
      <c r="W425" s="340">
        <f>IFERROR(SUM(W417:W423),"0")</f>
        <v>92.4</v>
      </c>
      <c r="X425" s="37"/>
      <c r="Y425" s="341"/>
      <c r="Z425" s="341"/>
    </row>
    <row r="426" spans="1:53" ht="14.25" hidden="1" customHeight="1" x14ac:dyDescent="0.25">
      <c r="A426" s="358" t="s">
        <v>86</v>
      </c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57"/>
      <c r="N426" s="357"/>
      <c r="O426" s="357"/>
      <c r="P426" s="357"/>
      <c r="Q426" s="357"/>
      <c r="R426" s="357"/>
      <c r="S426" s="357"/>
      <c r="T426" s="357"/>
      <c r="U426" s="357"/>
      <c r="V426" s="357"/>
      <c r="W426" s="357"/>
      <c r="X426" s="357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51">
        <v>4680115884571</v>
      </c>
      <c r="E427" s="352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75" t="s">
        <v>618</v>
      </c>
      <c r="O427" s="354"/>
      <c r="P427" s="354"/>
      <c r="Q427" s="354"/>
      <c r="R427" s="352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60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1"/>
      <c r="N428" s="344" t="s">
        <v>66</v>
      </c>
      <c r="O428" s="345"/>
      <c r="P428" s="345"/>
      <c r="Q428" s="345"/>
      <c r="R428" s="345"/>
      <c r="S428" s="345"/>
      <c r="T428" s="346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7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61"/>
      <c r="N429" s="344" t="s">
        <v>66</v>
      </c>
      <c r="O429" s="345"/>
      <c r="P429" s="345"/>
      <c r="Q429" s="345"/>
      <c r="R429" s="345"/>
      <c r="S429" s="345"/>
      <c r="T429" s="346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58" t="s">
        <v>95</v>
      </c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  <c r="V430" s="357"/>
      <c r="W430" s="357"/>
      <c r="X430" s="357"/>
      <c r="Y430" s="333"/>
      <c r="Z430" s="333"/>
    </row>
    <row r="431" spans="1:53" ht="27" hidden="1" customHeight="1" x14ac:dyDescent="0.25">
      <c r="A431" s="54" t="s">
        <v>619</v>
      </c>
      <c r="B431" s="54" t="s">
        <v>620</v>
      </c>
      <c r="C431" s="31">
        <v>4301170010</v>
      </c>
      <c r="D431" s="351">
        <v>4680115884090</v>
      </c>
      <c r="E431" s="352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620" t="s">
        <v>621</v>
      </c>
      <c r="O431" s="354"/>
      <c r="P431" s="354"/>
      <c r="Q431" s="354"/>
      <c r="R431" s="352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0"/>
      <c r="B432" s="357"/>
      <c r="C432" s="357"/>
      <c r="D432" s="357"/>
      <c r="E432" s="357"/>
      <c r="F432" s="357"/>
      <c r="G432" s="357"/>
      <c r="H432" s="357"/>
      <c r="I432" s="357"/>
      <c r="J432" s="357"/>
      <c r="K432" s="357"/>
      <c r="L432" s="357"/>
      <c r="M432" s="361"/>
      <c r="N432" s="344" t="s">
        <v>66</v>
      </c>
      <c r="O432" s="345"/>
      <c r="P432" s="345"/>
      <c r="Q432" s="345"/>
      <c r="R432" s="345"/>
      <c r="S432" s="345"/>
      <c r="T432" s="346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hidden="1" x14ac:dyDescent="0.2">
      <c r="A433" s="357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61"/>
      <c r="N433" s="344" t="s">
        <v>66</v>
      </c>
      <c r="O433" s="345"/>
      <c r="P433" s="345"/>
      <c r="Q433" s="345"/>
      <c r="R433" s="345"/>
      <c r="S433" s="345"/>
      <c r="T433" s="346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hidden="1" customHeight="1" x14ac:dyDescent="0.25">
      <c r="A434" s="358" t="s">
        <v>622</v>
      </c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  <c r="V434" s="357"/>
      <c r="W434" s="357"/>
      <c r="X434" s="357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51">
        <v>4680115884564</v>
      </c>
      <c r="E435" s="352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428" t="s">
        <v>625</v>
      </c>
      <c r="O435" s="354"/>
      <c r="P435" s="354"/>
      <c r="Q435" s="354"/>
      <c r="R435" s="352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0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1"/>
      <c r="N436" s="344" t="s">
        <v>66</v>
      </c>
      <c r="O436" s="345"/>
      <c r="P436" s="345"/>
      <c r="Q436" s="345"/>
      <c r="R436" s="345"/>
      <c r="S436" s="345"/>
      <c r="T436" s="346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1"/>
      <c r="N437" s="344" t="s">
        <v>66</v>
      </c>
      <c r="O437" s="345"/>
      <c r="P437" s="345"/>
      <c r="Q437" s="345"/>
      <c r="R437" s="345"/>
      <c r="S437" s="345"/>
      <c r="T437" s="346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82" t="s">
        <v>626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56" t="s">
        <v>626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34"/>
      <c r="Z439" s="334"/>
    </row>
    <row r="440" spans="1:53" ht="14.25" hidden="1" customHeight="1" x14ac:dyDescent="0.25">
      <c r="A440" s="358" t="s">
        <v>108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51">
        <v>4607091389067</v>
      </c>
      <c r="E441" s="352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4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4"/>
      <c r="P441" s="354"/>
      <c r="Q441" s="354"/>
      <c r="R441" s="352"/>
      <c r="S441" s="34"/>
      <c r="T441" s="34"/>
      <c r="U441" s="35" t="s">
        <v>65</v>
      </c>
      <c r="V441" s="338">
        <v>60</v>
      </c>
      <c r="W441" s="339">
        <f t="shared" ref="W441:W449" si="20">IFERROR(IF(V441="",0,CEILING((V441/$H441),1)*$H441),"")</f>
        <v>63.36</v>
      </c>
      <c r="X441" s="36">
        <f>IFERROR(IF(W441=0,"",ROUNDUP(W441/H441,0)*0.01196),"")</f>
        <v>0.14352000000000001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51">
        <v>4607091383522</v>
      </c>
      <c r="E442" s="352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4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54"/>
      <c r="P442" s="354"/>
      <c r="Q442" s="354"/>
      <c r="R442" s="352"/>
      <c r="S442" s="34"/>
      <c r="T442" s="34"/>
      <c r="U442" s="35" t="s">
        <v>65</v>
      </c>
      <c r="V442" s="338">
        <v>130</v>
      </c>
      <c r="W442" s="339">
        <f t="shared" si="20"/>
        <v>132</v>
      </c>
      <c r="X442" s="36">
        <f>IFERROR(IF(W442=0,"",ROUNDUP(W442/H442,0)*0.01196),"")</f>
        <v>0.29899999999999999</v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51">
        <v>4607091384437</v>
      </c>
      <c r="E443" s="352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54"/>
      <c r="P443" s="354"/>
      <c r="Q443" s="354"/>
      <c r="R443" s="352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51">
        <v>4607091389104</v>
      </c>
      <c r="E444" s="352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6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54"/>
      <c r="P444" s="354"/>
      <c r="Q444" s="354"/>
      <c r="R444" s="352"/>
      <c r="S444" s="34"/>
      <c r="T444" s="34"/>
      <c r="U444" s="35" t="s">
        <v>65</v>
      </c>
      <c r="V444" s="338">
        <v>100</v>
      </c>
      <c r="W444" s="339">
        <f t="shared" si="20"/>
        <v>100.32000000000001</v>
      </c>
      <c r="X444" s="36">
        <f>IFERROR(IF(W444=0,"",ROUNDUP(W444/H444,0)*0.01196),"")</f>
        <v>0.22724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51">
        <v>4680115880603</v>
      </c>
      <c r="E445" s="352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54"/>
      <c r="P445" s="354"/>
      <c r="Q445" s="354"/>
      <c r="R445" s="352"/>
      <c r="S445" s="34"/>
      <c r="T445" s="34"/>
      <c r="U445" s="35" t="s">
        <v>65</v>
      </c>
      <c r="V445" s="338">
        <v>18</v>
      </c>
      <c r="W445" s="339">
        <f t="shared" si="20"/>
        <v>18</v>
      </c>
      <c r="X445" s="36">
        <f>IFERROR(IF(W445=0,"",ROUNDUP(W445/H445,0)*0.00937),"")</f>
        <v>4.6850000000000003E-2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51">
        <v>4607091389999</v>
      </c>
      <c r="E446" s="352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54"/>
      <c r="P446" s="354"/>
      <c r="Q446" s="354"/>
      <c r="R446" s="352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51">
        <v>4680115882782</v>
      </c>
      <c r="E447" s="352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59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54"/>
      <c r="P447" s="354"/>
      <c r="Q447" s="354"/>
      <c r="R447" s="352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51">
        <v>4607091389098</v>
      </c>
      <c r="E448" s="352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54"/>
      <c r="P448" s="354"/>
      <c r="Q448" s="354"/>
      <c r="R448" s="352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51">
        <v>4607091389982</v>
      </c>
      <c r="E449" s="352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54"/>
      <c r="P449" s="354"/>
      <c r="Q449" s="354"/>
      <c r="R449" s="352"/>
      <c r="S449" s="34"/>
      <c r="T449" s="34"/>
      <c r="U449" s="35" t="s">
        <v>65</v>
      </c>
      <c r="V449" s="338">
        <v>30</v>
      </c>
      <c r="W449" s="339">
        <f t="shared" si="20"/>
        <v>32.4</v>
      </c>
      <c r="X449" s="36">
        <f>IFERROR(IF(W449=0,"",ROUNDUP(W449/H449,0)*0.00937),"")</f>
        <v>8.4330000000000002E-2</v>
      </c>
      <c r="Y449" s="56"/>
      <c r="Z449" s="57"/>
      <c r="AD449" s="58"/>
      <c r="BA449" s="305" t="s">
        <v>1</v>
      </c>
    </row>
    <row r="450" spans="1:53" x14ac:dyDescent="0.2">
      <c r="A450" s="360"/>
      <c r="B450" s="357"/>
      <c r="C450" s="357"/>
      <c r="D450" s="357"/>
      <c r="E450" s="357"/>
      <c r="F450" s="357"/>
      <c r="G450" s="357"/>
      <c r="H450" s="357"/>
      <c r="I450" s="357"/>
      <c r="J450" s="357"/>
      <c r="K450" s="357"/>
      <c r="L450" s="357"/>
      <c r="M450" s="361"/>
      <c r="N450" s="344" t="s">
        <v>66</v>
      </c>
      <c r="O450" s="345"/>
      <c r="P450" s="345"/>
      <c r="Q450" s="345"/>
      <c r="R450" s="345"/>
      <c r="S450" s="345"/>
      <c r="T450" s="346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68.257575757575751</v>
      </c>
      <c r="W450" s="340">
        <f>IFERROR(W441/H441,"0")+IFERROR(W442/H442,"0")+IFERROR(W443/H443,"0")+IFERROR(W444/H444,"0")+IFERROR(W445/H445,"0")+IFERROR(W446/H446,"0")+IFERROR(W447/H447,"0")+IFERROR(W448/H448,"0")+IFERROR(W449/H449,"0")</f>
        <v>70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0.80093999999999999</v>
      </c>
      <c r="Y450" s="341"/>
      <c r="Z450" s="341"/>
    </row>
    <row r="451" spans="1:53" x14ac:dyDescent="0.2">
      <c r="A451" s="357"/>
      <c r="B451" s="357"/>
      <c r="C451" s="357"/>
      <c r="D451" s="357"/>
      <c r="E451" s="357"/>
      <c r="F451" s="357"/>
      <c r="G451" s="357"/>
      <c r="H451" s="357"/>
      <c r="I451" s="357"/>
      <c r="J451" s="357"/>
      <c r="K451" s="357"/>
      <c r="L451" s="357"/>
      <c r="M451" s="361"/>
      <c r="N451" s="344" t="s">
        <v>66</v>
      </c>
      <c r="O451" s="345"/>
      <c r="P451" s="345"/>
      <c r="Q451" s="345"/>
      <c r="R451" s="345"/>
      <c r="S451" s="345"/>
      <c r="T451" s="346"/>
      <c r="U451" s="37" t="s">
        <v>65</v>
      </c>
      <c r="V451" s="340">
        <f>IFERROR(SUM(V441:V449),"0")</f>
        <v>338</v>
      </c>
      <c r="W451" s="340">
        <f>IFERROR(SUM(W441:W449),"0")</f>
        <v>346.08</v>
      </c>
      <c r="X451" s="37"/>
      <c r="Y451" s="341"/>
      <c r="Z451" s="341"/>
    </row>
    <row r="452" spans="1:53" ht="14.25" hidden="1" customHeight="1" x14ac:dyDescent="0.25">
      <c r="A452" s="358" t="s">
        <v>100</v>
      </c>
      <c r="B452" s="357"/>
      <c r="C452" s="357"/>
      <c r="D452" s="357"/>
      <c r="E452" s="357"/>
      <c r="F452" s="357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  <c r="V452" s="357"/>
      <c r="W452" s="357"/>
      <c r="X452" s="357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51">
        <v>4607091388930</v>
      </c>
      <c r="E453" s="352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6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54"/>
      <c r="P453" s="354"/>
      <c r="Q453" s="354"/>
      <c r="R453" s="352"/>
      <c r="S453" s="34"/>
      <c r="T453" s="34"/>
      <c r="U453" s="35" t="s">
        <v>65</v>
      </c>
      <c r="V453" s="338">
        <v>90</v>
      </c>
      <c r="W453" s="339">
        <f>IFERROR(IF(V453="",0,CEILING((V453/$H453),1)*$H453),"")</f>
        <v>95.04</v>
      </c>
      <c r="X453" s="36">
        <f>IFERROR(IF(W453=0,"",ROUNDUP(W453/H453,0)*0.01196),"")</f>
        <v>0.21528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647</v>
      </c>
      <c r="B454" s="54" t="s">
        <v>648</v>
      </c>
      <c r="C454" s="31">
        <v>4301020206</v>
      </c>
      <c r="D454" s="351">
        <v>4680115880054</v>
      </c>
      <c r="E454" s="352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54"/>
      <c r="P454" s="354"/>
      <c r="Q454" s="354"/>
      <c r="R454" s="352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60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361"/>
      <c r="N455" s="344" t="s">
        <v>66</v>
      </c>
      <c r="O455" s="345"/>
      <c r="P455" s="345"/>
      <c r="Q455" s="345"/>
      <c r="R455" s="345"/>
      <c r="S455" s="345"/>
      <c r="T455" s="346"/>
      <c r="U455" s="37" t="s">
        <v>67</v>
      </c>
      <c r="V455" s="340">
        <f>IFERROR(V453/H453,"0")+IFERROR(V454/H454,"0")</f>
        <v>17.045454545454543</v>
      </c>
      <c r="W455" s="340">
        <f>IFERROR(W453/H453,"0")+IFERROR(W454/H454,"0")</f>
        <v>18</v>
      </c>
      <c r="X455" s="340">
        <f>IFERROR(IF(X453="",0,X453),"0")+IFERROR(IF(X454="",0,X454),"0")</f>
        <v>0.21528</v>
      </c>
      <c r="Y455" s="341"/>
      <c r="Z455" s="341"/>
    </row>
    <row r="456" spans="1:53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361"/>
      <c r="N456" s="344" t="s">
        <v>66</v>
      </c>
      <c r="O456" s="345"/>
      <c r="P456" s="345"/>
      <c r="Q456" s="345"/>
      <c r="R456" s="345"/>
      <c r="S456" s="345"/>
      <c r="T456" s="346"/>
      <c r="U456" s="37" t="s">
        <v>65</v>
      </c>
      <c r="V456" s="340">
        <f>IFERROR(SUM(V453:V454),"0")</f>
        <v>90</v>
      </c>
      <c r="W456" s="340">
        <f>IFERROR(SUM(W453:W454),"0")</f>
        <v>95.04</v>
      </c>
      <c r="X456" s="37"/>
      <c r="Y456" s="341"/>
      <c r="Z456" s="341"/>
    </row>
    <row r="457" spans="1:53" ht="14.25" hidden="1" customHeight="1" x14ac:dyDescent="0.25">
      <c r="A457" s="358" t="s">
        <v>60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51">
        <v>4680115883116</v>
      </c>
      <c r="E458" s="352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54"/>
      <c r="P458" s="354"/>
      <c r="Q458" s="354"/>
      <c r="R458" s="352"/>
      <c r="S458" s="34"/>
      <c r="T458" s="34"/>
      <c r="U458" s="35" t="s">
        <v>65</v>
      </c>
      <c r="V458" s="338">
        <v>60</v>
      </c>
      <c r="W458" s="339">
        <f t="shared" ref="W458:W463" si="21">IFERROR(IF(V458="",0,CEILING((V458/$H458),1)*$H458),"")</f>
        <v>63.36</v>
      </c>
      <c r="X458" s="36">
        <f>IFERROR(IF(W458=0,"",ROUNDUP(W458/H458,0)*0.01196),"")</f>
        <v>0.14352000000000001</v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51">
        <v>4680115883093</v>
      </c>
      <c r="E459" s="352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54"/>
      <c r="P459" s="354"/>
      <c r="Q459" s="354"/>
      <c r="R459" s="352"/>
      <c r="S459" s="34"/>
      <c r="T459" s="34"/>
      <c r="U459" s="35" t="s">
        <v>65</v>
      </c>
      <c r="V459" s="338">
        <v>70</v>
      </c>
      <c r="W459" s="339">
        <f t="shared" si="21"/>
        <v>73.92</v>
      </c>
      <c r="X459" s="36">
        <f>IFERROR(IF(W459=0,"",ROUNDUP(W459/H459,0)*0.01196),"")</f>
        <v>0.16744000000000001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51">
        <v>4680115883109</v>
      </c>
      <c r="E460" s="352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6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54"/>
      <c r="P460" s="354"/>
      <c r="Q460" s="354"/>
      <c r="R460" s="352"/>
      <c r="S460" s="34"/>
      <c r="T460" s="34"/>
      <c r="U460" s="35" t="s">
        <v>65</v>
      </c>
      <c r="V460" s="338">
        <v>110</v>
      </c>
      <c r="W460" s="339">
        <f t="shared" si="21"/>
        <v>110.88000000000001</v>
      </c>
      <c r="X460" s="36">
        <f>IFERROR(IF(W460=0,"",ROUNDUP(W460/H460,0)*0.01196),"")</f>
        <v>0.25115999999999999</v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51">
        <v>4680115882072</v>
      </c>
      <c r="E461" s="352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05" t="s">
        <v>657</v>
      </c>
      <c r="O461" s="354"/>
      <c r="P461" s="354"/>
      <c r="Q461" s="354"/>
      <c r="R461" s="352"/>
      <c r="S461" s="34"/>
      <c r="T461" s="34"/>
      <c r="U461" s="35" t="s">
        <v>65</v>
      </c>
      <c r="V461" s="338">
        <v>6</v>
      </c>
      <c r="W461" s="339">
        <f t="shared" si="21"/>
        <v>7.2</v>
      </c>
      <c r="X461" s="36">
        <f>IFERROR(IF(W461=0,"",ROUNDUP(W461/H461,0)*0.00937),"")</f>
        <v>1.874E-2</v>
      </c>
      <c r="Y461" s="56"/>
      <c r="Z461" s="57"/>
      <c r="AD461" s="58"/>
      <c r="BA461" s="311" t="s">
        <v>1</v>
      </c>
    </row>
    <row r="462" spans="1:53" ht="27" hidden="1" customHeight="1" x14ac:dyDescent="0.25">
      <c r="A462" s="54" t="s">
        <v>658</v>
      </c>
      <c r="B462" s="54" t="s">
        <v>659</v>
      </c>
      <c r="C462" s="31">
        <v>4301031251</v>
      </c>
      <c r="D462" s="351">
        <v>4680115882102</v>
      </c>
      <c r="E462" s="352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698" t="s">
        <v>660</v>
      </c>
      <c r="O462" s="354"/>
      <c r="P462" s="354"/>
      <c r="Q462" s="354"/>
      <c r="R462" s="352"/>
      <c r="S462" s="34"/>
      <c r="T462" s="34"/>
      <c r="U462" s="35" t="s">
        <v>65</v>
      </c>
      <c r="V462" s="338">
        <v>0</v>
      </c>
      <c r="W462" s="33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51">
        <v>4680115882096</v>
      </c>
      <c r="E463" s="352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671" t="s">
        <v>663</v>
      </c>
      <c r="O463" s="354"/>
      <c r="P463" s="354"/>
      <c r="Q463" s="354"/>
      <c r="R463" s="352"/>
      <c r="S463" s="34"/>
      <c r="T463" s="34"/>
      <c r="U463" s="35" t="s">
        <v>65</v>
      </c>
      <c r="V463" s="338">
        <v>6</v>
      </c>
      <c r="W463" s="339">
        <f t="shared" si="21"/>
        <v>7.2</v>
      </c>
      <c r="X463" s="36">
        <f>IFERROR(IF(W463=0,"",ROUNDUP(W463/H463,0)*0.00937),"")</f>
        <v>1.874E-2</v>
      </c>
      <c r="Y463" s="56"/>
      <c r="Z463" s="57"/>
      <c r="AD463" s="58"/>
      <c r="BA463" s="313" t="s">
        <v>1</v>
      </c>
    </row>
    <row r="464" spans="1:53" x14ac:dyDescent="0.2">
      <c r="A464" s="360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1"/>
      <c r="N464" s="344" t="s">
        <v>66</v>
      </c>
      <c r="O464" s="345"/>
      <c r="P464" s="345"/>
      <c r="Q464" s="345"/>
      <c r="R464" s="345"/>
      <c r="S464" s="345"/>
      <c r="T464" s="346"/>
      <c r="U464" s="37" t="s">
        <v>67</v>
      </c>
      <c r="V464" s="340">
        <f>IFERROR(V458/H458,"0")+IFERROR(V459/H459,"0")+IFERROR(V460/H460,"0")+IFERROR(V461/H461,"0")+IFERROR(V462/H462,"0")+IFERROR(V463/H463,"0")</f>
        <v>48.787878787878782</v>
      </c>
      <c r="W464" s="340">
        <f>IFERROR(W458/H458,"0")+IFERROR(W459/H459,"0")+IFERROR(W460/H460,"0")+IFERROR(W461/H461,"0")+IFERROR(W462/H462,"0")+IFERROR(W463/H463,"0")</f>
        <v>51</v>
      </c>
      <c r="X464" s="340">
        <f>IFERROR(IF(X458="",0,X458),"0")+IFERROR(IF(X459="",0,X459),"0")+IFERROR(IF(X460="",0,X460),"0")+IFERROR(IF(X461="",0,X461),"0")+IFERROR(IF(X462="",0,X462),"0")+IFERROR(IF(X463="",0,X463),"0")</f>
        <v>0.59959999999999991</v>
      </c>
      <c r="Y464" s="341"/>
      <c r="Z464" s="341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61"/>
      <c r="N465" s="344" t="s">
        <v>66</v>
      </c>
      <c r="O465" s="345"/>
      <c r="P465" s="345"/>
      <c r="Q465" s="345"/>
      <c r="R465" s="345"/>
      <c r="S465" s="345"/>
      <c r="T465" s="346"/>
      <c r="U465" s="37" t="s">
        <v>65</v>
      </c>
      <c r="V465" s="340">
        <f>IFERROR(SUM(V458:V463),"0")</f>
        <v>252</v>
      </c>
      <c r="W465" s="340">
        <f>IFERROR(SUM(W458:W463),"0")</f>
        <v>262.56</v>
      </c>
      <c r="X465" s="37"/>
      <c r="Y465" s="341"/>
      <c r="Z465" s="341"/>
    </row>
    <row r="466" spans="1:53" ht="14.25" hidden="1" customHeight="1" x14ac:dyDescent="0.25">
      <c r="A466" s="358" t="s">
        <v>68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51">
        <v>4680115883536</v>
      </c>
      <c r="E467" s="352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477" t="s">
        <v>666</v>
      </c>
      <c r="O467" s="354"/>
      <c r="P467" s="354"/>
      <c r="Q467" s="354"/>
      <c r="R467" s="352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51">
        <v>4607091383409</v>
      </c>
      <c r="E468" s="352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54"/>
      <c r="P468" s="354"/>
      <c r="Q468" s="354"/>
      <c r="R468" s="352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51">
        <v>4607091383416</v>
      </c>
      <c r="E469" s="352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54"/>
      <c r="P469" s="354"/>
      <c r="Q469" s="354"/>
      <c r="R469" s="352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60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61"/>
      <c r="N470" s="344" t="s">
        <v>66</v>
      </c>
      <c r="O470" s="345"/>
      <c r="P470" s="345"/>
      <c r="Q470" s="345"/>
      <c r="R470" s="345"/>
      <c r="S470" s="345"/>
      <c r="T470" s="346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7"/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61"/>
      <c r="N471" s="344" t="s">
        <v>66</v>
      </c>
      <c r="O471" s="345"/>
      <c r="P471" s="345"/>
      <c r="Q471" s="345"/>
      <c r="R471" s="345"/>
      <c r="S471" s="345"/>
      <c r="T471" s="346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82" t="s">
        <v>671</v>
      </c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383"/>
      <c r="O472" s="383"/>
      <c r="P472" s="383"/>
      <c r="Q472" s="383"/>
      <c r="R472" s="383"/>
      <c r="S472" s="383"/>
      <c r="T472" s="383"/>
      <c r="U472" s="383"/>
      <c r="V472" s="383"/>
      <c r="W472" s="383"/>
      <c r="X472" s="383"/>
      <c r="Y472" s="48"/>
      <c r="Z472" s="48"/>
    </row>
    <row r="473" spans="1:53" ht="16.5" hidden="1" customHeight="1" x14ac:dyDescent="0.25">
      <c r="A473" s="356" t="s">
        <v>672</v>
      </c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57"/>
      <c r="N473" s="357"/>
      <c r="O473" s="357"/>
      <c r="P473" s="357"/>
      <c r="Q473" s="357"/>
      <c r="R473" s="357"/>
      <c r="S473" s="357"/>
      <c r="T473" s="357"/>
      <c r="U473" s="357"/>
      <c r="V473" s="357"/>
      <c r="W473" s="357"/>
      <c r="X473" s="357"/>
      <c r="Y473" s="334"/>
      <c r="Z473" s="334"/>
    </row>
    <row r="474" spans="1:53" ht="14.25" hidden="1" customHeight="1" x14ac:dyDescent="0.25">
      <c r="A474" s="358" t="s">
        <v>108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51">
        <v>4640242180441</v>
      </c>
      <c r="E475" s="352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685" t="s">
        <v>675</v>
      </c>
      <c r="O475" s="354"/>
      <c r="P475" s="354"/>
      <c r="Q475" s="354"/>
      <c r="R475" s="352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customHeight="1" x14ac:dyDescent="0.25">
      <c r="A476" s="54" t="s">
        <v>676</v>
      </c>
      <c r="B476" s="54" t="s">
        <v>677</v>
      </c>
      <c r="C476" s="31">
        <v>4301011584</v>
      </c>
      <c r="D476" s="351">
        <v>4640242180564</v>
      </c>
      <c r="E476" s="352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647" t="s">
        <v>678</v>
      </c>
      <c r="O476" s="354"/>
      <c r="P476" s="354"/>
      <c r="Q476" s="354"/>
      <c r="R476" s="352"/>
      <c r="S476" s="34"/>
      <c r="T476" s="34"/>
      <c r="U476" s="35" t="s">
        <v>65</v>
      </c>
      <c r="V476" s="338">
        <v>20</v>
      </c>
      <c r="W476" s="339">
        <f>IFERROR(IF(V476="",0,CEILING((V476/$H476),1)*$H476),"")</f>
        <v>24</v>
      </c>
      <c r="X476" s="36">
        <f>IFERROR(IF(W476=0,"",ROUNDUP(W476/H476,0)*0.02175),"")</f>
        <v>4.3499999999999997E-2</v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51">
        <v>4640242180038</v>
      </c>
      <c r="E477" s="352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498" t="s">
        <v>681</v>
      </c>
      <c r="O477" s="354"/>
      <c r="P477" s="354"/>
      <c r="Q477" s="354"/>
      <c r="R477" s="352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x14ac:dyDescent="0.2">
      <c r="A478" s="360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1"/>
      <c r="N478" s="344" t="s">
        <v>66</v>
      </c>
      <c r="O478" s="345"/>
      <c r="P478" s="345"/>
      <c r="Q478" s="345"/>
      <c r="R478" s="345"/>
      <c r="S478" s="345"/>
      <c r="T478" s="346"/>
      <c r="U478" s="37" t="s">
        <v>67</v>
      </c>
      <c r="V478" s="340">
        <f>IFERROR(V475/H475,"0")+IFERROR(V476/H476,"0")+IFERROR(V477/H477,"0")</f>
        <v>1.6666666666666667</v>
      </c>
      <c r="W478" s="340">
        <f>IFERROR(W475/H475,"0")+IFERROR(W476/H476,"0")+IFERROR(W477/H477,"0")</f>
        <v>2</v>
      </c>
      <c r="X478" s="340">
        <f>IFERROR(IF(X475="",0,X475),"0")+IFERROR(IF(X476="",0,X476),"0")+IFERROR(IF(X477="",0,X477),"0")</f>
        <v>4.3499999999999997E-2</v>
      </c>
      <c r="Y478" s="341"/>
      <c r="Z478" s="341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61"/>
      <c r="N479" s="344" t="s">
        <v>66</v>
      </c>
      <c r="O479" s="345"/>
      <c r="P479" s="345"/>
      <c r="Q479" s="345"/>
      <c r="R479" s="345"/>
      <c r="S479" s="345"/>
      <c r="T479" s="346"/>
      <c r="U479" s="37" t="s">
        <v>65</v>
      </c>
      <c r="V479" s="340">
        <f>IFERROR(SUM(V475:V477),"0")</f>
        <v>20</v>
      </c>
      <c r="W479" s="340">
        <f>IFERROR(SUM(W475:W477),"0")</f>
        <v>24</v>
      </c>
      <c r="X479" s="37"/>
      <c r="Y479" s="341"/>
      <c r="Z479" s="341"/>
    </row>
    <row r="480" spans="1:53" ht="14.25" hidden="1" customHeight="1" x14ac:dyDescent="0.25">
      <c r="A480" s="358" t="s">
        <v>100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51">
        <v>4640242180526</v>
      </c>
      <c r="E481" s="352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67" t="s">
        <v>684</v>
      </c>
      <c r="O481" s="354"/>
      <c r="P481" s="354"/>
      <c r="Q481" s="354"/>
      <c r="R481" s="352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51">
        <v>4640242180519</v>
      </c>
      <c r="E482" s="352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635" t="s">
        <v>687</v>
      </c>
      <c r="O482" s="354"/>
      <c r="P482" s="354"/>
      <c r="Q482" s="354"/>
      <c r="R482" s="352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60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1"/>
      <c r="N483" s="344" t="s">
        <v>66</v>
      </c>
      <c r="O483" s="345"/>
      <c r="P483" s="345"/>
      <c r="Q483" s="345"/>
      <c r="R483" s="345"/>
      <c r="S483" s="345"/>
      <c r="T483" s="346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61"/>
      <c r="N484" s="344" t="s">
        <v>66</v>
      </c>
      <c r="O484" s="345"/>
      <c r="P484" s="345"/>
      <c r="Q484" s="345"/>
      <c r="R484" s="345"/>
      <c r="S484" s="345"/>
      <c r="T484" s="346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58" t="s">
        <v>60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33"/>
      <c r="Z485" s="333"/>
    </row>
    <row r="486" spans="1:53" ht="27" hidden="1" customHeight="1" x14ac:dyDescent="0.25">
      <c r="A486" s="54" t="s">
        <v>688</v>
      </c>
      <c r="B486" s="54" t="s">
        <v>689</v>
      </c>
      <c r="C486" s="31">
        <v>4301031280</v>
      </c>
      <c r="D486" s="351">
        <v>4640242180816</v>
      </c>
      <c r="E486" s="352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643" t="s">
        <v>690</v>
      </c>
      <c r="O486" s="354"/>
      <c r="P486" s="354"/>
      <c r="Q486" s="354"/>
      <c r="R486" s="352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51">
        <v>4640242180595</v>
      </c>
      <c r="E487" s="352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490" t="s">
        <v>693</v>
      </c>
      <c r="O487" s="354"/>
      <c r="P487" s="354"/>
      <c r="Q487" s="354"/>
      <c r="R487" s="352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51">
        <v>4640242180908</v>
      </c>
      <c r="E488" s="352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406" t="s">
        <v>696</v>
      </c>
      <c r="O488" s="354"/>
      <c r="P488" s="354"/>
      <c r="Q488" s="354"/>
      <c r="R488" s="352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51">
        <v>4640242180489</v>
      </c>
      <c r="E489" s="352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699" t="s">
        <v>699</v>
      </c>
      <c r="O489" s="354"/>
      <c r="P489" s="354"/>
      <c r="Q489" s="354"/>
      <c r="R489" s="352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hidden="1" x14ac:dyDescent="0.2">
      <c r="A490" s="360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61"/>
      <c r="N490" s="344" t="s">
        <v>66</v>
      </c>
      <c r="O490" s="345"/>
      <c r="P490" s="345"/>
      <c r="Q490" s="345"/>
      <c r="R490" s="345"/>
      <c r="S490" s="345"/>
      <c r="T490" s="346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hidden="1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1"/>
      <c r="N491" s="344" t="s">
        <v>66</v>
      </c>
      <c r="O491" s="345"/>
      <c r="P491" s="345"/>
      <c r="Q491" s="345"/>
      <c r="R491" s="345"/>
      <c r="S491" s="345"/>
      <c r="T491" s="346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hidden="1" customHeight="1" x14ac:dyDescent="0.25">
      <c r="A492" s="358" t="s">
        <v>68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51">
        <v>4680115880870</v>
      </c>
      <c r="E493" s="352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54"/>
      <c r="P493" s="354"/>
      <c r="Q493" s="354"/>
      <c r="R493" s="352"/>
      <c r="S493" s="34"/>
      <c r="T493" s="34"/>
      <c r="U493" s="35" t="s">
        <v>65</v>
      </c>
      <c r="V493" s="338">
        <v>300</v>
      </c>
      <c r="W493" s="339">
        <f>IFERROR(IF(V493="",0,CEILING((V493/$H493),1)*$H493),"")</f>
        <v>304.2</v>
      </c>
      <c r="X493" s="36">
        <f>IFERROR(IF(W493=0,"",ROUNDUP(W493/H493,0)*0.02175),"")</f>
        <v>0.84824999999999995</v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51">
        <v>4640242180540</v>
      </c>
      <c r="E494" s="352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15" t="s">
        <v>704</v>
      </c>
      <c r="O494" s="354"/>
      <c r="P494" s="354"/>
      <c r="Q494" s="354"/>
      <c r="R494" s="352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51">
        <v>4640242181233</v>
      </c>
      <c r="E495" s="352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14" t="s">
        <v>707</v>
      </c>
      <c r="O495" s="354"/>
      <c r="P495" s="354"/>
      <c r="Q495" s="354"/>
      <c r="R495" s="352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51">
        <v>4640242180557</v>
      </c>
      <c r="E496" s="352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483" t="s">
        <v>710</v>
      </c>
      <c r="O496" s="354"/>
      <c r="P496" s="354"/>
      <c r="Q496" s="354"/>
      <c r="R496" s="352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51">
        <v>4640242181226</v>
      </c>
      <c r="E497" s="352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593" t="s">
        <v>713</v>
      </c>
      <c r="O497" s="354"/>
      <c r="P497" s="354"/>
      <c r="Q497" s="354"/>
      <c r="R497" s="352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60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1"/>
      <c r="N498" s="344" t="s">
        <v>66</v>
      </c>
      <c r="O498" s="345"/>
      <c r="P498" s="345"/>
      <c r="Q498" s="345"/>
      <c r="R498" s="345"/>
      <c r="S498" s="345"/>
      <c r="T498" s="346"/>
      <c r="U498" s="37" t="s">
        <v>67</v>
      </c>
      <c r="V498" s="340">
        <f>IFERROR(V493/H493,"0")+IFERROR(V494/H494,"0")+IFERROR(V495/H495,"0")+IFERROR(V496/H496,"0")+IFERROR(V497/H497,"0")</f>
        <v>38.46153846153846</v>
      </c>
      <c r="W498" s="340">
        <f>IFERROR(W493/H493,"0")+IFERROR(W494/H494,"0")+IFERROR(W495/H495,"0")+IFERROR(W496/H496,"0")+IFERROR(W497/H497,"0")</f>
        <v>39</v>
      </c>
      <c r="X498" s="340">
        <f>IFERROR(IF(X493="",0,X493),"0")+IFERROR(IF(X494="",0,X494),"0")+IFERROR(IF(X495="",0,X495),"0")+IFERROR(IF(X496="",0,X496),"0")+IFERROR(IF(X497="",0,X497),"0")</f>
        <v>0.84824999999999995</v>
      </c>
      <c r="Y498" s="341"/>
      <c r="Z498" s="34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1"/>
      <c r="N499" s="344" t="s">
        <v>66</v>
      </c>
      <c r="O499" s="345"/>
      <c r="P499" s="345"/>
      <c r="Q499" s="345"/>
      <c r="R499" s="345"/>
      <c r="S499" s="345"/>
      <c r="T499" s="346"/>
      <c r="U499" s="37" t="s">
        <v>65</v>
      </c>
      <c r="V499" s="340">
        <f>IFERROR(SUM(V493:V497),"0")</f>
        <v>300</v>
      </c>
      <c r="W499" s="340">
        <f>IFERROR(SUM(W493:W497),"0")</f>
        <v>304.2</v>
      </c>
      <c r="X499" s="37"/>
      <c r="Y499" s="341"/>
      <c r="Z499" s="341"/>
    </row>
    <row r="500" spans="1:53" ht="15" customHeight="1" x14ac:dyDescent="0.2">
      <c r="A500" s="441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95"/>
      <c r="N500" s="500" t="s">
        <v>714</v>
      </c>
      <c r="O500" s="381"/>
      <c r="P500" s="381"/>
      <c r="Q500" s="381"/>
      <c r="R500" s="381"/>
      <c r="S500" s="381"/>
      <c r="T500" s="365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12725.8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12877.36</v>
      </c>
      <c r="X500" s="37"/>
      <c r="Y500" s="341"/>
      <c r="Z500" s="341"/>
    </row>
    <row r="501" spans="1:53" x14ac:dyDescent="0.2">
      <c r="A501" s="357"/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95"/>
      <c r="N501" s="500" t="s">
        <v>715</v>
      </c>
      <c r="O501" s="381"/>
      <c r="P501" s="381"/>
      <c r="Q501" s="381"/>
      <c r="R501" s="381"/>
      <c r="S501" s="381"/>
      <c r="T501" s="365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13592.556457379749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13753.581999999997</v>
      </c>
      <c r="X501" s="37"/>
      <c r="Y501" s="341"/>
      <c r="Z501" s="341"/>
    </row>
    <row r="502" spans="1:53" x14ac:dyDescent="0.2">
      <c r="A502" s="357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95"/>
      <c r="N502" s="500" t="s">
        <v>716</v>
      </c>
      <c r="O502" s="381"/>
      <c r="P502" s="381"/>
      <c r="Q502" s="381"/>
      <c r="R502" s="381"/>
      <c r="S502" s="381"/>
      <c r="T502" s="365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25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26</v>
      </c>
      <c r="X502" s="37"/>
      <c r="Y502" s="341"/>
      <c r="Z502" s="341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95"/>
      <c r="N503" s="500" t="s">
        <v>718</v>
      </c>
      <c r="O503" s="381"/>
      <c r="P503" s="381"/>
      <c r="Q503" s="381"/>
      <c r="R503" s="381"/>
      <c r="S503" s="381"/>
      <c r="T503" s="365"/>
      <c r="U503" s="37" t="s">
        <v>65</v>
      </c>
      <c r="V503" s="340">
        <f>GrossWeightTotal+PalletQtyTotal*25</f>
        <v>14217.556457379749</v>
      </c>
      <c r="W503" s="340">
        <f>GrossWeightTotalR+PalletQtyTotalR*25</f>
        <v>14403.581999999997</v>
      </c>
      <c r="X503" s="37"/>
      <c r="Y503" s="341"/>
      <c r="Z503" s="341"/>
    </row>
    <row r="504" spans="1:53" x14ac:dyDescent="0.2">
      <c r="A504" s="357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95"/>
      <c r="N504" s="500" t="s">
        <v>719</v>
      </c>
      <c r="O504" s="381"/>
      <c r="P504" s="381"/>
      <c r="Q504" s="381"/>
      <c r="R504" s="381"/>
      <c r="S504" s="381"/>
      <c r="T504" s="365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2907.8269270388159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2937</v>
      </c>
      <c r="X504" s="37"/>
      <c r="Y504" s="341"/>
      <c r="Z504" s="341"/>
    </row>
    <row r="505" spans="1:53" ht="14.25" hidden="1" customHeight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95"/>
      <c r="N505" s="500" t="s">
        <v>720</v>
      </c>
      <c r="O505" s="381"/>
      <c r="P505" s="381"/>
      <c r="Q505" s="381"/>
      <c r="R505" s="381"/>
      <c r="S505" s="381"/>
      <c r="T505" s="365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29.062899999999999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366" t="s">
        <v>98</v>
      </c>
      <c r="D507" s="367"/>
      <c r="E507" s="367"/>
      <c r="F507" s="368"/>
      <c r="G507" s="366" t="s">
        <v>254</v>
      </c>
      <c r="H507" s="367"/>
      <c r="I507" s="367"/>
      <c r="J507" s="367"/>
      <c r="K507" s="367"/>
      <c r="L507" s="367"/>
      <c r="M507" s="367"/>
      <c r="N507" s="367"/>
      <c r="O507" s="368"/>
      <c r="P507" s="366" t="s">
        <v>483</v>
      </c>
      <c r="Q507" s="368"/>
      <c r="R507" s="366" t="s">
        <v>539</v>
      </c>
      <c r="S507" s="368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471" t="s">
        <v>723</v>
      </c>
      <c r="B508" s="366" t="s">
        <v>59</v>
      </c>
      <c r="C508" s="366" t="s">
        <v>99</v>
      </c>
      <c r="D508" s="366" t="s">
        <v>107</v>
      </c>
      <c r="E508" s="366" t="s">
        <v>98</v>
      </c>
      <c r="F508" s="366" t="s">
        <v>245</v>
      </c>
      <c r="G508" s="366" t="s">
        <v>255</v>
      </c>
      <c r="H508" s="366" t="s">
        <v>262</v>
      </c>
      <c r="I508" s="366" t="s">
        <v>282</v>
      </c>
      <c r="J508" s="366" t="s">
        <v>348</v>
      </c>
      <c r="K508" s="332"/>
      <c r="L508" s="366" t="s">
        <v>351</v>
      </c>
      <c r="M508" s="366" t="s">
        <v>371</v>
      </c>
      <c r="N508" s="366" t="s">
        <v>455</v>
      </c>
      <c r="O508" s="366" t="s">
        <v>474</v>
      </c>
      <c r="P508" s="366" t="s">
        <v>484</v>
      </c>
      <c r="Q508" s="366" t="s">
        <v>513</v>
      </c>
      <c r="R508" s="366" t="s">
        <v>540</v>
      </c>
      <c r="S508" s="366" t="s">
        <v>596</v>
      </c>
      <c r="T508" s="366" t="s">
        <v>626</v>
      </c>
      <c r="U508" s="366" t="s">
        <v>672</v>
      </c>
      <c r="Z508" s="52"/>
      <c r="AC508" s="332"/>
    </row>
    <row r="509" spans="1:53" ht="13.5" customHeight="1" thickBot="1" x14ac:dyDescent="0.25">
      <c r="A509" s="472"/>
      <c r="B509" s="389"/>
      <c r="C509" s="389"/>
      <c r="D509" s="389"/>
      <c r="E509" s="389"/>
      <c r="F509" s="389"/>
      <c r="G509" s="389"/>
      <c r="H509" s="389"/>
      <c r="I509" s="389"/>
      <c r="J509" s="389"/>
      <c r="K509" s="332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148.5</v>
      </c>
      <c r="D510" s="46">
        <f>IFERROR(W57*1,"0")+IFERROR(W58*1,"0")+IFERROR(W59*1,"0")+IFERROR(W60*1,"0")</f>
        <v>301.5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1735.82</v>
      </c>
      <c r="F510" s="46">
        <f>IFERROR(W134*1,"0")+IFERROR(W135*1,"0")+IFERROR(W136*1,"0")+IFERROR(W137*1,"0")</f>
        <v>716.7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386.40000000000003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2309.7000000000003</v>
      </c>
      <c r="J510" s="46">
        <f>IFERROR(W208*1,"0")</f>
        <v>260.40000000000003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1079.48</v>
      </c>
      <c r="N510" s="46">
        <f>IFERROR(W284*1,"0")+IFERROR(W285*1,"0")+IFERROR(W286*1,"0")+IFERROR(W287*1,"0")+IFERROR(W288*1,"0")+IFERROR(W289*1,"0")+IFERROR(W290*1,"0")+IFERROR(W291*1,"0")+IFERROR(W295*1,"0")+IFERROR(W296*1,"0")</f>
        <v>43.2</v>
      </c>
      <c r="O510" s="46">
        <f>IFERROR(W301*1,"0")+IFERROR(W305*1,"0")+IFERROR(W309*1,"0")+IFERROR(W313*1,"0")</f>
        <v>18.48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4212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60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480.9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92.4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703.68000000000006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328.2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1 060,00"/>
        <filter val="1 500,00"/>
        <filter val="1 872,00"/>
        <filter val="1,67"/>
        <filter val="1,90"/>
        <filter val="10,00"/>
        <filter val="100,00"/>
        <filter val="105,00"/>
        <filter val="11,67"/>
        <filter val="110,00"/>
        <filter val="12 725,80"/>
        <filter val="12,00"/>
        <filter val="120,00"/>
        <filter val="123,81"/>
        <filter val="13 592,56"/>
        <filter val="130,00"/>
        <filter val="14 217,56"/>
        <filter val="145,00"/>
        <filter val="15,00"/>
        <filter val="154,76"/>
        <filter val="160,00"/>
        <filter val="17,00"/>
        <filter val="17,05"/>
        <filter val="17,50"/>
        <filter val="170,00"/>
        <filter val="179,09"/>
        <filter val="18,00"/>
        <filter val="180,03"/>
        <filter val="191,65"/>
        <filter val="195,24"/>
        <filter val="2 907,83"/>
        <filter val="2,00"/>
        <filter val="20,00"/>
        <filter val="200,00"/>
        <filter val="21,67"/>
        <filter val="230,00"/>
        <filter val="231,33"/>
        <filter val="24,00"/>
        <filter val="25"/>
        <filter val="25,00"/>
        <filter val="252,00"/>
        <filter val="260,00"/>
        <filter val="27,62"/>
        <filter val="28,00"/>
        <filter val="29,21"/>
        <filter val="3 290,00"/>
        <filter val="3,70"/>
        <filter val="30,00"/>
        <filter val="300,00"/>
        <filter val="31,50"/>
        <filter val="33,00"/>
        <filter val="330,00"/>
        <filter val="338,00"/>
        <filter val="340,00"/>
        <filter val="352,62"/>
        <filter val="370,00"/>
        <filter val="38,46"/>
        <filter val="380,00"/>
        <filter val="390,00"/>
        <filter val="4,17"/>
        <filter val="40,00"/>
        <filter val="42,59"/>
        <filter val="425,00"/>
        <filter val="48,79"/>
        <filter val="5,71"/>
        <filter val="5,95"/>
        <filter val="50,00"/>
        <filter val="500,00"/>
        <filter val="52,00"/>
        <filter val="52,50"/>
        <filter val="540,00"/>
        <filter val="573,00"/>
        <filter val="6,00"/>
        <filter val="6,25"/>
        <filter val="6,58"/>
        <filter val="60,00"/>
        <filter val="63,00"/>
        <filter val="66,67"/>
        <filter val="68,26"/>
        <filter val="68,52"/>
        <filter val="7,00"/>
        <filter val="70,00"/>
        <filter val="710,00"/>
        <filter val="710,60"/>
        <filter val="72,00"/>
        <filter val="739,90"/>
        <filter val="75,00"/>
        <filter val="8,00"/>
        <filter val="8,33"/>
        <filter val="800,00"/>
        <filter val="87,50"/>
        <filter val="88,00"/>
        <filter val="9,90"/>
        <filter val="90,00"/>
        <filter val="900,00"/>
        <filter val="912,00"/>
      </filters>
    </filterColumn>
  </autoFilter>
  <mergeCells count="910">
    <mergeCell ref="N144:R144"/>
    <mergeCell ref="D60:E60"/>
    <mergeCell ref="N87:T87"/>
    <mergeCell ref="D174:E174"/>
    <mergeCell ref="A61:M62"/>
    <mergeCell ref="A133:X133"/>
    <mergeCell ref="A264:X264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D71:E71"/>
    <mergeCell ref="N121:T121"/>
    <mergeCell ref="N186:R186"/>
    <mergeCell ref="D332:E332"/>
    <mergeCell ref="A211:X211"/>
    <mergeCell ref="D98:E98"/>
    <mergeCell ref="D73:E73"/>
    <mergeCell ref="N166:T166"/>
    <mergeCell ref="A340:X340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W17:W18"/>
    <mergeCell ref="N47:T47"/>
    <mergeCell ref="D67:E67"/>
    <mergeCell ref="N444:R444"/>
    <mergeCell ref="D145:E145"/>
    <mergeCell ref="A122:X122"/>
    <mergeCell ref="N268:T268"/>
    <mergeCell ref="D289:E289"/>
    <mergeCell ref="D482:E482"/>
    <mergeCell ref="R6:S9"/>
    <mergeCell ref="A170:M171"/>
    <mergeCell ref="N28:R28"/>
    <mergeCell ref="A40:X40"/>
    <mergeCell ref="N30:R3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D495:E495"/>
    <mergeCell ref="N476:R476"/>
    <mergeCell ref="D326:E326"/>
    <mergeCell ref="A165:M166"/>
    <mergeCell ref="N128:R128"/>
    <mergeCell ref="D313:E313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A179:X179"/>
    <mergeCell ref="A242:M243"/>
    <mergeCell ref="N102:R10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O10:P10"/>
    <mergeCell ref="D347:E347"/>
    <mergeCell ref="D91:E91"/>
    <mergeCell ref="A42:M43"/>
    <mergeCell ref="D93:E93"/>
    <mergeCell ref="N170:T170"/>
    <mergeCell ref="D51:E51"/>
    <mergeCell ref="N70:R70"/>
    <mergeCell ref="D203:E203"/>
    <mergeCell ref="N32:R32"/>
    <mergeCell ref="D157:E157"/>
    <mergeCell ref="N200:R200"/>
    <mergeCell ref="A207:X207"/>
    <mergeCell ref="K17:K18"/>
    <mergeCell ref="D224:E224"/>
    <mergeCell ref="A299:X299"/>
    <mergeCell ref="N130:T130"/>
    <mergeCell ref="D382:E382"/>
    <mergeCell ref="N46:T46"/>
    <mergeCell ref="D37:E37"/>
    <mergeCell ref="N209:T209"/>
    <mergeCell ref="D230:E230"/>
    <mergeCell ref="D168:E168"/>
    <mergeCell ref="N137:R137"/>
    <mergeCell ref="D330:E330"/>
    <mergeCell ref="A344:X344"/>
    <mergeCell ref="N297:T297"/>
    <mergeCell ref="N52:R52"/>
    <mergeCell ref="N284:R284"/>
    <mergeCell ref="N35:T35"/>
    <mergeCell ref="N273:R273"/>
    <mergeCell ref="D28:E28"/>
    <mergeCell ref="D236:E236"/>
    <mergeCell ref="D117:E117"/>
    <mergeCell ref="D92:E92"/>
    <mergeCell ref="D30:E30"/>
    <mergeCell ref="N307:T307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A20:X20"/>
    <mergeCell ref="C17:C18"/>
    <mergeCell ref="N231:R231"/>
    <mergeCell ref="A318:X318"/>
    <mergeCell ref="D103:E103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N58:R58"/>
    <mergeCell ref="A238:M239"/>
    <mergeCell ref="N73:R73"/>
    <mergeCell ref="A17:A18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N391:T391"/>
    <mergeCell ref="D412:E412"/>
    <mergeCell ref="D362:E362"/>
    <mergeCell ref="A149:X149"/>
    <mergeCell ref="N433:T433"/>
    <mergeCell ref="N373:R373"/>
    <mergeCell ref="A428:M429"/>
    <mergeCell ref="D337:E337"/>
    <mergeCell ref="N431:R431"/>
    <mergeCell ref="N384:R384"/>
    <mergeCell ref="N453:R453"/>
    <mergeCell ref="A466:X466"/>
    <mergeCell ref="A450:M451"/>
    <mergeCell ref="N413:R413"/>
    <mergeCell ref="N407:R407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N99:R99"/>
    <mergeCell ref="N74:R74"/>
    <mergeCell ref="N145:R145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N285:R285"/>
    <mergeCell ref="A49:X49"/>
    <mergeCell ref="N260:R260"/>
    <mergeCell ref="D183:E183"/>
    <mergeCell ref="N372:R372"/>
    <mergeCell ref="D182:E182"/>
    <mergeCell ref="N163:R163"/>
    <mergeCell ref="N88:T88"/>
    <mergeCell ref="N101:R101"/>
    <mergeCell ref="D109:E109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N265:R265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D418:E418"/>
    <mergeCell ref="D393:E393"/>
    <mergeCell ref="A490:M491"/>
    <mergeCell ref="N387:R387"/>
    <mergeCell ref="N458:R458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117:R117"/>
    <mergeCell ref="D150:E150"/>
    <mergeCell ref="A358:X358"/>
    <mergeCell ref="N455:T455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321:E321"/>
    <mergeCell ref="D215:E215"/>
    <mergeCell ref="D508:D509"/>
    <mergeCell ref="S508:S509"/>
    <mergeCell ref="N227:R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N441:R441"/>
    <mergeCell ref="A251:X251"/>
    <mergeCell ref="A474:X474"/>
    <mergeCell ref="N147:T147"/>
    <mergeCell ref="N254:R254"/>
    <mergeCell ref="D476:E476"/>
    <mergeCell ref="D137:E137"/>
    <mergeCell ref="N401:T401"/>
    <mergeCell ref="D422:E422"/>
    <mergeCell ref="A436:M437"/>
    <mergeCell ref="D469:E469"/>
    <mergeCell ref="N470:T470"/>
    <mergeCell ref="N468:R468"/>
    <mergeCell ref="N443:R443"/>
    <mergeCell ref="D467:E467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D488:E488"/>
    <mergeCell ref="D487:E487"/>
    <mergeCell ref="N481:R481"/>
    <mergeCell ref="A478:M479"/>
    <mergeCell ref="N195:R195"/>
    <mergeCell ref="D187:E187"/>
    <mergeCell ref="D423:E423"/>
    <mergeCell ref="N171:T171"/>
    <mergeCell ref="N342:T342"/>
    <mergeCell ref="A302:M303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