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1,24 Поляков\"/>
    </mc:Choice>
  </mc:AlternateContent>
  <xr:revisionPtr revIDLastSave="0" documentId="13_ncr:1_{D35A62DF-4AC6-49AF-BB88-9369BA8B84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W471" i="1"/>
  <c r="V471" i="1"/>
  <c r="X470" i="1"/>
  <c r="W470" i="1"/>
  <c r="X469" i="1"/>
  <c r="W469" i="1"/>
  <c r="X468" i="1"/>
  <c r="X471" i="1" s="1"/>
  <c r="W468" i="1"/>
  <c r="V464" i="1"/>
  <c r="V463" i="1"/>
  <c r="W462" i="1"/>
  <c r="X462" i="1" s="1"/>
  <c r="N462" i="1"/>
  <c r="X461" i="1"/>
  <c r="W461" i="1"/>
  <c r="N461" i="1"/>
  <c r="W460" i="1"/>
  <c r="V458" i="1"/>
  <c r="V457" i="1"/>
  <c r="X456" i="1"/>
  <c r="W456" i="1"/>
  <c r="X455" i="1"/>
  <c r="W455" i="1"/>
  <c r="X454" i="1"/>
  <c r="W454" i="1"/>
  <c r="X453" i="1"/>
  <c r="W453" i="1"/>
  <c r="N453" i="1"/>
  <c r="W452" i="1"/>
  <c r="N452" i="1"/>
  <c r="X451" i="1"/>
  <c r="W451" i="1"/>
  <c r="N451" i="1"/>
  <c r="V449" i="1"/>
  <c r="W448" i="1"/>
  <c r="V448" i="1"/>
  <c r="X447" i="1"/>
  <c r="W447" i="1"/>
  <c r="N447" i="1"/>
  <c r="W446" i="1"/>
  <c r="N446" i="1"/>
  <c r="V444" i="1"/>
  <c r="V443" i="1"/>
  <c r="W442" i="1"/>
  <c r="X442" i="1" s="1"/>
  <c r="N442" i="1"/>
  <c r="X441" i="1"/>
  <c r="W441" i="1"/>
  <c r="N441" i="1"/>
  <c r="W440" i="1"/>
  <c r="X440" i="1" s="1"/>
  <c r="N440" i="1"/>
  <c r="X439" i="1"/>
  <c r="W439" i="1"/>
  <c r="N439" i="1"/>
  <c r="W438" i="1"/>
  <c r="X438" i="1" s="1"/>
  <c r="N438" i="1"/>
  <c r="X437" i="1"/>
  <c r="W437" i="1"/>
  <c r="N437" i="1"/>
  <c r="W436" i="1"/>
  <c r="X436" i="1" s="1"/>
  <c r="N436" i="1"/>
  <c r="X435" i="1"/>
  <c r="W435" i="1"/>
  <c r="N435" i="1"/>
  <c r="W434" i="1"/>
  <c r="N434" i="1"/>
  <c r="V430" i="1"/>
  <c r="V429" i="1"/>
  <c r="W428" i="1"/>
  <c r="V426" i="1"/>
  <c r="W425" i="1"/>
  <c r="V425" i="1"/>
  <c r="X424" i="1"/>
  <c r="X425" i="1" s="1"/>
  <c r="W424" i="1"/>
  <c r="W426" i="1" s="1"/>
  <c r="V422" i="1"/>
  <c r="V421" i="1"/>
  <c r="W420" i="1"/>
  <c r="V418" i="1"/>
  <c r="V417" i="1"/>
  <c r="X416" i="1"/>
  <c r="W416" i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X405" i="1"/>
  <c r="X407" i="1" s="1"/>
  <c r="W405" i="1"/>
  <c r="S503" i="1" s="1"/>
  <c r="N405" i="1"/>
  <c r="V402" i="1"/>
  <c r="W401" i="1"/>
  <c r="V401" i="1"/>
  <c r="X400" i="1"/>
  <c r="W400" i="1"/>
  <c r="X399" i="1"/>
  <c r="W399" i="1"/>
  <c r="X398" i="1"/>
  <c r="W398" i="1"/>
  <c r="X397" i="1"/>
  <c r="X401" i="1" s="1"/>
  <c r="W397" i="1"/>
  <c r="W402" i="1" s="1"/>
  <c r="V395" i="1"/>
  <c r="V394" i="1"/>
  <c r="W393" i="1"/>
  <c r="N393" i="1"/>
  <c r="V391" i="1"/>
  <c r="V390" i="1"/>
  <c r="W389" i="1"/>
  <c r="X389" i="1" s="1"/>
  <c r="N389" i="1"/>
  <c r="X388" i="1"/>
  <c r="W388" i="1"/>
  <c r="N388" i="1"/>
  <c r="W387" i="1"/>
  <c r="N387" i="1"/>
  <c r="X386" i="1"/>
  <c r="W386" i="1"/>
  <c r="N386" i="1"/>
  <c r="V384" i="1"/>
  <c r="V383" i="1"/>
  <c r="X382" i="1"/>
  <c r="W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X374" i="1" s="1"/>
  <c r="N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N365" i="1"/>
  <c r="V361" i="1"/>
  <c r="W360" i="1"/>
  <c r="V360" i="1"/>
  <c r="X359" i="1"/>
  <c r="X360" i="1" s="1"/>
  <c r="W359" i="1"/>
  <c r="W361" i="1" s="1"/>
  <c r="N359" i="1"/>
  <c r="V357" i="1"/>
  <c r="V356" i="1"/>
  <c r="X355" i="1"/>
  <c r="W355" i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X348" i="1" s="1"/>
  <c r="N348" i="1"/>
  <c r="X347" i="1"/>
  <c r="X349" i="1" s="1"/>
  <c r="W347" i="1"/>
  <c r="N347" i="1"/>
  <c r="V345" i="1"/>
  <c r="V344" i="1"/>
  <c r="X343" i="1"/>
  <c r="W343" i="1"/>
  <c r="N343" i="1"/>
  <c r="W342" i="1"/>
  <c r="X342" i="1" s="1"/>
  <c r="W341" i="1"/>
  <c r="X341" i="1" s="1"/>
  <c r="N341" i="1"/>
  <c r="X340" i="1"/>
  <c r="W340" i="1"/>
  <c r="N340" i="1"/>
  <c r="W339" i="1"/>
  <c r="N339" i="1"/>
  <c r="V336" i="1"/>
  <c r="V335" i="1"/>
  <c r="W334" i="1"/>
  <c r="N334" i="1"/>
  <c r="V332" i="1"/>
  <c r="V331" i="1"/>
  <c r="X330" i="1"/>
  <c r="W330" i="1"/>
  <c r="N330" i="1"/>
  <c r="W329" i="1"/>
  <c r="V327" i="1"/>
  <c r="V326" i="1"/>
  <c r="X325" i="1"/>
  <c r="W325" i="1"/>
  <c r="N325" i="1"/>
  <c r="W324" i="1"/>
  <c r="X324" i="1" s="1"/>
  <c r="W323" i="1"/>
  <c r="N323" i="1"/>
  <c r="V321" i="1"/>
  <c r="V320" i="1"/>
  <c r="W319" i="1"/>
  <c r="X319" i="1" s="1"/>
  <c r="N319" i="1"/>
  <c r="X318" i="1"/>
  <c r="W318" i="1"/>
  <c r="N318" i="1"/>
  <c r="W317" i="1"/>
  <c r="X317" i="1" s="1"/>
  <c r="W316" i="1"/>
  <c r="X316" i="1" s="1"/>
  <c r="N316" i="1"/>
  <c r="X315" i="1"/>
  <c r="W315" i="1"/>
  <c r="N315" i="1"/>
  <c r="W314" i="1"/>
  <c r="X314" i="1" s="1"/>
  <c r="N314" i="1"/>
  <c r="X313" i="1"/>
  <c r="W313" i="1"/>
  <c r="N313" i="1"/>
  <c r="W312" i="1"/>
  <c r="N312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6" i="1"/>
  <c r="V295" i="1"/>
  <c r="W294" i="1"/>
  <c r="N294" i="1"/>
  <c r="V291" i="1"/>
  <c r="V290" i="1"/>
  <c r="W289" i="1"/>
  <c r="X289" i="1" s="1"/>
  <c r="N289" i="1"/>
  <c r="X288" i="1"/>
  <c r="X290" i="1" s="1"/>
  <c r="W288" i="1"/>
  <c r="N288" i="1"/>
  <c r="V286" i="1"/>
  <c r="V285" i="1"/>
  <c r="X284" i="1"/>
  <c r="W284" i="1"/>
  <c r="N284" i="1"/>
  <c r="W283" i="1"/>
  <c r="X283" i="1" s="1"/>
  <c r="N283" i="1"/>
  <c r="X282" i="1"/>
  <c r="W282" i="1"/>
  <c r="N282" i="1"/>
  <c r="W281" i="1"/>
  <c r="X281" i="1" s="1"/>
  <c r="W280" i="1"/>
  <c r="X280" i="1" s="1"/>
  <c r="N280" i="1"/>
  <c r="X279" i="1"/>
  <c r="W279" i="1"/>
  <c r="N279" i="1"/>
  <c r="W278" i="1"/>
  <c r="X278" i="1" s="1"/>
  <c r="N278" i="1"/>
  <c r="X277" i="1"/>
  <c r="X285" i="1" s="1"/>
  <c r="W277" i="1"/>
  <c r="N277" i="1"/>
  <c r="V274" i="1"/>
  <c r="W273" i="1"/>
  <c r="V273" i="1"/>
  <c r="X272" i="1"/>
  <c r="W272" i="1"/>
  <c r="N272" i="1"/>
  <c r="W271" i="1"/>
  <c r="X271" i="1" s="1"/>
  <c r="N271" i="1"/>
  <c r="X270" i="1"/>
  <c r="W270" i="1"/>
  <c r="W274" i="1" s="1"/>
  <c r="N270" i="1"/>
  <c r="V268" i="1"/>
  <c r="V267" i="1"/>
  <c r="X266" i="1"/>
  <c r="W266" i="1"/>
  <c r="N266" i="1"/>
  <c r="W265" i="1"/>
  <c r="X265" i="1" s="1"/>
  <c r="W264" i="1"/>
  <c r="V262" i="1"/>
  <c r="V261" i="1"/>
  <c r="X260" i="1"/>
  <c r="W260" i="1"/>
  <c r="N260" i="1"/>
  <c r="W259" i="1"/>
  <c r="X259" i="1" s="1"/>
  <c r="N259" i="1"/>
  <c r="X258" i="1"/>
  <c r="X261" i="1" s="1"/>
  <c r="W258" i="1"/>
  <c r="N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X251" i="1" s="1"/>
  <c r="N251" i="1"/>
  <c r="X250" i="1"/>
  <c r="W250" i="1"/>
  <c r="N250" i="1"/>
  <c r="W249" i="1"/>
  <c r="X249" i="1" s="1"/>
  <c r="W248" i="1"/>
  <c r="X248" i="1" s="1"/>
  <c r="W247" i="1"/>
  <c r="X247" i="1" s="1"/>
  <c r="N247" i="1"/>
  <c r="X246" i="1"/>
  <c r="W246" i="1"/>
  <c r="N246" i="1"/>
  <c r="W245" i="1"/>
  <c r="N245" i="1"/>
  <c r="V243" i="1"/>
  <c r="V242" i="1"/>
  <c r="W241" i="1"/>
  <c r="X241" i="1" s="1"/>
  <c r="N241" i="1"/>
  <c r="X240" i="1"/>
  <c r="X242" i="1" s="1"/>
  <c r="W240" i="1"/>
  <c r="N240" i="1"/>
  <c r="W239" i="1"/>
  <c r="X239" i="1" s="1"/>
  <c r="N239" i="1"/>
  <c r="X238" i="1"/>
  <c r="W238" i="1"/>
  <c r="W242" i="1" s="1"/>
  <c r="N238" i="1"/>
  <c r="V236" i="1"/>
  <c r="W235" i="1"/>
  <c r="V235" i="1"/>
  <c r="X234" i="1"/>
  <c r="X235" i="1" s="1"/>
  <c r="W234" i="1"/>
  <c r="W236" i="1" s="1"/>
  <c r="N234" i="1"/>
  <c r="V232" i="1"/>
  <c r="V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X223" i="1" s="1"/>
  <c r="N223" i="1"/>
  <c r="X222" i="1"/>
  <c r="W222" i="1"/>
  <c r="N222" i="1"/>
  <c r="W221" i="1"/>
  <c r="X221" i="1" s="1"/>
  <c r="N221" i="1"/>
  <c r="X220" i="1"/>
  <c r="W220" i="1"/>
  <c r="N220" i="1"/>
  <c r="W219" i="1"/>
  <c r="X219" i="1" s="1"/>
  <c r="N219" i="1"/>
  <c r="X218" i="1"/>
  <c r="W218" i="1"/>
  <c r="N218" i="1"/>
  <c r="W217" i="1"/>
  <c r="X217" i="1" s="1"/>
  <c r="N217" i="1"/>
  <c r="X216" i="1"/>
  <c r="X231" i="1" s="1"/>
  <c r="W216" i="1"/>
  <c r="N216" i="1"/>
  <c r="V213" i="1"/>
  <c r="W212" i="1"/>
  <c r="V212" i="1"/>
  <c r="X211" i="1"/>
  <c r="W211" i="1"/>
  <c r="X210" i="1"/>
  <c r="W210" i="1"/>
  <c r="X209" i="1"/>
  <c r="W209" i="1"/>
  <c r="X208" i="1"/>
  <c r="X212" i="1" s="1"/>
  <c r="W208" i="1"/>
  <c r="L503" i="1" s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W165" i="1" s="1"/>
  <c r="V161" i="1"/>
  <c r="V160" i="1"/>
  <c r="W159" i="1"/>
  <c r="X159" i="1" s="1"/>
  <c r="N159" i="1"/>
  <c r="X158" i="1"/>
  <c r="X160" i="1" s="1"/>
  <c r="W158" i="1"/>
  <c r="W160" i="1" s="1"/>
  <c r="N158" i="1"/>
  <c r="V155" i="1"/>
  <c r="V154" i="1"/>
  <c r="X153" i="1"/>
  <c r="W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X130" i="1" s="1"/>
  <c r="W129" i="1"/>
  <c r="N129" i="1"/>
  <c r="V126" i="1"/>
  <c r="V125" i="1"/>
  <c r="W124" i="1"/>
  <c r="X124" i="1" s="1"/>
  <c r="W123" i="1"/>
  <c r="X123" i="1" s="1"/>
  <c r="N123" i="1"/>
  <c r="X122" i="1"/>
  <c r="W122" i="1"/>
  <c r="X121" i="1"/>
  <c r="W121" i="1"/>
  <c r="X120" i="1"/>
  <c r="W120" i="1"/>
  <c r="X119" i="1"/>
  <c r="W119" i="1"/>
  <c r="N119" i="1"/>
  <c r="W118" i="1"/>
  <c r="N118" i="1"/>
  <c r="V116" i="1"/>
  <c r="V115" i="1"/>
  <c r="W114" i="1"/>
  <c r="X114" i="1" s="1"/>
  <c r="W113" i="1"/>
  <c r="X113" i="1" s="1"/>
  <c r="N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W106" i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X89" i="1"/>
  <c r="W89" i="1"/>
  <c r="X88" i="1"/>
  <c r="W88" i="1"/>
  <c r="X87" i="1"/>
  <c r="X92" i="1" s="1"/>
  <c r="W87" i="1"/>
  <c r="W92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X78" i="1"/>
  <c r="W78" i="1"/>
  <c r="X77" i="1"/>
  <c r="W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X68" i="1"/>
  <c r="W68" i="1"/>
  <c r="N68" i="1"/>
  <c r="W67" i="1"/>
  <c r="X67" i="1" s="1"/>
  <c r="N67" i="1"/>
  <c r="X66" i="1"/>
  <c r="W66" i="1"/>
  <c r="X65" i="1"/>
  <c r="W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W55" i="1"/>
  <c r="N55" i="1"/>
  <c r="V52" i="1"/>
  <c r="V51" i="1"/>
  <c r="W50" i="1"/>
  <c r="X50" i="1" s="1"/>
  <c r="N50" i="1"/>
  <c r="X49" i="1"/>
  <c r="X51" i="1" s="1"/>
  <c r="W49" i="1"/>
  <c r="C503" i="1" s="1"/>
  <c r="N49" i="1"/>
  <c r="V45" i="1"/>
  <c r="V44" i="1"/>
  <c r="W43" i="1"/>
  <c r="W45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2" i="1" s="1"/>
  <c r="N26" i="1"/>
  <c r="V24" i="1"/>
  <c r="V493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3" i="1" l="1"/>
  <c r="W37" i="1"/>
  <c r="W41" i="1"/>
  <c r="W103" i="1"/>
  <c r="W115" i="1"/>
  <c r="X106" i="1"/>
  <c r="X115" i="1" s="1"/>
  <c r="W116" i="1"/>
  <c r="W125" i="1"/>
  <c r="X118" i="1"/>
  <c r="X125" i="1" s="1"/>
  <c r="W126" i="1"/>
  <c r="F503" i="1"/>
  <c r="W133" i="1"/>
  <c r="X129" i="1"/>
  <c r="X133" i="1" s="1"/>
  <c r="W134" i="1"/>
  <c r="G503" i="1"/>
  <c r="W141" i="1"/>
  <c r="X138" i="1"/>
  <c r="X141" i="1" s="1"/>
  <c r="W192" i="1"/>
  <c r="W199" i="1"/>
  <c r="X195" i="1"/>
  <c r="X199" i="1" s="1"/>
  <c r="W200" i="1"/>
  <c r="J503" i="1"/>
  <c r="W204" i="1"/>
  <c r="X203" i="1"/>
  <c r="X204" i="1" s="1"/>
  <c r="W205" i="1"/>
  <c r="W243" i="1"/>
  <c r="W256" i="1"/>
  <c r="X245" i="1"/>
  <c r="X255" i="1" s="1"/>
  <c r="W255" i="1"/>
  <c r="W285" i="1"/>
  <c r="W291" i="1"/>
  <c r="O503" i="1"/>
  <c r="W295" i="1"/>
  <c r="X294" i="1"/>
  <c r="X295" i="1" s="1"/>
  <c r="W296" i="1"/>
  <c r="W299" i="1"/>
  <c r="X298" i="1"/>
  <c r="X299" i="1" s="1"/>
  <c r="W300" i="1"/>
  <c r="W303" i="1"/>
  <c r="X302" i="1"/>
  <c r="X303" i="1" s="1"/>
  <c r="W304" i="1"/>
  <c r="W307" i="1"/>
  <c r="X306" i="1"/>
  <c r="X307" i="1" s="1"/>
  <c r="W308" i="1"/>
  <c r="P503" i="1"/>
  <c r="W320" i="1"/>
  <c r="X312" i="1"/>
  <c r="X320" i="1" s="1"/>
  <c r="W321" i="1"/>
  <c r="W327" i="1"/>
  <c r="X323" i="1"/>
  <c r="X326" i="1" s="1"/>
  <c r="W326" i="1"/>
  <c r="W332" i="1"/>
  <c r="X329" i="1"/>
  <c r="X331" i="1" s="1"/>
  <c r="X457" i="1"/>
  <c r="X452" i="1"/>
  <c r="W457" i="1"/>
  <c r="E503" i="1"/>
  <c r="N503" i="1"/>
  <c r="H9" i="1"/>
  <c r="B503" i="1"/>
  <c r="W495" i="1"/>
  <c r="W494" i="1"/>
  <c r="V497" i="1"/>
  <c r="W24" i="1"/>
  <c r="X35" i="1"/>
  <c r="X36" i="1" s="1"/>
  <c r="X39" i="1"/>
  <c r="X40" i="1" s="1"/>
  <c r="X43" i="1"/>
  <c r="X44" i="1" s="1"/>
  <c r="W44" i="1"/>
  <c r="W497" i="1" s="1"/>
  <c r="W52" i="1"/>
  <c r="D503" i="1"/>
  <c r="W60" i="1"/>
  <c r="X55" i="1"/>
  <c r="X59" i="1" s="1"/>
  <c r="W59" i="1"/>
  <c r="W85" i="1"/>
  <c r="X63" i="1"/>
  <c r="X84" i="1" s="1"/>
  <c r="W84" i="1"/>
  <c r="W93" i="1"/>
  <c r="W104" i="1"/>
  <c r="X95" i="1"/>
  <c r="X103" i="1" s="1"/>
  <c r="W142" i="1"/>
  <c r="H503" i="1"/>
  <c r="W155" i="1"/>
  <c r="X145" i="1"/>
  <c r="X154" i="1" s="1"/>
  <c r="W154" i="1"/>
  <c r="W161" i="1"/>
  <c r="W166" i="1"/>
  <c r="W173" i="1"/>
  <c r="X168" i="1"/>
  <c r="X172" i="1" s="1"/>
  <c r="W172" i="1"/>
  <c r="X192" i="1"/>
  <c r="W231" i="1"/>
  <c r="W262" i="1"/>
  <c r="W261" i="1"/>
  <c r="W268" i="1"/>
  <c r="X264" i="1"/>
  <c r="X267" i="1" s="1"/>
  <c r="W267" i="1"/>
  <c r="X273" i="1"/>
  <c r="W286" i="1"/>
  <c r="W290" i="1"/>
  <c r="W331" i="1"/>
  <c r="W344" i="1"/>
  <c r="W350" i="1"/>
  <c r="W357" i="1"/>
  <c r="X352" i="1"/>
  <c r="X356" i="1" s="1"/>
  <c r="W356" i="1"/>
  <c r="W368" i="1"/>
  <c r="W384" i="1"/>
  <c r="X370" i="1"/>
  <c r="X383" i="1" s="1"/>
  <c r="W383" i="1"/>
  <c r="X387" i="1"/>
  <c r="X390" i="1" s="1"/>
  <c r="W391" i="1"/>
  <c r="W464" i="1"/>
  <c r="W476" i="1"/>
  <c r="X474" i="1"/>
  <c r="X476" i="1" s="1"/>
  <c r="W477" i="1"/>
  <c r="I503" i="1"/>
  <c r="R503" i="1"/>
  <c r="W51" i="1"/>
  <c r="W213" i="1"/>
  <c r="M503" i="1"/>
  <c r="W232" i="1"/>
  <c r="W335" i="1"/>
  <c r="X334" i="1"/>
  <c r="X335" i="1" s="1"/>
  <c r="W336" i="1"/>
  <c r="Q503" i="1"/>
  <c r="W345" i="1"/>
  <c r="X339" i="1"/>
  <c r="X344" i="1" s="1"/>
  <c r="W349" i="1"/>
  <c r="W367" i="1"/>
  <c r="W390" i="1"/>
  <c r="W394" i="1"/>
  <c r="X393" i="1"/>
  <c r="X394" i="1" s="1"/>
  <c r="W395" i="1"/>
  <c r="W408" i="1"/>
  <c r="W418" i="1"/>
  <c r="X410" i="1"/>
  <c r="X417" i="1" s="1"/>
  <c r="W417" i="1"/>
  <c r="W421" i="1"/>
  <c r="X420" i="1"/>
  <c r="X421" i="1" s="1"/>
  <c r="W422" i="1"/>
  <c r="W429" i="1"/>
  <c r="X428" i="1"/>
  <c r="X429" i="1" s="1"/>
  <c r="W430" i="1"/>
  <c r="W443" i="1"/>
  <c r="X434" i="1"/>
  <c r="X443" i="1" s="1"/>
  <c r="W444" i="1"/>
  <c r="W449" i="1"/>
  <c r="X446" i="1"/>
  <c r="X448" i="1" s="1"/>
  <c r="W458" i="1"/>
  <c r="W463" i="1"/>
  <c r="X460" i="1"/>
  <c r="X463" i="1" s="1"/>
  <c r="U503" i="1"/>
  <c r="T503" i="1"/>
  <c r="W407" i="1"/>
  <c r="W472" i="1"/>
  <c r="X498" i="1" l="1"/>
  <c r="W493" i="1"/>
  <c r="W496" i="1"/>
</calcChain>
</file>

<file path=xl/sharedStrings.xml><?xml version="1.0" encoding="utf-8"?>
<sst xmlns="http://schemas.openxmlformats.org/spreadsheetml/2006/main" count="2142" uniqueCount="740">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</sst>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0" fillId="0" borderId="39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3"/>
  <sheetViews>
    <sheetView showGridLines="0" tabSelected="1" topLeftCell="A481" zoomScaleNormal="100" zoomScaleSheetLayoutView="100" workbookViewId="0">
      <selection activeCell="Z498" sqref="Z498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35" t="s">
        <v>0</v>
      </c>
      <c r="E1" s="436"/>
      <c r="F1" s="436"/>
      <c r="G1" s="12" t="s">
        <v>1</v>
      </c>
      <c r="H1" s="435" t="s">
        <v>2</v>
      </c>
      <c r="I1" s="436"/>
      <c r="J1" s="436"/>
      <c r="K1" s="436"/>
      <c r="L1" s="436"/>
      <c r="M1" s="436"/>
      <c r="N1" s="436"/>
      <c r="O1" s="436"/>
      <c r="P1" s="685" t="s">
        <v>3</v>
      </c>
      <c r="Q1" s="436"/>
      <c r="R1" s="4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4"/>
      <c r="P2" s="344"/>
      <c r="Q2" s="344"/>
      <c r="R2" s="344"/>
      <c r="S2" s="344"/>
      <c r="T2" s="344"/>
      <c r="U2" s="344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4"/>
      <c r="O3" s="344"/>
      <c r="P3" s="344"/>
      <c r="Q3" s="344"/>
      <c r="R3" s="344"/>
      <c r="S3" s="344"/>
      <c r="T3" s="344"/>
      <c r="U3" s="344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468" t="s">
        <v>8</v>
      </c>
      <c r="B5" s="341"/>
      <c r="C5" s="342"/>
      <c r="D5" s="367"/>
      <c r="E5" s="369"/>
      <c r="F5" s="638" t="s">
        <v>9</v>
      </c>
      <c r="G5" s="342"/>
      <c r="H5" s="367"/>
      <c r="I5" s="368"/>
      <c r="J5" s="368"/>
      <c r="K5" s="368"/>
      <c r="L5" s="369"/>
      <c r="N5" s="24" t="s">
        <v>10</v>
      </c>
      <c r="O5" s="578">
        <v>45319</v>
      </c>
      <c r="P5" s="423"/>
      <c r="R5" s="669" t="s">
        <v>11</v>
      </c>
      <c r="S5" s="395"/>
      <c r="T5" s="510" t="s">
        <v>12</v>
      </c>
      <c r="U5" s="423"/>
      <c r="Z5" s="51"/>
      <c r="AA5" s="51"/>
      <c r="AB5" s="51"/>
    </row>
    <row r="6" spans="1:29" s="324" customFormat="1" ht="24" customHeight="1" x14ac:dyDescent="0.2">
      <c r="A6" s="468" t="s">
        <v>13</v>
      </c>
      <c r="B6" s="341"/>
      <c r="C6" s="342"/>
      <c r="D6" s="605" t="s">
        <v>14</v>
      </c>
      <c r="E6" s="606"/>
      <c r="F6" s="606"/>
      <c r="G6" s="606"/>
      <c r="H6" s="606"/>
      <c r="I6" s="606"/>
      <c r="J6" s="606"/>
      <c r="K6" s="606"/>
      <c r="L6" s="423"/>
      <c r="N6" s="24" t="s">
        <v>15</v>
      </c>
      <c r="O6" s="453" t="str">
        <f>IF(O5=0," ",CHOOSE(WEEKDAY(O5,2),"Понедельник","Вторник","Среда","Четверг","Пятница","Суббота","Воскресенье"))</f>
        <v>Воскресенье</v>
      </c>
      <c r="P6" s="337"/>
      <c r="R6" s="394" t="s">
        <v>16</v>
      </c>
      <c r="S6" s="395"/>
      <c r="T6" s="515" t="s">
        <v>17</v>
      </c>
      <c r="U6" s="382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42" t="str">
        <f>IFERROR(VLOOKUP(DeliveryAddress,Table,3,0),1)</f>
        <v>1</v>
      </c>
      <c r="E7" s="543"/>
      <c r="F7" s="543"/>
      <c r="G7" s="543"/>
      <c r="H7" s="543"/>
      <c r="I7" s="543"/>
      <c r="J7" s="543"/>
      <c r="K7" s="543"/>
      <c r="L7" s="544"/>
      <c r="N7" s="24"/>
      <c r="O7" s="42"/>
      <c r="P7" s="42"/>
      <c r="R7" s="344"/>
      <c r="S7" s="395"/>
      <c r="T7" s="516"/>
      <c r="U7" s="517"/>
      <c r="Z7" s="51"/>
      <c r="AA7" s="51"/>
      <c r="AB7" s="51"/>
    </row>
    <row r="8" spans="1:29" s="324" customFormat="1" ht="25.5" customHeight="1" x14ac:dyDescent="0.2">
      <c r="A8" s="677" t="s">
        <v>18</v>
      </c>
      <c r="B8" s="348"/>
      <c r="C8" s="349"/>
      <c r="D8" s="429"/>
      <c r="E8" s="430"/>
      <c r="F8" s="430"/>
      <c r="G8" s="430"/>
      <c r="H8" s="430"/>
      <c r="I8" s="430"/>
      <c r="J8" s="430"/>
      <c r="K8" s="430"/>
      <c r="L8" s="431"/>
      <c r="N8" s="24" t="s">
        <v>19</v>
      </c>
      <c r="O8" s="422">
        <v>0.41666666666666669</v>
      </c>
      <c r="P8" s="423"/>
      <c r="R8" s="344"/>
      <c r="S8" s="395"/>
      <c r="T8" s="516"/>
      <c r="U8" s="517"/>
      <c r="Z8" s="51"/>
      <c r="AA8" s="51"/>
      <c r="AB8" s="51"/>
    </row>
    <row r="9" spans="1:29" s="324" customFormat="1" ht="39.950000000000003" customHeight="1" x14ac:dyDescent="0.2">
      <c r="A9" s="4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488"/>
      <c r="E9" s="351"/>
      <c r="F9" s="4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578"/>
      <c r="P9" s="423"/>
      <c r="R9" s="344"/>
      <c r="S9" s="395"/>
      <c r="T9" s="518"/>
      <c r="U9" s="519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4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488"/>
      <c r="E10" s="351"/>
      <c r="F10" s="4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589" t="str">
        <f>IFERROR(VLOOKUP($D$10,Proxy,2,FALSE),"")</f>
        <v/>
      </c>
      <c r="I10" s="344"/>
      <c r="J10" s="344"/>
      <c r="K10" s="344"/>
      <c r="L10" s="344"/>
      <c r="N10" s="26" t="s">
        <v>21</v>
      </c>
      <c r="O10" s="422"/>
      <c r="P10" s="423"/>
      <c r="S10" s="24" t="s">
        <v>22</v>
      </c>
      <c r="T10" s="381" t="s">
        <v>23</v>
      </c>
      <c r="U10" s="382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2"/>
      <c r="P11" s="423"/>
      <c r="S11" s="24" t="s">
        <v>26</v>
      </c>
      <c r="T11" s="607" t="s">
        <v>27</v>
      </c>
      <c r="U11" s="608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636" t="s">
        <v>28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2"/>
      <c r="N12" s="24" t="s">
        <v>29</v>
      </c>
      <c r="O12" s="600"/>
      <c r="P12" s="544"/>
      <c r="Q12" s="23"/>
      <c r="S12" s="24"/>
      <c r="T12" s="436"/>
      <c r="U12" s="344"/>
      <c r="Z12" s="51"/>
      <c r="AA12" s="51"/>
      <c r="AB12" s="51"/>
    </row>
    <row r="13" spans="1:29" s="324" customFormat="1" ht="23.25" customHeight="1" x14ac:dyDescent="0.2">
      <c r="A13" s="636" t="s">
        <v>30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26"/>
      <c r="N13" s="26" t="s">
        <v>31</v>
      </c>
      <c r="O13" s="607"/>
      <c r="P13" s="608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636" t="s">
        <v>32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2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665" t="s">
        <v>33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2"/>
      <c r="N15" s="494" t="s">
        <v>34</v>
      </c>
      <c r="O15" s="436"/>
      <c r="P15" s="436"/>
      <c r="Q15" s="436"/>
      <c r="R15" s="4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5"/>
      <c r="O16" s="495"/>
      <c r="P16" s="495"/>
      <c r="Q16" s="495"/>
      <c r="R16" s="49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2" t="s">
        <v>35</v>
      </c>
      <c r="B17" s="372" t="s">
        <v>36</v>
      </c>
      <c r="C17" s="487" t="s">
        <v>37</v>
      </c>
      <c r="D17" s="372" t="s">
        <v>38</v>
      </c>
      <c r="E17" s="447"/>
      <c r="F17" s="372" t="s">
        <v>39</v>
      </c>
      <c r="G17" s="372" t="s">
        <v>40</v>
      </c>
      <c r="H17" s="372" t="s">
        <v>41</v>
      </c>
      <c r="I17" s="372" t="s">
        <v>42</v>
      </c>
      <c r="J17" s="372" t="s">
        <v>43</v>
      </c>
      <c r="K17" s="372" t="s">
        <v>44</v>
      </c>
      <c r="L17" s="372" t="s">
        <v>45</v>
      </c>
      <c r="M17" s="372" t="s">
        <v>46</v>
      </c>
      <c r="N17" s="372" t="s">
        <v>47</v>
      </c>
      <c r="O17" s="446"/>
      <c r="P17" s="446"/>
      <c r="Q17" s="446"/>
      <c r="R17" s="447"/>
      <c r="S17" s="676" t="s">
        <v>48</v>
      </c>
      <c r="T17" s="342"/>
      <c r="U17" s="372" t="s">
        <v>49</v>
      </c>
      <c r="V17" s="372" t="s">
        <v>50</v>
      </c>
      <c r="W17" s="387" t="s">
        <v>51</v>
      </c>
      <c r="X17" s="372" t="s">
        <v>52</v>
      </c>
      <c r="Y17" s="402" t="s">
        <v>53</v>
      </c>
      <c r="Z17" s="402" t="s">
        <v>54</v>
      </c>
      <c r="AA17" s="402" t="s">
        <v>55</v>
      </c>
      <c r="AB17" s="403"/>
      <c r="AC17" s="404"/>
      <c r="AD17" s="469"/>
      <c r="BA17" s="398" t="s">
        <v>56</v>
      </c>
    </row>
    <row r="18" spans="1:53" ht="14.25" customHeight="1" x14ac:dyDescent="0.2">
      <c r="A18" s="373"/>
      <c r="B18" s="373"/>
      <c r="C18" s="373"/>
      <c r="D18" s="448"/>
      <c r="E18" s="450"/>
      <c r="F18" s="373"/>
      <c r="G18" s="373"/>
      <c r="H18" s="373"/>
      <c r="I18" s="373"/>
      <c r="J18" s="373"/>
      <c r="K18" s="373"/>
      <c r="L18" s="373"/>
      <c r="M18" s="373"/>
      <c r="N18" s="448"/>
      <c r="O18" s="449"/>
      <c r="P18" s="449"/>
      <c r="Q18" s="449"/>
      <c r="R18" s="450"/>
      <c r="S18" s="325" t="s">
        <v>57</v>
      </c>
      <c r="T18" s="325" t="s">
        <v>58</v>
      </c>
      <c r="U18" s="373"/>
      <c r="V18" s="373"/>
      <c r="W18" s="388"/>
      <c r="X18" s="373"/>
      <c r="Y18" s="579"/>
      <c r="Z18" s="579"/>
      <c r="AA18" s="405"/>
      <c r="AB18" s="406"/>
      <c r="AC18" s="407"/>
      <c r="AD18" s="470"/>
      <c r="BA18" s="344"/>
    </row>
    <row r="19" spans="1:53" ht="27.75" customHeight="1" x14ac:dyDescent="0.2">
      <c r="A19" s="477" t="s">
        <v>59</v>
      </c>
      <c r="B19" s="478"/>
      <c r="C19" s="478"/>
      <c r="D19" s="478"/>
      <c r="E19" s="478"/>
      <c r="F19" s="478"/>
      <c r="G19" s="478"/>
      <c r="H19" s="478"/>
      <c r="I19" s="478"/>
      <c r="J19" s="478"/>
      <c r="K19" s="478"/>
      <c r="L19" s="478"/>
      <c r="M19" s="478"/>
      <c r="N19" s="478"/>
      <c r="O19" s="478"/>
      <c r="P19" s="478"/>
      <c r="Q19" s="478"/>
      <c r="R19" s="478"/>
      <c r="S19" s="478"/>
      <c r="T19" s="478"/>
      <c r="U19" s="478"/>
      <c r="V19" s="478"/>
      <c r="W19" s="478"/>
      <c r="X19" s="478"/>
      <c r="Y19" s="48"/>
      <c r="Z19" s="48"/>
    </row>
    <row r="20" spans="1:53" ht="16.5" customHeight="1" x14ac:dyDescent="0.25">
      <c r="A20" s="362" t="s">
        <v>59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26"/>
      <c r="Z20" s="326"/>
    </row>
    <row r="21" spans="1:53" ht="14.25" customHeight="1" x14ac:dyDescent="0.25">
      <c r="A21" s="343" t="s">
        <v>60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27"/>
      <c r="Z21" s="32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8">
        <v>4607091389258</v>
      </c>
      <c r="E22" s="337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37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5"/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  <c r="M23" s="346"/>
      <c r="N23" s="347" t="s">
        <v>66</v>
      </c>
      <c r="O23" s="348"/>
      <c r="P23" s="348"/>
      <c r="Q23" s="348"/>
      <c r="R23" s="348"/>
      <c r="S23" s="348"/>
      <c r="T23" s="349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x14ac:dyDescent="0.2">
      <c r="A24" s="344"/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6"/>
      <c r="N24" s="347" t="s">
        <v>66</v>
      </c>
      <c r="O24" s="348"/>
      <c r="P24" s="348"/>
      <c r="Q24" s="348"/>
      <c r="R24" s="348"/>
      <c r="S24" s="348"/>
      <c r="T24" s="349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customHeight="1" x14ac:dyDescent="0.25">
      <c r="A25" s="343" t="s">
        <v>68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27"/>
      <c r="Z25" s="32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8">
        <v>4607091383881</v>
      </c>
      <c r="E26" s="337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37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8">
        <v>4607091388237</v>
      </c>
      <c r="E27" s="337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37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8">
        <v>4607091383935</v>
      </c>
      <c r="E28" s="337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6"/>
      <c r="P28" s="336"/>
      <c r="Q28" s="336"/>
      <c r="R28" s="337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8">
        <v>4680115881853</v>
      </c>
      <c r="E29" s="337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6"/>
      <c r="P29" s="336"/>
      <c r="Q29" s="336"/>
      <c r="R29" s="337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8">
        <v>4607091383911</v>
      </c>
      <c r="E30" s="337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6"/>
      <c r="P30" s="336"/>
      <c r="Q30" s="336"/>
      <c r="R30" s="337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8">
        <v>4607091388244</v>
      </c>
      <c r="E31" s="337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6"/>
      <c r="P31" s="336"/>
      <c r="Q31" s="336"/>
      <c r="R31" s="337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45"/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6"/>
      <c r="N32" s="347" t="s">
        <v>66</v>
      </c>
      <c r="O32" s="348"/>
      <c r="P32" s="348"/>
      <c r="Q32" s="348"/>
      <c r="R32" s="348"/>
      <c r="S32" s="348"/>
      <c r="T32" s="349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x14ac:dyDescent="0.2">
      <c r="A33" s="344"/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6"/>
      <c r="N33" s="347" t="s">
        <v>66</v>
      </c>
      <c r="O33" s="348"/>
      <c r="P33" s="348"/>
      <c r="Q33" s="348"/>
      <c r="R33" s="348"/>
      <c r="S33" s="348"/>
      <c r="T33" s="349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customHeight="1" x14ac:dyDescent="0.25">
      <c r="A34" s="343" t="s">
        <v>81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27"/>
      <c r="Z34" s="327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8">
        <v>4607091388503</v>
      </c>
      <c r="E35" s="337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6"/>
      <c r="P35" s="336"/>
      <c r="Q35" s="336"/>
      <c r="R35" s="337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45"/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4"/>
      <c r="M36" s="346"/>
      <c r="N36" s="347" t="s">
        <v>66</v>
      </c>
      <c r="O36" s="348"/>
      <c r="P36" s="348"/>
      <c r="Q36" s="348"/>
      <c r="R36" s="348"/>
      <c r="S36" s="348"/>
      <c r="T36" s="349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x14ac:dyDescent="0.2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6"/>
      <c r="N37" s="347" t="s">
        <v>66</v>
      </c>
      <c r="O37" s="348"/>
      <c r="P37" s="348"/>
      <c r="Q37" s="348"/>
      <c r="R37" s="348"/>
      <c r="S37" s="348"/>
      <c r="T37" s="349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customHeight="1" x14ac:dyDescent="0.25">
      <c r="A38" s="343" t="s">
        <v>86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27"/>
      <c r="Z38" s="327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8">
        <v>4607091388282</v>
      </c>
      <c r="E39" s="337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6"/>
      <c r="P39" s="336"/>
      <c r="Q39" s="336"/>
      <c r="R39" s="337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45"/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6"/>
      <c r="N40" s="347" t="s">
        <v>66</v>
      </c>
      <c r="O40" s="348"/>
      <c r="P40" s="348"/>
      <c r="Q40" s="348"/>
      <c r="R40" s="348"/>
      <c r="S40" s="348"/>
      <c r="T40" s="349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x14ac:dyDescent="0.2">
      <c r="A41" s="344"/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6"/>
      <c r="N41" s="347" t="s">
        <v>66</v>
      </c>
      <c r="O41" s="348"/>
      <c r="P41" s="348"/>
      <c r="Q41" s="348"/>
      <c r="R41" s="348"/>
      <c r="S41" s="348"/>
      <c r="T41" s="349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customHeight="1" x14ac:dyDescent="0.25">
      <c r="A42" s="343" t="s">
        <v>90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27"/>
      <c r="Z42" s="327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8">
        <v>4607091389111</v>
      </c>
      <c r="E43" s="337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6"/>
      <c r="P43" s="336"/>
      <c r="Q43" s="336"/>
      <c r="R43" s="337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45"/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6"/>
      <c r="N44" s="347" t="s">
        <v>66</v>
      </c>
      <c r="O44" s="348"/>
      <c r="P44" s="348"/>
      <c r="Q44" s="348"/>
      <c r="R44" s="348"/>
      <c r="S44" s="348"/>
      <c r="T44" s="349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x14ac:dyDescent="0.2">
      <c r="A45" s="344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6"/>
      <c r="N45" s="347" t="s">
        <v>66</v>
      </c>
      <c r="O45" s="348"/>
      <c r="P45" s="348"/>
      <c r="Q45" s="348"/>
      <c r="R45" s="348"/>
      <c r="S45" s="348"/>
      <c r="T45" s="349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customHeight="1" x14ac:dyDescent="0.2">
      <c r="A46" s="477" t="s">
        <v>93</v>
      </c>
      <c r="B46" s="478"/>
      <c r="C46" s="478"/>
      <c r="D46" s="478"/>
      <c r="E46" s="478"/>
      <c r="F46" s="478"/>
      <c r="G46" s="478"/>
      <c r="H46" s="478"/>
      <c r="I46" s="478"/>
      <c r="J46" s="478"/>
      <c r="K46" s="478"/>
      <c r="L46" s="478"/>
      <c r="M46" s="478"/>
      <c r="N46" s="478"/>
      <c r="O46" s="478"/>
      <c r="P46" s="478"/>
      <c r="Q46" s="478"/>
      <c r="R46" s="478"/>
      <c r="S46" s="478"/>
      <c r="T46" s="478"/>
      <c r="U46" s="478"/>
      <c r="V46" s="478"/>
      <c r="W46" s="478"/>
      <c r="X46" s="478"/>
      <c r="Y46" s="48"/>
      <c r="Z46" s="48"/>
    </row>
    <row r="47" spans="1:53" ht="16.5" customHeight="1" x14ac:dyDescent="0.25">
      <c r="A47" s="362" t="s">
        <v>94</v>
      </c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26"/>
      <c r="Z47" s="326"/>
    </row>
    <row r="48" spans="1:53" ht="14.25" customHeight="1" x14ac:dyDescent="0.25">
      <c r="A48" s="343" t="s">
        <v>95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27"/>
      <c r="Z48" s="327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8">
        <v>4680115881440</v>
      </c>
      <c r="E49" s="337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6"/>
      <c r="P49" s="336"/>
      <c r="Q49" s="336"/>
      <c r="R49" s="337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8">
        <v>4680115881433</v>
      </c>
      <c r="E50" s="337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6"/>
      <c r="P50" s="336"/>
      <c r="Q50" s="336"/>
      <c r="R50" s="337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5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6"/>
      <c r="N51" s="347" t="s">
        <v>66</v>
      </c>
      <c r="O51" s="348"/>
      <c r="P51" s="348"/>
      <c r="Q51" s="348"/>
      <c r="R51" s="348"/>
      <c r="S51" s="348"/>
      <c r="T51" s="349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x14ac:dyDescent="0.2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6"/>
      <c r="N52" s="347" t="s">
        <v>66</v>
      </c>
      <c r="O52" s="348"/>
      <c r="P52" s="348"/>
      <c r="Q52" s="348"/>
      <c r="R52" s="348"/>
      <c r="S52" s="348"/>
      <c r="T52" s="349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customHeight="1" x14ac:dyDescent="0.25">
      <c r="A53" s="362" t="s">
        <v>102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26"/>
      <c r="Z53" s="326"/>
    </row>
    <row r="54" spans="1:53" ht="14.25" customHeight="1" x14ac:dyDescent="0.25">
      <c r="A54" s="343" t="s">
        <v>103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27"/>
      <c r="Z54" s="327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8">
        <v>4680115881426</v>
      </c>
      <c r="E55" s="337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6"/>
      <c r="P55" s="336"/>
      <c r="Q55" s="336"/>
      <c r="R55" s="337"/>
      <c r="S55" s="34"/>
      <c r="T55" s="34"/>
      <c r="U55" s="35" t="s">
        <v>65</v>
      </c>
      <c r="V55" s="331">
        <v>300</v>
      </c>
      <c r="W55" s="332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8">
        <v>4680115881426</v>
      </c>
      <c r="E56" s="337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0" t="s">
        <v>108</v>
      </c>
      <c r="O56" s="336"/>
      <c r="P56" s="336"/>
      <c r="Q56" s="336"/>
      <c r="R56" s="337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8">
        <v>4680115881419</v>
      </c>
      <c r="E57" s="337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4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6"/>
      <c r="P57" s="336"/>
      <c r="Q57" s="336"/>
      <c r="R57" s="337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8">
        <v>4680115881525</v>
      </c>
      <c r="E58" s="337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2" t="s">
        <v>113</v>
      </c>
      <c r="O58" s="336"/>
      <c r="P58" s="336"/>
      <c r="Q58" s="336"/>
      <c r="R58" s="337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5"/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6"/>
      <c r="N59" s="347" t="s">
        <v>66</v>
      </c>
      <c r="O59" s="348"/>
      <c r="P59" s="348"/>
      <c r="Q59" s="348"/>
      <c r="R59" s="348"/>
      <c r="S59" s="348"/>
      <c r="T59" s="349"/>
      <c r="U59" s="37" t="s">
        <v>67</v>
      </c>
      <c r="V59" s="333">
        <f>IFERROR(V55/H55,"0")+IFERROR(V56/H56,"0")+IFERROR(V57/H57,"0")+IFERROR(V58/H58,"0")</f>
        <v>27.777777777777775</v>
      </c>
      <c r="W59" s="333">
        <f>IFERROR(W55/H55,"0")+IFERROR(W56/H56,"0")+IFERROR(W57/H57,"0")+IFERROR(W58/H58,"0")</f>
        <v>28</v>
      </c>
      <c r="X59" s="333">
        <f>IFERROR(IF(X55="",0,X55),"0")+IFERROR(IF(X56="",0,X56),"0")+IFERROR(IF(X57="",0,X57),"0")+IFERROR(IF(X58="",0,X58),"0")</f>
        <v>0.60899999999999999</v>
      </c>
      <c r="Y59" s="334"/>
      <c r="Z59" s="334"/>
    </row>
    <row r="60" spans="1:53" x14ac:dyDescent="0.2">
      <c r="A60" s="344"/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6"/>
      <c r="N60" s="347" t="s">
        <v>66</v>
      </c>
      <c r="O60" s="348"/>
      <c r="P60" s="348"/>
      <c r="Q60" s="348"/>
      <c r="R60" s="348"/>
      <c r="S60" s="348"/>
      <c r="T60" s="349"/>
      <c r="U60" s="37" t="s">
        <v>65</v>
      </c>
      <c r="V60" s="333">
        <f>IFERROR(SUM(V55:V58),"0")</f>
        <v>300</v>
      </c>
      <c r="W60" s="333">
        <f>IFERROR(SUM(W55:W58),"0")</f>
        <v>302.40000000000003</v>
      </c>
      <c r="X60" s="37"/>
      <c r="Y60" s="334"/>
      <c r="Z60" s="334"/>
    </row>
    <row r="61" spans="1:53" ht="16.5" customHeight="1" x14ac:dyDescent="0.25">
      <c r="A61" s="362" t="s">
        <v>93</v>
      </c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26"/>
      <c r="Z61" s="326"/>
    </row>
    <row r="62" spans="1:53" ht="14.25" customHeight="1" x14ac:dyDescent="0.25">
      <c r="A62" s="343" t="s">
        <v>103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27"/>
      <c r="Z62" s="327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8">
        <v>4607091382945</v>
      </c>
      <c r="E63" s="337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2" t="s">
        <v>116</v>
      </c>
      <c r="O63" s="336"/>
      <c r="P63" s="336"/>
      <c r="Q63" s="336"/>
      <c r="R63" s="337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38">
        <v>4607091385670</v>
      </c>
      <c r="E64" s="337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6"/>
      <c r="P64" s="336"/>
      <c r="Q64" s="336"/>
      <c r="R64" s="337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38">
        <v>4607091385670</v>
      </c>
      <c r="E65" s="337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0" t="s">
        <v>121</v>
      </c>
      <c r="O65" s="336"/>
      <c r="P65" s="336"/>
      <c r="Q65" s="336"/>
      <c r="R65" s="337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38">
        <v>4680115883956</v>
      </c>
      <c r="E66" s="337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2" t="s">
        <v>124</v>
      </c>
      <c r="O66" s="336"/>
      <c r="P66" s="336"/>
      <c r="Q66" s="336"/>
      <c r="R66" s="337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8">
        <v>4680115881327</v>
      </c>
      <c r="E67" s="337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6"/>
      <c r="P67" s="336"/>
      <c r="Q67" s="336"/>
      <c r="R67" s="337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38">
        <v>4680115882133</v>
      </c>
      <c r="E68" s="337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36"/>
      <c r="P68" s="336"/>
      <c r="Q68" s="336"/>
      <c r="R68" s="337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38">
        <v>4680115882133</v>
      </c>
      <c r="E69" s="337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24" t="s">
        <v>131</v>
      </c>
      <c r="O69" s="336"/>
      <c r="P69" s="336"/>
      <c r="Q69" s="336"/>
      <c r="R69" s="337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8">
        <v>4607091382952</v>
      </c>
      <c r="E70" s="337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6"/>
      <c r="P70" s="336"/>
      <c r="Q70" s="336"/>
      <c r="R70" s="337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38">
        <v>4607091385687</v>
      </c>
      <c r="E71" s="337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6"/>
      <c r="P71" s="336"/>
      <c r="Q71" s="336"/>
      <c r="R71" s="337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4301011565</v>
      </c>
      <c r="D72" s="338">
        <v>4680115882539</v>
      </c>
      <c r="E72" s="337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6"/>
      <c r="P72" s="336"/>
      <c r="Q72" s="336"/>
      <c r="R72" s="337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38">
        <v>4607091384604</v>
      </c>
      <c r="E73" s="337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6"/>
      <c r="P73" s="336"/>
      <c r="Q73" s="336"/>
      <c r="R73" s="337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38">
        <v>4680115880283</v>
      </c>
      <c r="E74" s="337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6"/>
      <c r="P74" s="336"/>
      <c r="Q74" s="336"/>
      <c r="R74" s="337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38">
        <v>4680115883949</v>
      </c>
      <c r="E75" s="337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25" t="s">
        <v>144</v>
      </c>
      <c r="O75" s="336"/>
      <c r="P75" s="336"/>
      <c r="Q75" s="336"/>
      <c r="R75" s="337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4301011443</v>
      </c>
      <c r="D76" s="338">
        <v>4680115881303</v>
      </c>
      <c r="E76" s="337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6"/>
      <c r="P76" s="336"/>
      <c r="Q76" s="336"/>
      <c r="R76" s="337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4301011562</v>
      </c>
      <c r="D77" s="338">
        <v>4680115882577</v>
      </c>
      <c r="E77" s="337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4" t="s">
        <v>149</v>
      </c>
      <c r="O77" s="336"/>
      <c r="P77" s="336"/>
      <c r="Q77" s="336"/>
      <c r="R77" s="337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147</v>
      </c>
      <c r="B78" s="54" t="s">
        <v>150</v>
      </c>
      <c r="C78" s="31">
        <v>4301011564</v>
      </c>
      <c r="D78" s="338">
        <v>4680115882577</v>
      </c>
      <c r="E78" s="337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60" t="s">
        <v>151</v>
      </c>
      <c r="O78" s="336"/>
      <c r="P78" s="336"/>
      <c r="Q78" s="336"/>
      <c r="R78" s="337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4301011432</v>
      </c>
      <c r="D79" s="338">
        <v>4680115882720</v>
      </c>
      <c r="E79" s="337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688" t="s">
        <v>154</v>
      </c>
      <c r="O79" s="336"/>
      <c r="P79" s="336"/>
      <c r="Q79" s="336"/>
      <c r="R79" s="337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155</v>
      </c>
      <c r="B80" s="54" t="s">
        <v>156</v>
      </c>
      <c r="C80" s="31">
        <v>4301011352</v>
      </c>
      <c r="D80" s="338">
        <v>4607091388466</v>
      </c>
      <c r="E80" s="337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4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36"/>
      <c r="P80" s="336"/>
      <c r="Q80" s="336"/>
      <c r="R80" s="337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4301011417</v>
      </c>
      <c r="D81" s="338">
        <v>4680115880269</v>
      </c>
      <c r="E81" s="337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36"/>
      <c r="P81" s="336"/>
      <c r="Q81" s="336"/>
      <c r="R81" s="337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159</v>
      </c>
      <c r="B82" s="54" t="s">
        <v>160</v>
      </c>
      <c r="C82" s="31">
        <v>4301011415</v>
      </c>
      <c r="D82" s="338">
        <v>4680115880429</v>
      </c>
      <c r="E82" s="337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36"/>
      <c r="P82" s="336"/>
      <c r="Q82" s="336"/>
      <c r="R82" s="337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4301011462</v>
      </c>
      <c r="D83" s="338">
        <v>4680115881457</v>
      </c>
      <c r="E83" s="337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36"/>
      <c r="P83" s="336"/>
      <c r="Q83" s="336"/>
      <c r="R83" s="337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5"/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6"/>
      <c r="N84" s="347" t="s">
        <v>66</v>
      </c>
      <c r="O84" s="348"/>
      <c r="P84" s="348"/>
      <c r="Q84" s="348"/>
      <c r="R84" s="348"/>
      <c r="S84" s="348"/>
      <c r="T84" s="349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34"/>
      <c r="Z84" s="334"/>
    </row>
    <row r="85" spans="1:53" x14ac:dyDescent="0.2">
      <c r="A85" s="344"/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6"/>
      <c r="N85" s="347" t="s">
        <v>66</v>
      </c>
      <c r="O85" s="348"/>
      <c r="P85" s="348"/>
      <c r="Q85" s="348"/>
      <c r="R85" s="348"/>
      <c r="S85" s="348"/>
      <c r="T85" s="349"/>
      <c r="U85" s="37" t="s">
        <v>65</v>
      </c>
      <c r="V85" s="333">
        <f>IFERROR(SUM(V63:V83),"0")</f>
        <v>0</v>
      </c>
      <c r="W85" s="333">
        <f>IFERROR(SUM(W63:W83),"0")</f>
        <v>0</v>
      </c>
      <c r="X85" s="37"/>
      <c r="Y85" s="334"/>
      <c r="Z85" s="334"/>
    </row>
    <row r="86" spans="1:53" ht="14.25" customHeight="1" x14ac:dyDescent="0.25">
      <c r="A86" s="343" t="s">
        <v>95</v>
      </c>
      <c r="B86" s="344"/>
      <c r="C86" s="344"/>
      <c r="D86" s="344"/>
      <c r="E86" s="344"/>
      <c r="F86" s="344"/>
      <c r="G86" s="344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  <c r="V86" s="344"/>
      <c r="W86" s="344"/>
      <c r="X86" s="344"/>
      <c r="Y86" s="327"/>
      <c r="Z86" s="327"/>
    </row>
    <row r="87" spans="1:53" ht="16.5" customHeight="1" x14ac:dyDescent="0.25">
      <c r="A87" s="54" t="s">
        <v>163</v>
      </c>
      <c r="B87" s="54" t="s">
        <v>164</v>
      </c>
      <c r="C87" s="31">
        <v>4301020235</v>
      </c>
      <c r="D87" s="338">
        <v>4680115881488</v>
      </c>
      <c r="E87" s="337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36"/>
      <c r="P87" s="336"/>
      <c r="Q87" s="336"/>
      <c r="R87" s="337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165</v>
      </c>
      <c r="B88" s="54" t="s">
        <v>166</v>
      </c>
      <c r="C88" s="31">
        <v>4301020183</v>
      </c>
      <c r="D88" s="338">
        <v>4607091384765</v>
      </c>
      <c r="E88" s="337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663" t="s">
        <v>167</v>
      </c>
      <c r="O88" s="336"/>
      <c r="P88" s="336"/>
      <c r="Q88" s="336"/>
      <c r="R88" s="337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168</v>
      </c>
      <c r="B89" s="54" t="s">
        <v>169</v>
      </c>
      <c r="C89" s="31">
        <v>4301020228</v>
      </c>
      <c r="D89" s="338">
        <v>4680115882751</v>
      </c>
      <c r="E89" s="337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535" t="s">
        <v>170</v>
      </c>
      <c r="O89" s="336"/>
      <c r="P89" s="336"/>
      <c r="Q89" s="336"/>
      <c r="R89" s="337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171</v>
      </c>
      <c r="B90" s="54" t="s">
        <v>172</v>
      </c>
      <c r="C90" s="31">
        <v>4301020258</v>
      </c>
      <c r="D90" s="338">
        <v>4680115882775</v>
      </c>
      <c r="E90" s="337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668" t="s">
        <v>174</v>
      </c>
      <c r="O90" s="336"/>
      <c r="P90" s="336"/>
      <c r="Q90" s="336"/>
      <c r="R90" s="337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175</v>
      </c>
      <c r="B91" s="54" t="s">
        <v>176</v>
      </c>
      <c r="C91" s="31">
        <v>4301020217</v>
      </c>
      <c r="D91" s="338">
        <v>4680115880658</v>
      </c>
      <c r="E91" s="337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36"/>
      <c r="P91" s="336"/>
      <c r="Q91" s="336"/>
      <c r="R91" s="337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45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6"/>
      <c r="N92" s="347" t="s">
        <v>66</v>
      </c>
      <c r="O92" s="348"/>
      <c r="P92" s="348"/>
      <c r="Q92" s="348"/>
      <c r="R92" s="348"/>
      <c r="S92" s="348"/>
      <c r="T92" s="349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x14ac:dyDescent="0.2">
      <c r="A93" s="344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6"/>
      <c r="N93" s="347" t="s">
        <v>66</v>
      </c>
      <c r="O93" s="348"/>
      <c r="P93" s="348"/>
      <c r="Q93" s="348"/>
      <c r="R93" s="348"/>
      <c r="S93" s="348"/>
      <c r="T93" s="349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customHeight="1" x14ac:dyDescent="0.25">
      <c r="A94" s="343" t="s">
        <v>60</v>
      </c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27"/>
      <c r="Z94" s="327"/>
    </row>
    <row r="95" spans="1:53" ht="16.5" customHeight="1" x14ac:dyDescent="0.25">
      <c r="A95" s="54" t="s">
        <v>177</v>
      </c>
      <c r="B95" s="54" t="s">
        <v>178</v>
      </c>
      <c r="C95" s="31">
        <v>4301030895</v>
      </c>
      <c r="D95" s="338">
        <v>4607091387667</v>
      </c>
      <c r="E95" s="337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5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36"/>
      <c r="P95" s="336"/>
      <c r="Q95" s="336"/>
      <c r="R95" s="337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4301030961</v>
      </c>
      <c r="D96" s="338">
        <v>4607091387636</v>
      </c>
      <c r="E96" s="337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36"/>
      <c r="P96" s="336"/>
      <c r="Q96" s="336"/>
      <c r="R96" s="337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38">
        <v>4607091382426</v>
      </c>
      <c r="E97" s="337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6"/>
      <c r="P97" s="336"/>
      <c r="Q97" s="336"/>
      <c r="R97" s="337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38">
        <v>4607091386547</v>
      </c>
      <c r="E98" s="337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5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6"/>
      <c r="P98" s="336"/>
      <c r="Q98" s="336"/>
      <c r="R98" s="337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38">
        <v>4607091384734</v>
      </c>
      <c r="E99" s="337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6"/>
      <c r="P99" s="336"/>
      <c r="Q99" s="336"/>
      <c r="R99" s="337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38">
        <v>4607091382464</v>
      </c>
      <c r="E100" s="337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6"/>
      <c r="P100" s="336"/>
      <c r="Q100" s="336"/>
      <c r="R100" s="337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38">
        <v>4680115883444</v>
      </c>
      <c r="E101" s="337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7" t="s">
        <v>191</v>
      </c>
      <c r="O101" s="336"/>
      <c r="P101" s="336"/>
      <c r="Q101" s="336"/>
      <c r="R101" s="337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38">
        <v>4680115883444</v>
      </c>
      <c r="E102" s="337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27" t="s">
        <v>191</v>
      </c>
      <c r="O102" s="336"/>
      <c r="P102" s="336"/>
      <c r="Q102" s="336"/>
      <c r="R102" s="337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45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6"/>
      <c r="N103" s="347" t="s">
        <v>66</v>
      </c>
      <c r="O103" s="348"/>
      <c r="P103" s="348"/>
      <c r="Q103" s="348"/>
      <c r="R103" s="348"/>
      <c r="S103" s="348"/>
      <c r="T103" s="349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x14ac:dyDescent="0.2">
      <c r="A104" s="344"/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6"/>
      <c r="N104" s="347" t="s">
        <v>66</v>
      </c>
      <c r="O104" s="348"/>
      <c r="P104" s="348"/>
      <c r="Q104" s="348"/>
      <c r="R104" s="348"/>
      <c r="S104" s="348"/>
      <c r="T104" s="349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customHeight="1" x14ac:dyDescent="0.25">
      <c r="A105" s="343" t="s">
        <v>68</v>
      </c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38">
        <v>4607091386967</v>
      </c>
      <c r="E106" s="337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75" t="s">
        <v>195</v>
      </c>
      <c r="O106" s="336"/>
      <c r="P106" s="336"/>
      <c r="Q106" s="336"/>
      <c r="R106" s="337"/>
      <c r="S106" s="34"/>
      <c r="T106" s="34"/>
      <c r="U106" s="35" t="s">
        <v>65</v>
      </c>
      <c r="V106" s="331">
        <v>0</v>
      </c>
      <c r="W106" s="33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4301051437</v>
      </c>
      <c r="D107" s="338">
        <v>4607091386967</v>
      </c>
      <c r="E107" s="337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20" t="s">
        <v>197</v>
      </c>
      <c r="O107" s="336"/>
      <c r="P107" s="336"/>
      <c r="Q107" s="336"/>
      <c r="R107" s="337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4301051611</v>
      </c>
      <c r="D108" s="338">
        <v>4607091385304</v>
      </c>
      <c r="E108" s="337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55" t="s">
        <v>200</v>
      </c>
      <c r="O108" s="336"/>
      <c r="P108" s="336"/>
      <c r="Q108" s="336"/>
      <c r="R108" s="337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4301051306</v>
      </c>
      <c r="D109" s="338">
        <v>4607091386264</v>
      </c>
      <c r="E109" s="337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6"/>
      <c r="P109" s="336"/>
      <c r="Q109" s="336"/>
      <c r="R109" s="337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203</v>
      </c>
      <c r="B110" s="54" t="s">
        <v>204</v>
      </c>
      <c r="C110" s="31">
        <v>4301051436</v>
      </c>
      <c r="D110" s="338">
        <v>4607091385731</v>
      </c>
      <c r="E110" s="337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34" t="s">
        <v>205</v>
      </c>
      <c r="O110" s="336"/>
      <c r="P110" s="336"/>
      <c r="Q110" s="336"/>
      <c r="R110" s="337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206</v>
      </c>
      <c r="B111" s="54" t="s">
        <v>207</v>
      </c>
      <c r="C111" s="31">
        <v>4301051439</v>
      </c>
      <c r="D111" s="338">
        <v>4680115880214</v>
      </c>
      <c r="E111" s="337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580" t="s">
        <v>208</v>
      </c>
      <c r="O111" s="336"/>
      <c r="P111" s="336"/>
      <c r="Q111" s="336"/>
      <c r="R111" s="337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4301051438</v>
      </c>
      <c r="D112" s="338">
        <v>4680115880894</v>
      </c>
      <c r="E112" s="337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74" t="s">
        <v>211</v>
      </c>
      <c r="O112" s="336"/>
      <c r="P112" s="336"/>
      <c r="Q112" s="336"/>
      <c r="R112" s="337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4301051313</v>
      </c>
      <c r="D113" s="338">
        <v>4607091385427</v>
      </c>
      <c r="E113" s="337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3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36"/>
      <c r="P113" s="336"/>
      <c r="Q113" s="336"/>
      <c r="R113" s="337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4301051480</v>
      </c>
      <c r="D114" s="338">
        <v>4680115882645</v>
      </c>
      <c r="E114" s="337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85" t="s">
        <v>216</v>
      </c>
      <c r="O114" s="336"/>
      <c r="P114" s="336"/>
      <c r="Q114" s="336"/>
      <c r="R114" s="337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5"/>
      <c r="B115" s="344"/>
      <c r="C115" s="344"/>
      <c r="D115" s="344"/>
      <c r="E115" s="344"/>
      <c r="F115" s="344"/>
      <c r="G115" s="344"/>
      <c r="H115" s="344"/>
      <c r="I115" s="344"/>
      <c r="J115" s="344"/>
      <c r="K115" s="344"/>
      <c r="L115" s="344"/>
      <c r="M115" s="346"/>
      <c r="N115" s="347" t="s">
        <v>66</v>
      </c>
      <c r="O115" s="348"/>
      <c r="P115" s="348"/>
      <c r="Q115" s="348"/>
      <c r="R115" s="348"/>
      <c r="S115" s="348"/>
      <c r="T115" s="349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0</v>
      </c>
      <c r="W115" s="333">
        <f>IFERROR(W106/H106,"0")+IFERROR(W107/H107,"0")+IFERROR(W108/H108,"0")+IFERROR(W109/H109,"0")+IFERROR(W110/H110,"0")+IFERROR(W111/H111,"0")+IFERROR(W112/H112,"0")+IFERROR(W113/H113,"0")+IFERROR(W114/H114,"0")</f>
        <v>0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34"/>
      <c r="Z115" s="334"/>
    </row>
    <row r="116" spans="1:53" x14ac:dyDescent="0.2">
      <c r="A116" s="344"/>
      <c r="B116" s="344"/>
      <c r="C116" s="344"/>
      <c r="D116" s="344"/>
      <c r="E116" s="344"/>
      <c r="F116" s="344"/>
      <c r="G116" s="344"/>
      <c r="H116" s="344"/>
      <c r="I116" s="344"/>
      <c r="J116" s="344"/>
      <c r="K116" s="344"/>
      <c r="L116" s="344"/>
      <c r="M116" s="346"/>
      <c r="N116" s="347" t="s">
        <v>66</v>
      </c>
      <c r="O116" s="348"/>
      <c r="P116" s="348"/>
      <c r="Q116" s="348"/>
      <c r="R116" s="348"/>
      <c r="S116" s="348"/>
      <c r="T116" s="349"/>
      <c r="U116" s="37" t="s">
        <v>65</v>
      </c>
      <c r="V116" s="333">
        <f>IFERROR(SUM(V106:V114),"0")</f>
        <v>0</v>
      </c>
      <c r="W116" s="333">
        <f>IFERROR(SUM(W106:W114),"0")</f>
        <v>0</v>
      </c>
      <c r="X116" s="37"/>
      <c r="Y116" s="334"/>
      <c r="Z116" s="334"/>
    </row>
    <row r="117" spans="1:53" ht="14.25" customHeight="1" x14ac:dyDescent="0.25">
      <c r="A117" s="343" t="s">
        <v>217</v>
      </c>
      <c r="B117" s="344"/>
      <c r="C117" s="344"/>
      <c r="D117" s="344"/>
      <c r="E117" s="344"/>
      <c r="F117" s="344"/>
      <c r="G117" s="344"/>
      <c r="H117" s="344"/>
      <c r="I117" s="344"/>
      <c r="J117" s="344"/>
      <c r="K117" s="344"/>
      <c r="L117" s="344"/>
      <c r="M117" s="344"/>
      <c r="N117" s="344"/>
      <c r="O117" s="344"/>
      <c r="P117" s="344"/>
      <c r="Q117" s="344"/>
      <c r="R117" s="344"/>
      <c r="S117" s="344"/>
      <c r="T117" s="344"/>
      <c r="U117" s="344"/>
      <c r="V117" s="344"/>
      <c r="W117" s="344"/>
      <c r="X117" s="344"/>
      <c r="Y117" s="327"/>
      <c r="Z117" s="327"/>
    </row>
    <row r="118" spans="1:53" ht="27" customHeight="1" x14ac:dyDescent="0.25">
      <c r="A118" s="54" t="s">
        <v>218</v>
      </c>
      <c r="B118" s="54" t="s">
        <v>219</v>
      </c>
      <c r="C118" s="31">
        <v>4301060296</v>
      </c>
      <c r="D118" s="338">
        <v>4607091383065</v>
      </c>
      <c r="E118" s="337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36"/>
      <c r="P118" s="336"/>
      <c r="Q118" s="336"/>
      <c r="R118" s="337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4301060350</v>
      </c>
      <c r="D119" s="338">
        <v>4680115881532</v>
      </c>
      <c r="E119" s="337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36"/>
      <c r="P119" s="336"/>
      <c r="Q119" s="336"/>
      <c r="R119" s="337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220</v>
      </c>
      <c r="B120" s="54" t="s">
        <v>222</v>
      </c>
      <c r="C120" s="31">
        <v>4301060371</v>
      </c>
      <c r="D120" s="338">
        <v>4680115881532</v>
      </c>
      <c r="E120" s="337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412" t="s">
        <v>223</v>
      </c>
      <c r="O120" s="336"/>
      <c r="P120" s="336"/>
      <c r="Q120" s="336"/>
      <c r="R120" s="337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220</v>
      </c>
      <c r="B121" s="54" t="s">
        <v>224</v>
      </c>
      <c r="C121" s="31">
        <v>4301060366</v>
      </c>
      <c r="D121" s="338">
        <v>4680115881532</v>
      </c>
      <c r="E121" s="337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46" t="s">
        <v>223</v>
      </c>
      <c r="O121" s="336"/>
      <c r="P121" s="336"/>
      <c r="Q121" s="336"/>
      <c r="R121" s="337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226</v>
      </c>
      <c r="C122" s="31">
        <v>4301060356</v>
      </c>
      <c r="D122" s="338">
        <v>4680115882652</v>
      </c>
      <c r="E122" s="337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16" t="s">
        <v>227</v>
      </c>
      <c r="O122" s="336"/>
      <c r="P122" s="336"/>
      <c r="Q122" s="336"/>
      <c r="R122" s="337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228</v>
      </c>
      <c r="B123" s="54" t="s">
        <v>229</v>
      </c>
      <c r="C123" s="31">
        <v>4301060309</v>
      </c>
      <c r="D123" s="338">
        <v>4680115880238</v>
      </c>
      <c r="E123" s="337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36"/>
      <c r="P123" s="336"/>
      <c r="Q123" s="336"/>
      <c r="R123" s="337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4301060351</v>
      </c>
      <c r="D124" s="338">
        <v>4680115881464</v>
      </c>
      <c r="E124" s="337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65" t="s">
        <v>232</v>
      </c>
      <c r="O124" s="336"/>
      <c r="P124" s="336"/>
      <c r="Q124" s="336"/>
      <c r="R124" s="337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45"/>
      <c r="B125" s="344"/>
      <c r="C125" s="344"/>
      <c r="D125" s="344"/>
      <c r="E125" s="344"/>
      <c r="F125" s="344"/>
      <c r="G125" s="344"/>
      <c r="H125" s="344"/>
      <c r="I125" s="344"/>
      <c r="J125" s="344"/>
      <c r="K125" s="344"/>
      <c r="L125" s="344"/>
      <c r="M125" s="346"/>
      <c r="N125" s="347" t="s">
        <v>66</v>
      </c>
      <c r="O125" s="348"/>
      <c r="P125" s="348"/>
      <c r="Q125" s="348"/>
      <c r="R125" s="348"/>
      <c r="S125" s="348"/>
      <c r="T125" s="349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x14ac:dyDescent="0.2">
      <c r="A126" s="344"/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4"/>
      <c r="M126" s="346"/>
      <c r="N126" s="347" t="s">
        <v>66</v>
      </c>
      <c r="O126" s="348"/>
      <c r="P126" s="348"/>
      <c r="Q126" s="348"/>
      <c r="R126" s="348"/>
      <c r="S126" s="348"/>
      <c r="T126" s="349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customHeight="1" x14ac:dyDescent="0.25">
      <c r="A127" s="362" t="s">
        <v>233</v>
      </c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326"/>
      <c r="Z127" s="326"/>
    </row>
    <row r="128" spans="1:53" ht="14.25" customHeight="1" x14ac:dyDescent="0.25">
      <c r="A128" s="343" t="s">
        <v>68</v>
      </c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4"/>
      <c r="N128" s="344"/>
      <c r="O128" s="344"/>
      <c r="P128" s="344"/>
      <c r="Q128" s="344"/>
      <c r="R128" s="344"/>
      <c r="S128" s="344"/>
      <c r="T128" s="344"/>
      <c r="U128" s="344"/>
      <c r="V128" s="344"/>
      <c r="W128" s="344"/>
      <c r="X128" s="344"/>
      <c r="Y128" s="327"/>
      <c r="Z128" s="327"/>
    </row>
    <row r="129" spans="1:53" ht="27" customHeight="1" x14ac:dyDescent="0.25">
      <c r="A129" s="54" t="s">
        <v>234</v>
      </c>
      <c r="B129" s="54" t="s">
        <v>235</v>
      </c>
      <c r="C129" s="31">
        <v>4301051360</v>
      </c>
      <c r="D129" s="338">
        <v>4607091385168</v>
      </c>
      <c r="E129" s="337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36"/>
      <c r="P129" s="336"/>
      <c r="Q129" s="336"/>
      <c r="R129" s="337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38">
        <v>4607091385168</v>
      </c>
      <c r="E130" s="337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94" t="s">
        <v>237</v>
      </c>
      <c r="O130" s="336"/>
      <c r="P130" s="336"/>
      <c r="Q130" s="336"/>
      <c r="R130" s="337"/>
      <c r="S130" s="34"/>
      <c r="T130" s="34"/>
      <c r="U130" s="35" t="s">
        <v>65</v>
      </c>
      <c r="V130" s="331">
        <v>400</v>
      </c>
      <c r="W130" s="332">
        <f>IFERROR(IF(V130="",0,CEILING((V130/$H130),1)*$H130),"")</f>
        <v>403.20000000000005</v>
      </c>
      <c r="X130" s="36">
        <f>IFERROR(IF(W130=0,"",ROUNDUP(W130/H130,0)*0.02175),"")</f>
        <v>1.044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238</v>
      </c>
      <c r="B131" s="54" t="s">
        <v>239</v>
      </c>
      <c r="C131" s="31">
        <v>4301051362</v>
      </c>
      <c r="D131" s="338">
        <v>4607091383256</v>
      </c>
      <c r="E131" s="337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6"/>
      <c r="P131" s="336"/>
      <c r="Q131" s="336"/>
      <c r="R131" s="337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38">
        <v>4607091385748</v>
      </c>
      <c r="E132" s="337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6"/>
      <c r="P132" s="336"/>
      <c r="Q132" s="336"/>
      <c r="R132" s="337"/>
      <c r="S132" s="34"/>
      <c r="T132" s="34"/>
      <c r="U132" s="35" t="s">
        <v>65</v>
      </c>
      <c r="V132" s="331">
        <v>0</v>
      </c>
      <c r="W132" s="33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45"/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6"/>
      <c r="N133" s="347" t="s">
        <v>66</v>
      </c>
      <c r="O133" s="348"/>
      <c r="P133" s="348"/>
      <c r="Q133" s="348"/>
      <c r="R133" s="348"/>
      <c r="S133" s="348"/>
      <c r="T133" s="349"/>
      <c r="U133" s="37" t="s">
        <v>67</v>
      </c>
      <c r="V133" s="333">
        <f>IFERROR(V129/H129,"0")+IFERROR(V130/H130,"0")+IFERROR(V131/H131,"0")+IFERROR(V132/H132,"0")</f>
        <v>47.61904761904762</v>
      </c>
      <c r="W133" s="333">
        <f>IFERROR(W129/H129,"0")+IFERROR(W130/H130,"0")+IFERROR(W131/H131,"0")+IFERROR(W132/H132,"0")</f>
        <v>48</v>
      </c>
      <c r="X133" s="333">
        <f>IFERROR(IF(X129="",0,X129),"0")+IFERROR(IF(X130="",0,X130),"0")+IFERROR(IF(X131="",0,X131),"0")+IFERROR(IF(X132="",0,X132),"0")</f>
        <v>1.044</v>
      </c>
      <c r="Y133" s="334"/>
      <c r="Z133" s="334"/>
    </row>
    <row r="134" spans="1:53" x14ac:dyDescent="0.2">
      <c r="A134" s="344"/>
      <c r="B134" s="344"/>
      <c r="C134" s="344"/>
      <c r="D134" s="344"/>
      <c r="E134" s="344"/>
      <c r="F134" s="344"/>
      <c r="G134" s="344"/>
      <c r="H134" s="344"/>
      <c r="I134" s="344"/>
      <c r="J134" s="344"/>
      <c r="K134" s="344"/>
      <c r="L134" s="344"/>
      <c r="M134" s="346"/>
      <c r="N134" s="347" t="s">
        <v>66</v>
      </c>
      <c r="O134" s="348"/>
      <c r="P134" s="348"/>
      <c r="Q134" s="348"/>
      <c r="R134" s="348"/>
      <c r="S134" s="348"/>
      <c r="T134" s="349"/>
      <c r="U134" s="37" t="s">
        <v>65</v>
      </c>
      <c r="V134" s="333">
        <f>IFERROR(SUM(V129:V132),"0")</f>
        <v>400</v>
      </c>
      <c r="W134" s="333">
        <f>IFERROR(SUM(W129:W132),"0")</f>
        <v>403.20000000000005</v>
      </c>
      <c r="X134" s="37"/>
      <c r="Y134" s="334"/>
      <c r="Z134" s="334"/>
    </row>
    <row r="135" spans="1:53" ht="27.75" customHeight="1" x14ac:dyDescent="0.2">
      <c r="A135" s="477" t="s">
        <v>242</v>
      </c>
      <c r="B135" s="478"/>
      <c r="C135" s="478"/>
      <c r="D135" s="478"/>
      <c r="E135" s="478"/>
      <c r="F135" s="478"/>
      <c r="G135" s="478"/>
      <c r="H135" s="478"/>
      <c r="I135" s="478"/>
      <c r="J135" s="478"/>
      <c r="K135" s="478"/>
      <c r="L135" s="478"/>
      <c r="M135" s="478"/>
      <c r="N135" s="478"/>
      <c r="O135" s="478"/>
      <c r="P135" s="478"/>
      <c r="Q135" s="478"/>
      <c r="R135" s="478"/>
      <c r="S135" s="478"/>
      <c r="T135" s="478"/>
      <c r="U135" s="478"/>
      <c r="V135" s="478"/>
      <c r="W135" s="478"/>
      <c r="X135" s="478"/>
      <c r="Y135" s="48"/>
      <c r="Z135" s="48"/>
    </row>
    <row r="136" spans="1:53" ht="16.5" customHeight="1" x14ac:dyDescent="0.25">
      <c r="A136" s="362" t="s">
        <v>243</v>
      </c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4"/>
      <c r="N136" s="344"/>
      <c r="O136" s="344"/>
      <c r="P136" s="344"/>
      <c r="Q136" s="344"/>
      <c r="R136" s="344"/>
      <c r="S136" s="344"/>
      <c r="T136" s="344"/>
      <c r="U136" s="344"/>
      <c r="V136" s="344"/>
      <c r="W136" s="344"/>
      <c r="X136" s="344"/>
      <c r="Y136" s="326"/>
      <c r="Z136" s="326"/>
    </row>
    <row r="137" spans="1:53" ht="14.25" customHeight="1" x14ac:dyDescent="0.25">
      <c r="A137" s="343" t="s">
        <v>103</v>
      </c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4"/>
      <c r="N137" s="344"/>
      <c r="O137" s="344"/>
      <c r="P137" s="344"/>
      <c r="Q137" s="344"/>
      <c r="R137" s="344"/>
      <c r="S137" s="344"/>
      <c r="T137" s="344"/>
      <c r="U137" s="344"/>
      <c r="V137" s="344"/>
      <c r="W137" s="344"/>
      <c r="X137" s="344"/>
      <c r="Y137" s="327"/>
      <c r="Z137" s="327"/>
    </row>
    <row r="138" spans="1:53" ht="27" customHeight="1" x14ac:dyDescent="0.25">
      <c r="A138" s="54" t="s">
        <v>244</v>
      </c>
      <c r="B138" s="54" t="s">
        <v>245</v>
      </c>
      <c r="C138" s="31">
        <v>4301011223</v>
      </c>
      <c r="D138" s="338">
        <v>4607091383423</v>
      </c>
      <c r="E138" s="337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6"/>
      <c r="P138" s="336"/>
      <c r="Q138" s="336"/>
      <c r="R138" s="337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246</v>
      </c>
      <c r="B139" s="54" t="s">
        <v>247</v>
      </c>
      <c r="C139" s="31">
        <v>4301011338</v>
      </c>
      <c r="D139" s="338">
        <v>4607091381405</v>
      </c>
      <c r="E139" s="337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6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6"/>
      <c r="P139" s="336"/>
      <c r="Q139" s="336"/>
      <c r="R139" s="337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248</v>
      </c>
      <c r="B140" s="54" t="s">
        <v>249</v>
      </c>
      <c r="C140" s="31">
        <v>4301011333</v>
      </c>
      <c r="D140" s="338">
        <v>4607091386516</v>
      </c>
      <c r="E140" s="337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6"/>
      <c r="P140" s="336"/>
      <c r="Q140" s="336"/>
      <c r="R140" s="337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45"/>
      <c r="B141" s="344"/>
      <c r="C141" s="344"/>
      <c r="D141" s="344"/>
      <c r="E141" s="344"/>
      <c r="F141" s="344"/>
      <c r="G141" s="344"/>
      <c r="H141" s="344"/>
      <c r="I141" s="344"/>
      <c r="J141" s="344"/>
      <c r="K141" s="344"/>
      <c r="L141" s="344"/>
      <c r="M141" s="346"/>
      <c r="N141" s="347" t="s">
        <v>66</v>
      </c>
      <c r="O141" s="348"/>
      <c r="P141" s="348"/>
      <c r="Q141" s="348"/>
      <c r="R141" s="348"/>
      <c r="S141" s="348"/>
      <c r="T141" s="349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x14ac:dyDescent="0.2">
      <c r="A142" s="344"/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6"/>
      <c r="N142" s="347" t="s">
        <v>66</v>
      </c>
      <c r="O142" s="348"/>
      <c r="P142" s="348"/>
      <c r="Q142" s="348"/>
      <c r="R142" s="348"/>
      <c r="S142" s="348"/>
      <c r="T142" s="349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customHeight="1" x14ac:dyDescent="0.25">
      <c r="A143" s="362" t="s">
        <v>250</v>
      </c>
      <c r="B143" s="344"/>
      <c r="C143" s="344"/>
      <c r="D143" s="344"/>
      <c r="E143" s="344"/>
      <c r="F143" s="344"/>
      <c r="G143" s="344"/>
      <c r="H143" s="344"/>
      <c r="I143" s="344"/>
      <c r="J143" s="344"/>
      <c r="K143" s="344"/>
      <c r="L143" s="344"/>
      <c r="M143" s="344"/>
      <c r="N143" s="344"/>
      <c r="O143" s="344"/>
      <c r="P143" s="344"/>
      <c r="Q143" s="344"/>
      <c r="R143" s="344"/>
      <c r="S143" s="344"/>
      <c r="T143" s="344"/>
      <c r="U143" s="344"/>
      <c r="V143" s="344"/>
      <c r="W143" s="344"/>
      <c r="X143" s="344"/>
      <c r="Y143" s="326"/>
      <c r="Z143" s="326"/>
    </row>
    <row r="144" spans="1:53" ht="14.25" customHeight="1" x14ac:dyDescent="0.25">
      <c r="A144" s="343" t="s">
        <v>60</v>
      </c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4"/>
      <c r="N144" s="344"/>
      <c r="O144" s="344"/>
      <c r="P144" s="344"/>
      <c r="Q144" s="344"/>
      <c r="R144" s="344"/>
      <c r="S144" s="344"/>
      <c r="T144" s="344"/>
      <c r="U144" s="344"/>
      <c r="V144" s="344"/>
      <c r="W144" s="344"/>
      <c r="X144" s="344"/>
      <c r="Y144" s="327"/>
      <c r="Z144" s="327"/>
    </row>
    <row r="145" spans="1:53" ht="27" customHeight="1" x14ac:dyDescent="0.25">
      <c r="A145" s="54" t="s">
        <v>251</v>
      </c>
      <c r="B145" s="54" t="s">
        <v>252</v>
      </c>
      <c r="C145" s="31">
        <v>4301031191</v>
      </c>
      <c r="D145" s="338">
        <v>4680115880993</v>
      </c>
      <c r="E145" s="337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6"/>
      <c r="P145" s="336"/>
      <c r="Q145" s="336"/>
      <c r="R145" s="337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4301031204</v>
      </c>
      <c r="D146" s="338">
        <v>4680115881761</v>
      </c>
      <c r="E146" s="337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6"/>
      <c r="P146" s="336"/>
      <c r="Q146" s="336"/>
      <c r="R146" s="337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4301031201</v>
      </c>
      <c r="D147" s="338">
        <v>4680115881563</v>
      </c>
      <c r="E147" s="337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6"/>
      <c r="P147" s="336"/>
      <c r="Q147" s="336"/>
      <c r="R147" s="337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4301031199</v>
      </c>
      <c r="D148" s="338">
        <v>4680115880986</v>
      </c>
      <c r="E148" s="337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6"/>
      <c r="P148" s="336"/>
      <c r="Q148" s="336"/>
      <c r="R148" s="337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4301031190</v>
      </c>
      <c r="D149" s="338">
        <v>4680115880207</v>
      </c>
      <c r="E149" s="337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6"/>
      <c r="P149" s="336"/>
      <c r="Q149" s="336"/>
      <c r="R149" s="337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4301031205</v>
      </c>
      <c r="D150" s="338">
        <v>4680115881785</v>
      </c>
      <c r="E150" s="337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6"/>
      <c r="P150" s="336"/>
      <c r="Q150" s="336"/>
      <c r="R150" s="337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263</v>
      </c>
      <c r="B151" s="54" t="s">
        <v>264</v>
      </c>
      <c r="C151" s="31">
        <v>4301031202</v>
      </c>
      <c r="D151" s="338">
        <v>4680115881679</v>
      </c>
      <c r="E151" s="337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6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6"/>
      <c r="P151" s="336"/>
      <c r="Q151" s="336"/>
      <c r="R151" s="337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265</v>
      </c>
      <c r="B152" s="54" t="s">
        <v>266</v>
      </c>
      <c r="C152" s="31">
        <v>4301031158</v>
      </c>
      <c r="D152" s="338">
        <v>4680115880191</v>
      </c>
      <c r="E152" s="337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6"/>
      <c r="P152" s="336"/>
      <c r="Q152" s="336"/>
      <c r="R152" s="337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267</v>
      </c>
      <c r="B153" s="54" t="s">
        <v>268</v>
      </c>
      <c r="C153" s="31">
        <v>4301031245</v>
      </c>
      <c r="D153" s="338">
        <v>4680115883963</v>
      </c>
      <c r="E153" s="337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37" t="s">
        <v>269</v>
      </c>
      <c r="O153" s="336"/>
      <c r="P153" s="336"/>
      <c r="Q153" s="336"/>
      <c r="R153" s="337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45"/>
      <c r="B154" s="344"/>
      <c r="C154" s="344"/>
      <c r="D154" s="344"/>
      <c r="E154" s="344"/>
      <c r="F154" s="344"/>
      <c r="G154" s="344"/>
      <c r="H154" s="344"/>
      <c r="I154" s="344"/>
      <c r="J154" s="344"/>
      <c r="K154" s="344"/>
      <c r="L154" s="344"/>
      <c r="M154" s="346"/>
      <c r="N154" s="347" t="s">
        <v>66</v>
      </c>
      <c r="O154" s="348"/>
      <c r="P154" s="348"/>
      <c r="Q154" s="348"/>
      <c r="R154" s="348"/>
      <c r="S154" s="348"/>
      <c r="T154" s="349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x14ac:dyDescent="0.2">
      <c r="A155" s="344"/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6"/>
      <c r="N155" s="347" t="s">
        <v>66</v>
      </c>
      <c r="O155" s="348"/>
      <c r="P155" s="348"/>
      <c r="Q155" s="348"/>
      <c r="R155" s="348"/>
      <c r="S155" s="348"/>
      <c r="T155" s="349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customHeight="1" x14ac:dyDescent="0.25">
      <c r="A156" s="362" t="s">
        <v>270</v>
      </c>
      <c r="B156" s="344"/>
      <c r="C156" s="344"/>
      <c r="D156" s="344"/>
      <c r="E156" s="344"/>
      <c r="F156" s="344"/>
      <c r="G156" s="344"/>
      <c r="H156" s="344"/>
      <c r="I156" s="344"/>
      <c r="J156" s="344"/>
      <c r="K156" s="344"/>
      <c r="L156" s="344"/>
      <c r="M156" s="344"/>
      <c r="N156" s="344"/>
      <c r="O156" s="344"/>
      <c r="P156" s="344"/>
      <c r="Q156" s="344"/>
      <c r="R156" s="344"/>
      <c r="S156" s="344"/>
      <c r="T156" s="344"/>
      <c r="U156" s="344"/>
      <c r="V156" s="344"/>
      <c r="W156" s="344"/>
      <c r="X156" s="344"/>
      <c r="Y156" s="326"/>
      <c r="Z156" s="326"/>
    </row>
    <row r="157" spans="1:53" ht="14.25" customHeight="1" x14ac:dyDescent="0.25">
      <c r="A157" s="343" t="s">
        <v>103</v>
      </c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4"/>
      <c r="N157" s="344"/>
      <c r="O157" s="344"/>
      <c r="P157" s="344"/>
      <c r="Q157" s="344"/>
      <c r="R157" s="344"/>
      <c r="S157" s="344"/>
      <c r="T157" s="344"/>
      <c r="U157" s="344"/>
      <c r="V157" s="344"/>
      <c r="W157" s="344"/>
      <c r="X157" s="344"/>
      <c r="Y157" s="327"/>
      <c r="Z157" s="327"/>
    </row>
    <row r="158" spans="1:53" ht="16.5" customHeight="1" x14ac:dyDescent="0.25">
      <c r="A158" s="54" t="s">
        <v>271</v>
      </c>
      <c r="B158" s="54" t="s">
        <v>272</v>
      </c>
      <c r="C158" s="31">
        <v>4301011450</v>
      </c>
      <c r="D158" s="338">
        <v>4680115881402</v>
      </c>
      <c r="E158" s="337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6"/>
      <c r="P158" s="336"/>
      <c r="Q158" s="336"/>
      <c r="R158" s="337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273</v>
      </c>
      <c r="B159" s="54" t="s">
        <v>274</v>
      </c>
      <c r="C159" s="31">
        <v>4301011454</v>
      </c>
      <c r="D159" s="338">
        <v>4680115881396</v>
      </c>
      <c r="E159" s="337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6"/>
      <c r="P159" s="336"/>
      <c r="Q159" s="336"/>
      <c r="R159" s="337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45"/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6"/>
      <c r="N160" s="347" t="s">
        <v>66</v>
      </c>
      <c r="O160" s="348"/>
      <c r="P160" s="348"/>
      <c r="Q160" s="348"/>
      <c r="R160" s="348"/>
      <c r="S160" s="348"/>
      <c r="T160" s="349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x14ac:dyDescent="0.2">
      <c r="A161" s="344"/>
      <c r="B161" s="344"/>
      <c r="C161" s="344"/>
      <c r="D161" s="344"/>
      <c r="E161" s="344"/>
      <c r="F161" s="344"/>
      <c r="G161" s="344"/>
      <c r="H161" s="344"/>
      <c r="I161" s="344"/>
      <c r="J161" s="344"/>
      <c r="K161" s="344"/>
      <c r="L161" s="344"/>
      <c r="M161" s="346"/>
      <c r="N161" s="347" t="s">
        <v>66</v>
      </c>
      <c r="O161" s="348"/>
      <c r="P161" s="348"/>
      <c r="Q161" s="348"/>
      <c r="R161" s="348"/>
      <c r="S161" s="348"/>
      <c r="T161" s="349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customHeight="1" x14ac:dyDescent="0.25">
      <c r="A162" s="343" t="s">
        <v>95</v>
      </c>
      <c r="B162" s="344"/>
      <c r="C162" s="344"/>
      <c r="D162" s="344"/>
      <c r="E162" s="344"/>
      <c r="F162" s="344"/>
      <c r="G162" s="344"/>
      <c r="H162" s="344"/>
      <c r="I162" s="344"/>
      <c r="J162" s="344"/>
      <c r="K162" s="344"/>
      <c r="L162" s="344"/>
      <c r="M162" s="344"/>
      <c r="N162" s="344"/>
      <c r="O162" s="344"/>
      <c r="P162" s="344"/>
      <c r="Q162" s="344"/>
      <c r="R162" s="344"/>
      <c r="S162" s="344"/>
      <c r="T162" s="344"/>
      <c r="U162" s="344"/>
      <c r="V162" s="344"/>
      <c r="W162" s="344"/>
      <c r="X162" s="344"/>
      <c r="Y162" s="327"/>
      <c r="Z162" s="327"/>
    </row>
    <row r="163" spans="1:53" ht="16.5" customHeight="1" x14ac:dyDescent="0.25">
      <c r="A163" s="54" t="s">
        <v>275</v>
      </c>
      <c r="B163" s="54" t="s">
        <v>276</v>
      </c>
      <c r="C163" s="31">
        <v>4301020262</v>
      </c>
      <c r="D163" s="338">
        <v>4680115882935</v>
      </c>
      <c r="E163" s="337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06" t="s">
        <v>277</v>
      </c>
      <c r="O163" s="336"/>
      <c r="P163" s="336"/>
      <c r="Q163" s="336"/>
      <c r="R163" s="337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278</v>
      </c>
      <c r="B164" s="54" t="s">
        <v>279</v>
      </c>
      <c r="C164" s="31">
        <v>4301020220</v>
      </c>
      <c r="D164" s="338">
        <v>4680115880764</v>
      </c>
      <c r="E164" s="337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6"/>
      <c r="P164" s="336"/>
      <c r="Q164" s="336"/>
      <c r="R164" s="337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45"/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6"/>
      <c r="N165" s="347" t="s">
        <v>66</v>
      </c>
      <c r="O165" s="348"/>
      <c r="P165" s="348"/>
      <c r="Q165" s="348"/>
      <c r="R165" s="348"/>
      <c r="S165" s="348"/>
      <c r="T165" s="349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x14ac:dyDescent="0.2">
      <c r="A166" s="344"/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6"/>
      <c r="N166" s="347" t="s">
        <v>66</v>
      </c>
      <c r="O166" s="348"/>
      <c r="P166" s="348"/>
      <c r="Q166" s="348"/>
      <c r="R166" s="348"/>
      <c r="S166" s="348"/>
      <c r="T166" s="349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customHeight="1" x14ac:dyDescent="0.25">
      <c r="A167" s="343" t="s">
        <v>60</v>
      </c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27"/>
      <c r="Z167" s="327"/>
    </row>
    <row r="168" spans="1:53" ht="27" customHeight="1" x14ac:dyDescent="0.25">
      <c r="A168" s="54" t="s">
        <v>280</v>
      </c>
      <c r="B168" s="54" t="s">
        <v>281</v>
      </c>
      <c r="C168" s="31">
        <v>4301031224</v>
      </c>
      <c r="D168" s="338">
        <v>4680115882683</v>
      </c>
      <c r="E168" s="337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6"/>
      <c r="P168" s="336"/>
      <c r="Q168" s="336"/>
      <c r="R168" s="337"/>
      <c r="S168" s="34"/>
      <c r="T168" s="34"/>
      <c r="U168" s="35" t="s">
        <v>65</v>
      </c>
      <c r="V168" s="331">
        <v>0</v>
      </c>
      <c r="W168" s="33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38">
        <v>4680115882690</v>
      </c>
      <c r="E169" s="337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6"/>
      <c r="P169" s="336"/>
      <c r="Q169" s="336"/>
      <c r="R169" s="337"/>
      <c r="S169" s="34"/>
      <c r="T169" s="34"/>
      <c r="U169" s="35" t="s">
        <v>65</v>
      </c>
      <c r="V169" s="331">
        <v>0</v>
      </c>
      <c r="W169" s="332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284</v>
      </c>
      <c r="B170" s="54" t="s">
        <v>285</v>
      </c>
      <c r="C170" s="31">
        <v>4301031220</v>
      </c>
      <c r="D170" s="338">
        <v>4680115882669</v>
      </c>
      <c r="E170" s="337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6"/>
      <c r="P170" s="336"/>
      <c r="Q170" s="336"/>
      <c r="R170" s="337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4301031221</v>
      </c>
      <c r="D171" s="338">
        <v>4680115882676</v>
      </c>
      <c r="E171" s="337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6"/>
      <c r="P171" s="336"/>
      <c r="Q171" s="336"/>
      <c r="R171" s="337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45"/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6"/>
      <c r="N172" s="347" t="s">
        <v>66</v>
      </c>
      <c r="O172" s="348"/>
      <c r="P172" s="348"/>
      <c r="Q172" s="348"/>
      <c r="R172" s="348"/>
      <c r="S172" s="348"/>
      <c r="T172" s="349"/>
      <c r="U172" s="37" t="s">
        <v>67</v>
      </c>
      <c r="V172" s="333">
        <f>IFERROR(V168/H168,"0")+IFERROR(V169/H169,"0")+IFERROR(V170/H170,"0")+IFERROR(V171/H171,"0")</f>
        <v>0</v>
      </c>
      <c r="W172" s="333">
        <f>IFERROR(W168/H168,"0")+IFERROR(W169/H169,"0")+IFERROR(W170/H170,"0")+IFERROR(W171/H171,"0")</f>
        <v>0</v>
      </c>
      <c r="X172" s="333">
        <f>IFERROR(IF(X168="",0,X168),"0")+IFERROR(IF(X169="",0,X169),"0")+IFERROR(IF(X170="",0,X170),"0")+IFERROR(IF(X171="",0,X171),"0")</f>
        <v>0</v>
      </c>
      <c r="Y172" s="334"/>
      <c r="Z172" s="334"/>
    </row>
    <row r="173" spans="1:53" x14ac:dyDescent="0.2">
      <c r="A173" s="344"/>
      <c r="B173" s="344"/>
      <c r="C173" s="344"/>
      <c r="D173" s="344"/>
      <c r="E173" s="344"/>
      <c r="F173" s="344"/>
      <c r="G173" s="344"/>
      <c r="H173" s="344"/>
      <c r="I173" s="344"/>
      <c r="J173" s="344"/>
      <c r="K173" s="344"/>
      <c r="L173" s="344"/>
      <c r="M173" s="346"/>
      <c r="N173" s="347" t="s">
        <v>66</v>
      </c>
      <c r="O173" s="348"/>
      <c r="P173" s="348"/>
      <c r="Q173" s="348"/>
      <c r="R173" s="348"/>
      <c r="S173" s="348"/>
      <c r="T173" s="349"/>
      <c r="U173" s="37" t="s">
        <v>65</v>
      </c>
      <c r="V173" s="333">
        <f>IFERROR(SUM(V168:V171),"0")</f>
        <v>0</v>
      </c>
      <c r="W173" s="333">
        <f>IFERROR(SUM(W168:W171),"0")</f>
        <v>0</v>
      </c>
      <c r="X173" s="37"/>
      <c r="Y173" s="334"/>
      <c r="Z173" s="334"/>
    </row>
    <row r="174" spans="1:53" ht="14.25" customHeight="1" x14ac:dyDescent="0.25">
      <c r="A174" s="343" t="s">
        <v>68</v>
      </c>
      <c r="B174" s="344"/>
      <c r="C174" s="344"/>
      <c r="D174" s="344"/>
      <c r="E174" s="344"/>
      <c r="F174" s="344"/>
      <c r="G174" s="344"/>
      <c r="H174" s="344"/>
      <c r="I174" s="344"/>
      <c r="J174" s="344"/>
      <c r="K174" s="344"/>
      <c r="L174" s="344"/>
      <c r="M174" s="344"/>
      <c r="N174" s="344"/>
      <c r="O174" s="344"/>
      <c r="P174" s="344"/>
      <c r="Q174" s="344"/>
      <c r="R174" s="344"/>
      <c r="S174" s="344"/>
      <c r="T174" s="344"/>
      <c r="U174" s="344"/>
      <c r="V174" s="344"/>
      <c r="W174" s="344"/>
      <c r="X174" s="344"/>
      <c r="Y174" s="327"/>
      <c r="Z174" s="327"/>
    </row>
    <row r="175" spans="1:53" ht="27" customHeight="1" x14ac:dyDescent="0.25">
      <c r="A175" s="54" t="s">
        <v>288</v>
      </c>
      <c r="B175" s="54" t="s">
        <v>289</v>
      </c>
      <c r="C175" s="31">
        <v>4301051409</v>
      </c>
      <c r="D175" s="338">
        <v>4680115881556</v>
      </c>
      <c r="E175" s="337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3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6"/>
      <c r="P175" s="336"/>
      <c r="Q175" s="336"/>
      <c r="R175" s="337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290</v>
      </c>
      <c r="B176" s="54" t="s">
        <v>291</v>
      </c>
      <c r="C176" s="31">
        <v>4301051538</v>
      </c>
      <c r="D176" s="338">
        <v>4680115880573</v>
      </c>
      <c r="E176" s="337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409" t="s">
        <v>292</v>
      </c>
      <c r="O176" s="336"/>
      <c r="P176" s="336"/>
      <c r="Q176" s="336"/>
      <c r="R176" s="337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4301051408</v>
      </c>
      <c r="D177" s="338">
        <v>4680115881594</v>
      </c>
      <c r="E177" s="337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5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6"/>
      <c r="P177" s="336"/>
      <c r="Q177" s="336"/>
      <c r="R177" s="337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4301051505</v>
      </c>
      <c r="D178" s="338">
        <v>4680115881587</v>
      </c>
      <c r="E178" s="337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90" t="s">
        <v>297</v>
      </c>
      <c r="O178" s="336"/>
      <c r="P178" s="336"/>
      <c r="Q178" s="336"/>
      <c r="R178" s="337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298</v>
      </c>
      <c r="B179" s="54" t="s">
        <v>299</v>
      </c>
      <c r="C179" s="31">
        <v>4301051380</v>
      </c>
      <c r="D179" s="338">
        <v>4680115880962</v>
      </c>
      <c r="E179" s="337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6"/>
      <c r="P179" s="336"/>
      <c r="Q179" s="336"/>
      <c r="R179" s="337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4301051411</v>
      </c>
      <c r="D180" s="338">
        <v>4680115881617</v>
      </c>
      <c r="E180" s="337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6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6"/>
      <c r="P180" s="336"/>
      <c r="Q180" s="336"/>
      <c r="R180" s="337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38">
        <v>4680115881228</v>
      </c>
      <c r="E181" s="337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4" t="s">
        <v>304</v>
      </c>
      <c r="O181" s="336"/>
      <c r="P181" s="336"/>
      <c r="Q181" s="336"/>
      <c r="R181" s="337"/>
      <c r="S181" s="34"/>
      <c r="T181" s="34"/>
      <c r="U181" s="35" t="s">
        <v>65</v>
      </c>
      <c r="V181" s="331">
        <v>0</v>
      </c>
      <c r="W181" s="332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4301051506</v>
      </c>
      <c r="D182" s="338">
        <v>4680115881037</v>
      </c>
      <c r="E182" s="337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82" t="s">
        <v>307</v>
      </c>
      <c r="O182" s="336"/>
      <c r="P182" s="336"/>
      <c r="Q182" s="336"/>
      <c r="R182" s="337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4301051384</v>
      </c>
      <c r="D183" s="338">
        <v>4680115881211</v>
      </c>
      <c r="E183" s="337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6"/>
      <c r="P183" s="336"/>
      <c r="Q183" s="336"/>
      <c r="R183" s="337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4301051378</v>
      </c>
      <c r="D184" s="338">
        <v>4680115881020</v>
      </c>
      <c r="E184" s="337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6"/>
      <c r="P184" s="336"/>
      <c r="Q184" s="336"/>
      <c r="R184" s="337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38">
        <v>4680115882195</v>
      </c>
      <c r="E185" s="337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6"/>
      <c r="P185" s="336"/>
      <c r="Q185" s="336"/>
      <c r="R185" s="337"/>
      <c r="S185" s="34"/>
      <c r="T185" s="34"/>
      <c r="U185" s="35" t="s">
        <v>65</v>
      </c>
      <c r="V185" s="331">
        <v>0</v>
      </c>
      <c r="W185" s="332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4301051479</v>
      </c>
      <c r="D186" s="338">
        <v>4680115882607</v>
      </c>
      <c r="E186" s="337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6"/>
      <c r="P186" s="336"/>
      <c r="Q186" s="336"/>
      <c r="R186" s="337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4301051468</v>
      </c>
      <c r="D187" s="338">
        <v>4680115880092</v>
      </c>
      <c r="E187" s="337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6"/>
      <c r="P187" s="336"/>
      <c r="Q187" s="336"/>
      <c r="R187" s="337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38">
        <v>4680115880221</v>
      </c>
      <c r="E188" s="337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9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6"/>
      <c r="P188" s="336"/>
      <c r="Q188" s="336"/>
      <c r="R188" s="337"/>
      <c r="S188" s="34"/>
      <c r="T188" s="34"/>
      <c r="U188" s="35" t="s">
        <v>65</v>
      </c>
      <c r="V188" s="331">
        <v>0</v>
      </c>
      <c r="W188" s="332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320</v>
      </c>
      <c r="B189" s="54" t="s">
        <v>321</v>
      </c>
      <c r="C189" s="31">
        <v>4301051523</v>
      </c>
      <c r="D189" s="338">
        <v>4680115882942</v>
      </c>
      <c r="E189" s="337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6"/>
      <c r="P189" s="336"/>
      <c r="Q189" s="336"/>
      <c r="R189" s="337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322</v>
      </c>
      <c r="B190" s="54" t="s">
        <v>323</v>
      </c>
      <c r="C190" s="31">
        <v>4301051326</v>
      </c>
      <c r="D190" s="338">
        <v>4680115880504</v>
      </c>
      <c r="E190" s="337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5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6"/>
      <c r="P190" s="336"/>
      <c r="Q190" s="336"/>
      <c r="R190" s="337"/>
      <c r="S190" s="34"/>
      <c r="T190" s="34"/>
      <c r="U190" s="35" t="s">
        <v>65</v>
      </c>
      <c r="V190" s="331">
        <v>0</v>
      </c>
      <c r="W190" s="33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324</v>
      </c>
      <c r="B191" s="54" t="s">
        <v>325</v>
      </c>
      <c r="C191" s="31">
        <v>4301051410</v>
      </c>
      <c r="D191" s="338">
        <v>4680115882164</v>
      </c>
      <c r="E191" s="337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6"/>
      <c r="P191" s="336"/>
      <c r="Q191" s="336"/>
      <c r="R191" s="337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45"/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6"/>
      <c r="N192" s="347" t="s">
        <v>66</v>
      </c>
      <c r="O192" s="348"/>
      <c r="P192" s="348"/>
      <c r="Q192" s="348"/>
      <c r="R192" s="348"/>
      <c r="S192" s="348"/>
      <c r="T192" s="349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34"/>
      <c r="Z192" s="334"/>
    </row>
    <row r="193" spans="1:53" x14ac:dyDescent="0.2">
      <c r="A193" s="344"/>
      <c r="B193" s="344"/>
      <c r="C193" s="344"/>
      <c r="D193" s="344"/>
      <c r="E193" s="344"/>
      <c r="F193" s="344"/>
      <c r="G193" s="344"/>
      <c r="H193" s="344"/>
      <c r="I193" s="344"/>
      <c r="J193" s="344"/>
      <c r="K193" s="344"/>
      <c r="L193" s="344"/>
      <c r="M193" s="346"/>
      <c r="N193" s="347" t="s">
        <v>66</v>
      </c>
      <c r="O193" s="348"/>
      <c r="P193" s="348"/>
      <c r="Q193" s="348"/>
      <c r="R193" s="348"/>
      <c r="S193" s="348"/>
      <c r="T193" s="349"/>
      <c r="U193" s="37" t="s">
        <v>65</v>
      </c>
      <c r="V193" s="333">
        <f>IFERROR(SUM(V175:V191),"0")</f>
        <v>0</v>
      </c>
      <c r="W193" s="333">
        <f>IFERROR(SUM(W175:W191),"0")</f>
        <v>0</v>
      </c>
      <c r="X193" s="37"/>
      <c r="Y193" s="334"/>
      <c r="Z193" s="334"/>
    </row>
    <row r="194" spans="1:53" ht="14.25" customHeight="1" x14ac:dyDescent="0.25">
      <c r="A194" s="343" t="s">
        <v>217</v>
      </c>
      <c r="B194" s="344"/>
      <c r="C194" s="344"/>
      <c r="D194" s="344"/>
      <c r="E194" s="344"/>
      <c r="F194" s="344"/>
      <c r="G194" s="344"/>
      <c r="H194" s="344"/>
      <c r="I194" s="344"/>
      <c r="J194" s="344"/>
      <c r="K194" s="344"/>
      <c r="L194" s="344"/>
      <c r="M194" s="344"/>
      <c r="N194" s="344"/>
      <c r="O194" s="344"/>
      <c r="P194" s="344"/>
      <c r="Q194" s="344"/>
      <c r="R194" s="344"/>
      <c r="S194" s="344"/>
      <c r="T194" s="344"/>
      <c r="U194" s="344"/>
      <c r="V194" s="344"/>
      <c r="W194" s="344"/>
      <c r="X194" s="344"/>
      <c r="Y194" s="327"/>
      <c r="Z194" s="327"/>
    </row>
    <row r="195" spans="1:53" ht="16.5" customHeight="1" x14ac:dyDescent="0.25">
      <c r="A195" s="54" t="s">
        <v>326</v>
      </c>
      <c r="B195" s="54" t="s">
        <v>327</v>
      </c>
      <c r="C195" s="31">
        <v>4301060360</v>
      </c>
      <c r="D195" s="338">
        <v>4680115882874</v>
      </c>
      <c r="E195" s="337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16" t="s">
        <v>328</v>
      </c>
      <c r="O195" s="336"/>
      <c r="P195" s="336"/>
      <c r="Q195" s="336"/>
      <c r="R195" s="337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329</v>
      </c>
      <c r="B196" s="54" t="s">
        <v>330</v>
      </c>
      <c r="C196" s="31">
        <v>4301060359</v>
      </c>
      <c r="D196" s="338">
        <v>4680115884434</v>
      </c>
      <c r="E196" s="337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25" t="s">
        <v>331</v>
      </c>
      <c r="O196" s="336"/>
      <c r="P196" s="336"/>
      <c r="Q196" s="336"/>
      <c r="R196" s="337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38">
        <v>4680115880801</v>
      </c>
      <c r="E197" s="337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2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6"/>
      <c r="P197" s="336"/>
      <c r="Q197" s="336"/>
      <c r="R197" s="337"/>
      <c r="S197" s="34"/>
      <c r="T197" s="34"/>
      <c r="U197" s="35" t="s">
        <v>65</v>
      </c>
      <c r="V197" s="331">
        <v>0</v>
      </c>
      <c r="W197" s="33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334</v>
      </c>
      <c r="B198" s="54" t="s">
        <v>335</v>
      </c>
      <c r="C198" s="31">
        <v>4301060339</v>
      </c>
      <c r="D198" s="338">
        <v>4680115880818</v>
      </c>
      <c r="E198" s="337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6"/>
      <c r="P198" s="336"/>
      <c r="Q198" s="336"/>
      <c r="R198" s="337"/>
      <c r="S198" s="34"/>
      <c r="T198" s="34"/>
      <c r="U198" s="35" t="s">
        <v>65</v>
      </c>
      <c r="V198" s="331">
        <v>0</v>
      </c>
      <c r="W198" s="33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45"/>
      <c r="B199" s="344"/>
      <c r="C199" s="344"/>
      <c r="D199" s="344"/>
      <c r="E199" s="344"/>
      <c r="F199" s="344"/>
      <c r="G199" s="344"/>
      <c r="H199" s="344"/>
      <c r="I199" s="344"/>
      <c r="J199" s="344"/>
      <c r="K199" s="344"/>
      <c r="L199" s="344"/>
      <c r="M199" s="346"/>
      <c r="N199" s="347" t="s">
        <v>66</v>
      </c>
      <c r="O199" s="348"/>
      <c r="P199" s="348"/>
      <c r="Q199" s="348"/>
      <c r="R199" s="348"/>
      <c r="S199" s="348"/>
      <c r="T199" s="349"/>
      <c r="U199" s="37" t="s">
        <v>67</v>
      </c>
      <c r="V199" s="333">
        <f>IFERROR(V195/H195,"0")+IFERROR(V196/H196,"0")+IFERROR(V197/H197,"0")+IFERROR(V198/H198,"0")</f>
        <v>0</v>
      </c>
      <c r="W199" s="333">
        <f>IFERROR(W195/H195,"0")+IFERROR(W196/H196,"0")+IFERROR(W197/H197,"0")+IFERROR(W198/H198,"0")</f>
        <v>0</v>
      </c>
      <c r="X199" s="333">
        <f>IFERROR(IF(X195="",0,X195),"0")+IFERROR(IF(X196="",0,X196),"0")+IFERROR(IF(X197="",0,X197),"0")+IFERROR(IF(X198="",0,X198),"0")</f>
        <v>0</v>
      </c>
      <c r="Y199" s="334"/>
      <c r="Z199" s="334"/>
    </row>
    <row r="200" spans="1:53" x14ac:dyDescent="0.2">
      <c r="A200" s="344"/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6"/>
      <c r="N200" s="347" t="s">
        <v>66</v>
      </c>
      <c r="O200" s="348"/>
      <c r="P200" s="348"/>
      <c r="Q200" s="348"/>
      <c r="R200" s="348"/>
      <c r="S200" s="348"/>
      <c r="T200" s="349"/>
      <c r="U200" s="37" t="s">
        <v>65</v>
      </c>
      <c r="V200" s="333">
        <f>IFERROR(SUM(V195:V198),"0")</f>
        <v>0</v>
      </c>
      <c r="W200" s="333">
        <f>IFERROR(SUM(W195:W198),"0")</f>
        <v>0</v>
      </c>
      <c r="X200" s="37"/>
      <c r="Y200" s="334"/>
      <c r="Z200" s="334"/>
    </row>
    <row r="201" spans="1:53" ht="16.5" customHeight="1" x14ac:dyDescent="0.25">
      <c r="A201" s="362" t="s">
        <v>336</v>
      </c>
      <c r="B201" s="344"/>
      <c r="C201" s="344"/>
      <c r="D201" s="344"/>
      <c r="E201" s="344"/>
      <c r="F201" s="344"/>
      <c r="G201" s="344"/>
      <c r="H201" s="344"/>
      <c r="I201" s="344"/>
      <c r="J201" s="344"/>
      <c r="K201" s="344"/>
      <c r="L201" s="344"/>
      <c r="M201" s="344"/>
      <c r="N201" s="344"/>
      <c r="O201" s="344"/>
      <c r="P201" s="344"/>
      <c r="Q201" s="344"/>
      <c r="R201" s="344"/>
      <c r="S201" s="344"/>
      <c r="T201" s="344"/>
      <c r="U201" s="344"/>
      <c r="V201" s="344"/>
      <c r="W201" s="344"/>
      <c r="X201" s="344"/>
      <c r="Y201" s="326"/>
      <c r="Z201" s="326"/>
    </row>
    <row r="202" spans="1:53" ht="14.25" customHeight="1" x14ac:dyDescent="0.25">
      <c r="A202" s="343" t="s">
        <v>60</v>
      </c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4"/>
      <c r="N202" s="344"/>
      <c r="O202" s="344"/>
      <c r="P202" s="344"/>
      <c r="Q202" s="344"/>
      <c r="R202" s="344"/>
      <c r="S202" s="344"/>
      <c r="T202" s="344"/>
      <c r="U202" s="344"/>
      <c r="V202" s="344"/>
      <c r="W202" s="344"/>
      <c r="X202" s="344"/>
      <c r="Y202" s="327"/>
      <c r="Z202" s="327"/>
    </row>
    <row r="203" spans="1:53" ht="27" customHeight="1" x14ac:dyDescent="0.25">
      <c r="A203" s="54" t="s">
        <v>337</v>
      </c>
      <c r="B203" s="54" t="s">
        <v>338</v>
      </c>
      <c r="C203" s="31">
        <v>4301031151</v>
      </c>
      <c r="D203" s="338">
        <v>4607091389845</v>
      </c>
      <c r="E203" s="337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6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6"/>
      <c r="P203" s="336"/>
      <c r="Q203" s="336"/>
      <c r="R203" s="337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45"/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6"/>
      <c r="N204" s="347" t="s">
        <v>66</v>
      </c>
      <c r="O204" s="348"/>
      <c r="P204" s="348"/>
      <c r="Q204" s="348"/>
      <c r="R204" s="348"/>
      <c r="S204" s="348"/>
      <c r="T204" s="349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x14ac:dyDescent="0.2">
      <c r="A205" s="344"/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6"/>
      <c r="N205" s="347" t="s">
        <v>66</v>
      </c>
      <c r="O205" s="348"/>
      <c r="P205" s="348"/>
      <c r="Q205" s="348"/>
      <c r="R205" s="348"/>
      <c r="S205" s="348"/>
      <c r="T205" s="349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customHeight="1" x14ac:dyDescent="0.25">
      <c r="A206" s="362" t="s">
        <v>339</v>
      </c>
      <c r="B206" s="344"/>
      <c r="C206" s="344"/>
      <c r="D206" s="344"/>
      <c r="E206" s="344"/>
      <c r="F206" s="344"/>
      <c r="G206" s="344"/>
      <c r="H206" s="344"/>
      <c r="I206" s="344"/>
      <c r="J206" s="344"/>
      <c r="K206" s="344"/>
      <c r="L206" s="344"/>
      <c r="M206" s="344"/>
      <c r="N206" s="344"/>
      <c r="O206" s="344"/>
      <c r="P206" s="344"/>
      <c r="Q206" s="344"/>
      <c r="R206" s="344"/>
      <c r="S206" s="344"/>
      <c r="T206" s="344"/>
      <c r="U206" s="344"/>
      <c r="V206" s="344"/>
      <c r="W206" s="344"/>
      <c r="X206" s="344"/>
      <c r="Y206" s="326"/>
      <c r="Z206" s="326"/>
    </row>
    <row r="207" spans="1:53" ht="14.25" customHeight="1" x14ac:dyDescent="0.25">
      <c r="A207" s="343" t="s">
        <v>103</v>
      </c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327"/>
      <c r="Z207" s="327"/>
    </row>
    <row r="208" spans="1:53" ht="27" customHeight="1" x14ac:dyDescent="0.25">
      <c r="A208" s="54" t="s">
        <v>340</v>
      </c>
      <c r="B208" s="54" t="s">
        <v>341</v>
      </c>
      <c r="C208" s="31">
        <v>4301011724</v>
      </c>
      <c r="D208" s="338">
        <v>4680115884236</v>
      </c>
      <c r="E208" s="337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603" t="s">
        <v>342</v>
      </c>
      <c r="O208" s="336"/>
      <c r="P208" s="336"/>
      <c r="Q208" s="336"/>
      <c r="R208" s="337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4301011726</v>
      </c>
      <c r="D209" s="338">
        <v>4680115884182</v>
      </c>
      <c r="E209" s="337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637" t="s">
        <v>346</v>
      </c>
      <c r="O209" s="336"/>
      <c r="P209" s="336"/>
      <c r="Q209" s="336"/>
      <c r="R209" s="337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4301011721</v>
      </c>
      <c r="D210" s="338">
        <v>4680115884175</v>
      </c>
      <c r="E210" s="337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438" t="s">
        <v>349</v>
      </c>
      <c r="O210" s="336"/>
      <c r="P210" s="336"/>
      <c r="Q210" s="336"/>
      <c r="R210" s="337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351</v>
      </c>
      <c r="C211" s="31">
        <v>4301011722</v>
      </c>
      <c r="D211" s="338">
        <v>4680115884205</v>
      </c>
      <c r="E211" s="337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82" t="s">
        <v>352</v>
      </c>
      <c r="O211" s="336"/>
      <c r="P211" s="336"/>
      <c r="Q211" s="336"/>
      <c r="R211" s="337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x14ac:dyDescent="0.2">
      <c r="A212" s="345"/>
      <c r="B212" s="344"/>
      <c r="C212" s="344"/>
      <c r="D212" s="344"/>
      <c r="E212" s="344"/>
      <c r="F212" s="344"/>
      <c r="G212" s="344"/>
      <c r="H212" s="344"/>
      <c r="I212" s="344"/>
      <c r="J212" s="344"/>
      <c r="K212" s="344"/>
      <c r="L212" s="344"/>
      <c r="M212" s="346"/>
      <c r="N212" s="347" t="s">
        <v>66</v>
      </c>
      <c r="O212" s="348"/>
      <c r="P212" s="348"/>
      <c r="Q212" s="348"/>
      <c r="R212" s="348"/>
      <c r="S212" s="348"/>
      <c r="T212" s="349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x14ac:dyDescent="0.2">
      <c r="A213" s="344"/>
      <c r="B213" s="344"/>
      <c r="C213" s="344"/>
      <c r="D213" s="344"/>
      <c r="E213" s="344"/>
      <c r="F213" s="344"/>
      <c r="G213" s="344"/>
      <c r="H213" s="344"/>
      <c r="I213" s="344"/>
      <c r="J213" s="344"/>
      <c r="K213" s="344"/>
      <c r="L213" s="344"/>
      <c r="M213" s="346"/>
      <c r="N213" s="347" t="s">
        <v>66</v>
      </c>
      <c r="O213" s="348"/>
      <c r="P213" s="348"/>
      <c r="Q213" s="348"/>
      <c r="R213" s="348"/>
      <c r="S213" s="348"/>
      <c r="T213" s="349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customHeight="1" x14ac:dyDescent="0.25">
      <c r="A214" s="362" t="s">
        <v>353</v>
      </c>
      <c r="B214" s="344"/>
      <c r="C214" s="344"/>
      <c r="D214" s="344"/>
      <c r="E214" s="344"/>
      <c r="F214" s="344"/>
      <c r="G214" s="344"/>
      <c r="H214" s="344"/>
      <c r="I214" s="344"/>
      <c r="J214" s="344"/>
      <c r="K214" s="344"/>
      <c r="L214" s="344"/>
      <c r="M214" s="344"/>
      <c r="N214" s="344"/>
      <c r="O214" s="344"/>
      <c r="P214" s="344"/>
      <c r="Q214" s="344"/>
      <c r="R214" s="344"/>
      <c r="S214" s="344"/>
      <c r="T214" s="344"/>
      <c r="U214" s="344"/>
      <c r="V214" s="344"/>
      <c r="W214" s="344"/>
      <c r="X214" s="344"/>
      <c r="Y214" s="326"/>
      <c r="Z214" s="326"/>
    </row>
    <row r="215" spans="1:53" ht="14.25" customHeight="1" x14ac:dyDescent="0.25">
      <c r="A215" s="343" t="s">
        <v>103</v>
      </c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4"/>
      <c r="N215" s="344"/>
      <c r="O215" s="344"/>
      <c r="P215" s="344"/>
      <c r="Q215" s="344"/>
      <c r="R215" s="344"/>
      <c r="S215" s="344"/>
      <c r="T215" s="344"/>
      <c r="U215" s="344"/>
      <c r="V215" s="344"/>
      <c r="W215" s="344"/>
      <c r="X215" s="344"/>
      <c r="Y215" s="327"/>
      <c r="Z215" s="327"/>
    </row>
    <row r="216" spans="1:53" ht="27" customHeight="1" x14ac:dyDescent="0.25">
      <c r="A216" s="54" t="s">
        <v>354</v>
      </c>
      <c r="B216" s="54" t="s">
        <v>355</v>
      </c>
      <c r="C216" s="31">
        <v>4301011346</v>
      </c>
      <c r="D216" s="338">
        <v>4607091387445</v>
      </c>
      <c r="E216" s="337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36"/>
      <c r="P216" s="336"/>
      <c r="Q216" s="336"/>
      <c r="R216" s="337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customHeight="1" x14ac:dyDescent="0.25">
      <c r="A217" s="54" t="s">
        <v>356</v>
      </c>
      <c r="B217" s="54" t="s">
        <v>357</v>
      </c>
      <c r="C217" s="31">
        <v>4301011362</v>
      </c>
      <c r="D217" s="338">
        <v>4607091386004</v>
      </c>
      <c r="E217" s="337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6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36"/>
      <c r="P217" s="336"/>
      <c r="Q217" s="336"/>
      <c r="R217" s="337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customHeight="1" x14ac:dyDescent="0.25">
      <c r="A218" s="54" t="s">
        <v>356</v>
      </c>
      <c r="B218" s="54" t="s">
        <v>358</v>
      </c>
      <c r="C218" s="31">
        <v>4301011308</v>
      </c>
      <c r="D218" s="338">
        <v>4607091386004</v>
      </c>
      <c r="E218" s="337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36"/>
      <c r="P218" s="336"/>
      <c r="Q218" s="336"/>
      <c r="R218" s="337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customHeight="1" x14ac:dyDescent="0.25">
      <c r="A219" s="54" t="s">
        <v>359</v>
      </c>
      <c r="B219" s="54" t="s">
        <v>360</v>
      </c>
      <c r="C219" s="31">
        <v>4301011347</v>
      </c>
      <c r="D219" s="338">
        <v>4607091386073</v>
      </c>
      <c r="E219" s="337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36"/>
      <c r="P219" s="336"/>
      <c r="Q219" s="336"/>
      <c r="R219" s="337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361</v>
      </c>
      <c r="B220" s="54" t="s">
        <v>362</v>
      </c>
      <c r="C220" s="31">
        <v>4301011395</v>
      </c>
      <c r="D220" s="338">
        <v>4607091387322</v>
      </c>
      <c r="E220" s="337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36"/>
      <c r="P220" s="336"/>
      <c r="Q220" s="336"/>
      <c r="R220" s="337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361</v>
      </c>
      <c r="B221" s="54" t="s">
        <v>363</v>
      </c>
      <c r="C221" s="31">
        <v>4301010928</v>
      </c>
      <c r="D221" s="338">
        <v>4607091387322</v>
      </c>
      <c r="E221" s="337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36"/>
      <c r="P221" s="336"/>
      <c r="Q221" s="336"/>
      <c r="R221" s="337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364</v>
      </c>
      <c r="B222" s="54" t="s">
        <v>365</v>
      </c>
      <c r="C222" s="31">
        <v>4301011311</v>
      </c>
      <c r="D222" s="338">
        <v>4607091387377</v>
      </c>
      <c r="E222" s="337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41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36"/>
      <c r="P222" s="336"/>
      <c r="Q222" s="336"/>
      <c r="R222" s="337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366</v>
      </c>
      <c r="B223" s="54" t="s">
        <v>367</v>
      </c>
      <c r="C223" s="31">
        <v>4301010945</v>
      </c>
      <c r="D223" s="338">
        <v>4607091387353</v>
      </c>
      <c r="E223" s="337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36"/>
      <c r="P223" s="336"/>
      <c r="Q223" s="336"/>
      <c r="R223" s="337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4301011328</v>
      </c>
      <c r="D224" s="338">
        <v>4607091386011</v>
      </c>
      <c r="E224" s="337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6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36"/>
      <c r="P224" s="336"/>
      <c r="Q224" s="336"/>
      <c r="R224" s="337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4301011329</v>
      </c>
      <c r="D225" s="338">
        <v>4607091387308</v>
      </c>
      <c r="E225" s="337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63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36"/>
      <c r="P225" s="336"/>
      <c r="Q225" s="336"/>
      <c r="R225" s="337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4301011049</v>
      </c>
      <c r="D226" s="338">
        <v>4607091387339</v>
      </c>
      <c r="E226" s="337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4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36"/>
      <c r="P226" s="336"/>
      <c r="Q226" s="336"/>
      <c r="R226" s="337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374</v>
      </c>
      <c r="B227" s="54" t="s">
        <v>375</v>
      </c>
      <c r="C227" s="31">
        <v>4301011433</v>
      </c>
      <c r="D227" s="338">
        <v>4680115882638</v>
      </c>
      <c r="E227" s="337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6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36"/>
      <c r="P227" s="336"/>
      <c r="Q227" s="336"/>
      <c r="R227" s="337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376</v>
      </c>
      <c r="B228" s="54" t="s">
        <v>377</v>
      </c>
      <c r="C228" s="31">
        <v>4301011573</v>
      </c>
      <c r="D228" s="338">
        <v>4680115881938</v>
      </c>
      <c r="E228" s="337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4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36"/>
      <c r="P228" s="336"/>
      <c r="Q228" s="336"/>
      <c r="R228" s="337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378</v>
      </c>
      <c r="B229" s="54" t="s">
        <v>379</v>
      </c>
      <c r="C229" s="31">
        <v>4301010944</v>
      </c>
      <c r="D229" s="338">
        <v>4607091387346</v>
      </c>
      <c r="E229" s="337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36"/>
      <c r="P229" s="336"/>
      <c r="Q229" s="336"/>
      <c r="R229" s="337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380</v>
      </c>
      <c r="B230" s="54" t="s">
        <v>381</v>
      </c>
      <c r="C230" s="31">
        <v>4301011353</v>
      </c>
      <c r="D230" s="338">
        <v>4607091389807</v>
      </c>
      <c r="E230" s="337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6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36"/>
      <c r="P230" s="336"/>
      <c r="Q230" s="336"/>
      <c r="R230" s="337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x14ac:dyDescent="0.2">
      <c r="A231" s="345"/>
      <c r="B231" s="344"/>
      <c r="C231" s="344"/>
      <c r="D231" s="344"/>
      <c r="E231" s="344"/>
      <c r="F231" s="344"/>
      <c r="G231" s="344"/>
      <c r="H231" s="344"/>
      <c r="I231" s="344"/>
      <c r="J231" s="344"/>
      <c r="K231" s="344"/>
      <c r="L231" s="344"/>
      <c r="M231" s="346"/>
      <c r="N231" s="347" t="s">
        <v>66</v>
      </c>
      <c r="O231" s="348"/>
      <c r="P231" s="348"/>
      <c r="Q231" s="348"/>
      <c r="R231" s="348"/>
      <c r="S231" s="348"/>
      <c r="T231" s="349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x14ac:dyDescent="0.2">
      <c r="A232" s="344"/>
      <c r="B232" s="344"/>
      <c r="C232" s="344"/>
      <c r="D232" s="344"/>
      <c r="E232" s="344"/>
      <c r="F232" s="344"/>
      <c r="G232" s="344"/>
      <c r="H232" s="344"/>
      <c r="I232" s="344"/>
      <c r="J232" s="344"/>
      <c r="K232" s="344"/>
      <c r="L232" s="344"/>
      <c r="M232" s="346"/>
      <c r="N232" s="347" t="s">
        <v>66</v>
      </c>
      <c r="O232" s="348"/>
      <c r="P232" s="348"/>
      <c r="Q232" s="348"/>
      <c r="R232" s="348"/>
      <c r="S232" s="348"/>
      <c r="T232" s="349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customHeight="1" x14ac:dyDescent="0.25">
      <c r="A233" s="343" t="s">
        <v>95</v>
      </c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327"/>
      <c r="Z233" s="327"/>
    </row>
    <row r="234" spans="1:53" ht="27" customHeight="1" x14ac:dyDescent="0.25">
      <c r="A234" s="54" t="s">
        <v>382</v>
      </c>
      <c r="B234" s="54" t="s">
        <v>383</v>
      </c>
      <c r="C234" s="31">
        <v>4301020254</v>
      </c>
      <c r="D234" s="338">
        <v>4680115881914</v>
      </c>
      <c r="E234" s="337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36"/>
      <c r="P234" s="336"/>
      <c r="Q234" s="336"/>
      <c r="R234" s="337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x14ac:dyDescent="0.2">
      <c r="A235" s="345"/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6"/>
      <c r="N235" s="347" t="s">
        <v>66</v>
      </c>
      <c r="O235" s="348"/>
      <c r="P235" s="348"/>
      <c r="Q235" s="348"/>
      <c r="R235" s="348"/>
      <c r="S235" s="348"/>
      <c r="T235" s="349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x14ac:dyDescent="0.2">
      <c r="A236" s="344"/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6"/>
      <c r="N236" s="347" t="s">
        <v>66</v>
      </c>
      <c r="O236" s="348"/>
      <c r="P236" s="348"/>
      <c r="Q236" s="348"/>
      <c r="R236" s="348"/>
      <c r="S236" s="348"/>
      <c r="T236" s="349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customHeight="1" x14ac:dyDescent="0.25">
      <c r="A237" s="343" t="s">
        <v>60</v>
      </c>
      <c r="B237" s="344"/>
      <c r="C237" s="344"/>
      <c r="D237" s="344"/>
      <c r="E237" s="344"/>
      <c r="F237" s="344"/>
      <c r="G237" s="344"/>
      <c r="H237" s="344"/>
      <c r="I237" s="344"/>
      <c r="J237" s="344"/>
      <c r="K237" s="344"/>
      <c r="L237" s="344"/>
      <c r="M237" s="344"/>
      <c r="N237" s="344"/>
      <c r="O237" s="344"/>
      <c r="P237" s="344"/>
      <c r="Q237" s="344"/>
      <c r="R237" s="344"/>
      <c r="S237" s="344"/>
      <c r="T237" s="344"/>
      <c r="U237" s="344"/>
      <c r="V237" s="344"/>
      <c r="W237" s="344"/>
      <c r="X237" s="344"/>
      <c r="Y237" s="327"/>
      <c r="Z237" s="327"/>
    </row>
    <row r="238" spans="1:53" ht="27" customHeight="1" x14ac:dyDescent="0.25">
      <c r="A238" s="54" t="s">
        <v>384</v>
      </c>
      <c r="B238" s="54" t="s">
        <v>385</v>
      </c>
      <c r="C238" s="31">
        <v>4301030878</v>
      </c>
      <c r="D238" s="338">
        <v>4607091387193</v>
      </c>
      <c r="E238" s="337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36"/>
      <c r="P238" s="336"/>
      <c r="Q238" s="336"/>
      <c r="R238" s="337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4301031153</v>
      </c>
      <c r="D239" s="338">
        <v>4607091387230</v>
      </c>
      <c r="E239" s="337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6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36"/>
      <c r="P239" s="336"/>
      <c r="Q239" s="336"/>
      <c r="R239" s="337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4301031152</v>
      </c>
      <c r="D240" s="338">
        <v>4607091387285</v>
      </c>
      <c r="E240" s="337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36"/>
      <c r="P240" s="336"/>
      <c r="Q240" s="336"/>
      <c r="R240" s="337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customHeight="1" x14ac:dyDescent="0.25">
      <c r="A241" s="54" t="s">
        <v>390</v>
      </c>
      <c r="B241" s="54" t="s">
        <v>391</v>
      </c>
      <c r="C241" s="31">
        <v>4301031164</v>
      </c>
      <c r="D241" s="338">
        <v>4680115880481</v>
      </c>
      <c r="E241" s="337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4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36"/>
      <c r="P241" s="336"/>
      <c r="Q241" s="336"/>
      <c r="R241" s="337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x14ac:dyDescent="0.2">
      <c r="A242" s="345"/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6"/>
      <c r="N242" s="347" t="s">
        <v>66</v>
      </c>
      <c r="O242" s="348"/>
      <c r="P242" s="348"/>
      <c r="Q242" s="348"/>
      <c r="R242" s="348"/>
      <c r="S242" s="348"/>
      <c r="T242" s="349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x14ac:dyDescent="0.2">
      <c r="A243" s="344"/>
      <c r="B243" s="344"/>
      <c r="C243" s="344"/>
      <c r="D243" s="344"/>
      <c r="E243" s="344"/>
      <c r="F243" s="344"/>
      <c r="G243" s="344"/>
      <c r="H243" s="344"/>
      <c r="I243" s="344"/>
      <c r="J243" s="344"/>
      <c r="K243" s="344"/>
      <c r="L243" s="344"/>
      <c r="M243" s="346"/>
      <c r="N243" s="347" t="s">
        <v>66</v>
      </c>
      <c r="O243" s="348"/>
      <c r="P243" s="348"/>
      <c r="Q243" s="348"/>
      <c r="R243" s="348"/>
      <c r="S243" s="348"/>
      <c r="T243" s="349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customHeight="1" x14ac:dyDescent="0.25">
      <c r="A244" s="343" t="s">
        <v>68</v>
      </c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27"/>
      <c r="Z244" s="327"/>
    </row>
    <row r="245" spans="1:53" ht="16.5" customHeight="1" x14ac:dyDescent="0.25">
      <c r="A245" s="54" t="s">
        <v>393</v>
      </c>
      <c r="B245" s="54" t="s">
        <v>394</v>
      </c>
      <c r="C245" s="31">
        <v>4301051100</v>
      </c>
      <c r="D245" s="338">
        <v>4607091387766</v>
      </c>
      <c r="E245" s="337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36"/>
      <c r="P245" s="336"/>
      <c r="Q245" s="336"/>
      <c r="R245" s="337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4301051116</v>
      </c>
      <c r="D246" s="338">
        <v>4607091387957</v>
      </c>
      <c r="E246" s="337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6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36"/>
      <c r="P246" s="336"/>
      <c r="Q246" s="336"/>
      <c r="R246" s="337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customHeight="1" x14ac:dyDescent="0.25">
      <c r="A247" s="54" t="s">
        <v>397</v>
      </c>
      <c r="B247" s="54" t="s">
        <v>398</v>
      </c>
      <c r="C247" s="31">
        <v>4301051115</v>
      </c>
      <c r="D247" s="338">
        <v>4607091387964</v>
      </c>
      <c r="E247" s="337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6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36"/>
      <c r="P247" s="336"/>
      <c r="Q247" s="336"/>
      <c r="R247" s="337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customHeight="1" x14ac:dyDescent="0.25">
      <c r="A248" s="54" t="s">
        <v>399</v>
      </c>
      <c r="B248" s="54" t="s">
        <v>400</v>
      </c>
      <c r="C248" s="31">
        <v>4301051461</v>
      </c>
      <c r="D248" s="338">
        <v>4680115883604</v>
      </c>
      <c r="E248" s="337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656" t="s">
        <v>401</v>
      </c>
      <c r="O248" s="336"/>
      <c r="P248" s="336"/>
      <c r="Q248" s="336"/>
      <c r="R248" s="337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4301051485</v>
      </c>
      <c r="D249" s="338">
        <v>4680115883567</v>
      </c>
      <c r="E249" s="337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684" t="s">
        <v>404</v>
      </c>
      <c r="O249" s="336"/>
      <c r="P249" s="336"/>
      <c r="Q249" s="336"/>
      <c r="R249" s="337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405</v>
      </c>
      <c r="B250" s="54" t="s">
        <v>406</v>
      </c>
      <c r="C250" s="31">
        <v>4301051134</v>
      </c>
      <c r="D250" s="338">
        <v>4607091381672</v>
      </c>
      <c r="E250" s="337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6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36"/>
      <c r="P250" s="336"/>
      <c r="Q250" s="336"/>
      <c r="R250" s="337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407</v>
      </c>
      <c r="B251" s="54" t="s">
        <v>408</v>
      </c>
      <c r="C251" s="31">
        <v>4301051130</v>
      </c>
      <c r="D251" s="338">
        <v>4607091387537</v>
      </c>
      <c r="E251" s="337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6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36"/>
      <c r="P251" s="336"/>
      <c r="Q251" s="336"/>
      <c r="R251" s="337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4301051132</v>
      </c>
      <c r="D252" s="338">
        <v>4607091387513</v>
      </c>
      <c r="E252" s="337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3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36"/>
      <c r="P252" s="336"/>
      <c r="Q252" s="336"/>
      <c r="R252" s="337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411</v>
      </c>
      <c r="B253" s="54" t="s">
        <v>412</v>
      </c>
      <c r="C253" s="31">
        <v>4301051277</v>
      </c>
      <c r="D253" s="338">
        <v>4680115880511</v>
      </c>
      <c r="E253" s="337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6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36"/>
      <c r="P253" s="336"/>
      <c r="Q253" s="336"/>
      <c r="R253" s="337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413</v>
      </c>
      <c r="B254" s="54" t="s">
        <v>414</v>
      </c>
      <c r="C254" s="31">
        <v>4301051344</v>
      </c>
      <c r="D254" s="338">
        <v>4680115880412</v>
      </c>
      <c r="E254" s="337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36"/>
      <c r="P254" s="336"/>
      <c r="Q254" s="336"/>
      <c r="R254" s="337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x14ac:dyDescent="0.2">
      <c r="A255" s="345"/>
      <c r="B255" s="344"/>
      <c r="C255" s="344"/>
      <c r="D255" s="344"/>
      <c r="E255" s="344"/>
      <c r="F255" s="344"/>
      <c r="G255" s="344"/>
      <c r="H255" s="344"/>
      <c r="I255" s="344"/>
      <c r="J255" s="344"/>
      <c r="K255" s="344"/>
      <c r="L255" s="344"/>
      <c r="M255" s="346"/>
      <c r="N255" s="347" t="s">
        <v>66</v>
      </c>
      <c r="O255" s="348"/>
      <c r="P255" s="348"/>
      <c r="Q255" s="348"/>
      <c r="R255" s="348"/>
      <c r="S255" s="348"/>
      <c r="T255" s="349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x14ac:dyDescent="0.2">
      <c r="A256" s="344"/>
      <c r="B256" s="344"/>
      <c r="C256" s="344"/>
      <c r="D256" s="344"/>
      <c r="E256" s="344"/>
      <c r="F256" s="344"/>
      <c r="G256" s="344"/>
      <c r="H256" s="344"/>
      <c r="I256" s="344"/>
      <c r="J256" s="344"/>
      <c r="K256" s="344"/>
      <c r="L256" s="344"/>
      <c r="M256" s="346"/>
      <c r="N256" s="347" t="s">
        <v>66</v>
      </c>
      <c r="O256" s="348"/>
      <c r="P256" s="348"/>
      <c r="Q256" s="348"/>
      <c r="R256" s="348"/>
      <c r="S256" s="348"/>
      <c r="T256" s="349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customHeight="1" x14ac:dyDescent="0.25">
      <c r="A257" s="343" t="s">
        <v>217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327"/>
      <c r="Z257" s="327"/>
    </row>
    <row r="258" spans="1:53" ht="16.5" customHeight="1" x14ac:dyDescent="0.25">
      <c r="A258" s="54" t="s">
        <v>415</v>
      </c>
      <c r="B258" s="54" t="s">
        <v>416</v>
      </c>
      <c r="C258" s="31">
        <v>4301060326</v>
      </c>
      <c r="D258" s="338">
        <v>4607091380880</v>
      </c>
      <c r="E258" s="337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36"/>
      <c r="P258" s="336"/>
      <c r="Q258" s="336"/>
      <c r="R258" s="337"/>
      <c r="S258" s="34"/>
      <c r="T258" s="34"/>
      <c r="U258" s="35" t="s">
        <v>65</v>
      </c>
      <c r="V258" s="331">
        <v>200</v>
      </c>
      <c r="W258" s="332">
        <f>IFERROR(IF(V258="",0,CEILING((V258/$H258),1)*$H258),"")</f>
        <v>201.60000000000002</v>
      </c>
      <c r="X258" s="36">
        <f>IFERROR(IF(W258=0,"",ROUNDUP(W258/H258,0)*0.02175),"")</f>
        <v>0.52200000000000002</v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38">
        <v>4607091384482</v>
      </c>
      <c r="E259" s="337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36"/>
      <c r="P259" s="336"/>
      <c r="Q259" s="336"/>
      <c r="R259" s="337"/>
      <c r="S259" s="34"/>
      <c r="T259" s="34"/>
      <c r="U259" s="35" t="s">
        <v>65</v>
      </c>
      <c r="V259" s="331">
        <v>0</v>
      </c>
      <c r="W259" s="332">
        <f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16.5" customHeight="1" x14ac:dyDescent="0.25">
      <c r="A260" s="54" t="s">
        <v>419</v>
      </c>
      <c r="B260" s="54" t="s">
        <v>420</v>
      </c>
      <c r="C260" s="31">
        <v>4301060325</v>
      </c>
      <c r="D260" s="338">
        <v>4607091380897</v>
      </c>
      <c r="E260" s="337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36"/>
      <c r="P260" s="336"/>
      <c r="Q260" s="336"/>
      <c r="R260" s="337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5"/>
      <c r="B261" s="344"/>
      <c r="C261" s="344"/>
      <c r="D261" s="344"/>
      <c r="E261" s="344"/>
      <c r="F261" s="344"/>
      <c r="G261" s="344"/>
      <c r="H261" s="344"/>
      <c r="I261" s="344"/>
      <c r="J261" s="344"/>
      <c r="K261" s="344"/>
      <c r="L261" s="344"/>
      <c r="M261" s="346"/>
      <c r="N261" s="347" t="s">
        <v>66</v>
      </c>
      <c r="O261" s="348"/>
      <c r="P261" s="348"/>
      <c r="Q261" s="348"/>
      <c r="R261" s="348"/>
      <c r="S261" s="348"/>
      <c r="T261" s="349"/>
      <c r="U261" s="37" t="s">
        <v>67</v>
      </c>
      <c r="V261" s="333">
        <f>IFERROR(V258/H258,"0")+IFERROR(V259/H259,"0")+IFERROR(V260/H260,"0")</f>
        <v>23.80952380952381</v>
      </c>
      <c r="W261" s="333">
        <f>IFERROR(W258/H258,"0")+IFERROR(W259/H259,"0")+IFERROR(W260/H260,"0")</f>
        <v>24</v>
      </c>
      <c r="X261" s="333">
        <f>IFERROR(IF(X258="",0,X258),"0")+IFERROR(IF(X259="",0,X259),"0")+IFERROR(IF(X260="",0,X260),"0")</f>
        <v>0.52200000000000002</v>
      </c>
      <c r="Y261" s="334"/>
      <c r="Z261" s="334"/>
    </row>
    <row r="262" spans="1:53" x14ac:dyDescent="0.2">
      <c r="A262" s="344"/>
      <c r="B262" s="344"/>
      <c r="C262" s="344"/>
      <c r="D262" s="344"/>
      <c r="E262" s="344"/>
      <c r="F262" s="344"/>
      <c r="G262" s="344"/>
      <c r="H262" s="344"/>
      <c r="I262" s="344"/>
      <c r="J262" s="344"/>
      <c r="K262" s="344"/>
      <c r="L262" s="344"/>
      <c r="M262" s="346"/>
      <c r="N262" s="347" t="s">
        <v>66</v>
      </c>
      <c r="O262" s="348"/>
      <c r="P262" s="348"/>
      <c r="Q262" s="348"/>
      <c r="R262" s="348"/>
      <c r="S262" s="348"/>
      <c r="T262" s="349"/>
      <c r="U262" s="37" t="s">
        <v>65</v>
      </c>
      <c r="V262" s="333">
        <f>IFERROR(SUM(V258:V260),"0")</f>
        <v>200</v>
      </c>
      <c r="W262" s="333">
        <f>IFERROR(SUM(W258:W260),"0")</f>
        <v>201.60000000000002</v>
      </c>
      <c r="X262" s="37"/>
      <c r="Y262" s="334"/>
      <c r="Z262" s="334"/>
    </row>
    <row r="263" spans="1:53" ht="14.25" customHeight="1" x14ac:dyDescent="0.25">
      <c r="A263" s="343" t="s">
        <v>81</v>
      </c>
      <c r="B263" s="344"/>
      <c r="C263" s="344"/>
      <c r="D263" s="344"/>
      <c r="E263" s="344"/>
      <c r="F263" s="344"/>
      <c r="G263" s="344"/>
      <c r="H263" s="344"/>
      <c r="I263" s="344"/>
      <c r="J263" s="344"/>
      <c r="K263" s="344"/>
      <c r="L263" s="344"/>
      <c r="M263" s="344"/>
      <c r="N263" s="344"/>
      <c r="O263" s="344"/>
      <c r="P263" s="344"/>
      <c r="Q263" s="344"/>
      <c r="R263" s="344"/>
      <c r="S263" s="344"/>
      <c r="T263" s="344"/>
      <c r="U263" s="344"/>
      <c r="V263" s="344"/>
      <c r="W263" s="344"/>
      <c r="X263" s="344"/>
      <c r="Y263" s="327"/>
      <c r="Z263" s="327"/>
    </row>
    <row r="264" spans="1:53" ht="16.5" customHeight="1" x14ac:dyDescent="0.25">
      <c r="A264" s="54" t="s">
        <v>421</v>
      </c>
      <c r="B264" s="54" t="s">
        <v>422</v>
      </c>
      <c r="C264" s="31">
        <v>4301030232</v>
      </c>
      <c r="D264" s="338">
        <v>4607091388374</v>
      </c>
      <c r="E264" s="337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356" t="s">
        <v>423</v>
      </c>
      <c r="O264" s="336"/>
      <c r="P264" s="336"/>
      <c r="Q264" s="336"/>
      <c r="R264" s="337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customHeight="1" x14ac:dyDescent="0.25">
      <c r="A265" s="54" t="s">
        <v>424</v>
      </c>
      <c r="B265" s="54" t="s">
        <v>425</v>
      </c>
      <c r="C265" s="31">
        <v>4301030235</v>
      </c>
      <c r="D265" s="338">
        <v>4607091388381</v>
      </c>
      <c r="E265" s="337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24" t="s">
        <v>426</v>
      </c>
      <c r="O265" s="336"/>
      <c r="P265" s="336"/>
      <c r="Q265" s="336"/>
      <c r="R265" s="337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4301030233</v>
      </c>
      <c r="D266" s="338">
        <v>4607091388404</v>
      </c>
      <c r="E266" s="337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5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36"/>
      <c r="P266" s="336"/>
      <c r="Q266" s="336"/>
      <c r="R266" s="337"/>
      <c r="S266" s="34"/>
      <c r="T266" s="34"/>
      <c r="U266" s="35" t="s">
        <v>65</v>
      </c>
      <c r="V266" s="331">
        <v>5.1000000000000014</v>
      </c>
      <c r="W266" s="332">
        <f>IFERROR(IF(V266="",0,CEILING((V266/$H266),1)*$H266),"")</f>
        <v>5.0999999999999996</v>
      </c>
      <c r="X266" s="36">
        <f>IFERROR(IF(W266=0,"",ROUNDUP(W266/H266,0)*0.00753),"")</f>
        <v>1.506E-2</v>
      </c>
      <c r="Y266" s="56"/>
      <c r="Z266" s="57"/>
      <c r="AD266" s="58"/>
      <c r="BA266" s="210" t="s">
        <v>1</v>
      </c>
    </row>
    <row r="267" spans="1:53" x14ac:dyDescent="0.2">
      <c r="A267" s="345"/>
      <c r="B267" s="344"/>
      <c r="C267" s="344"/>
      <c r="D267" s="344"/>
      <c r="E267" s="344"/>
      <c r="F267" s="344"/>
      <c r="G267" s="344"/>
      <c r="H267" s="344"/>
      <c r="I267" s="344"/>
      <c r="J267" s="344"/>
      <c r="K267" s="344"/>
      <c r="L267" s="344"/>
      <c r="M267" s="346"/>
      <c r="N267" s="347" t="s">
        <v>66</v>
      </c>
      <c r="O267" s="348"/>
      <c r="P267" s="348"/>
      <c r="Q267" s="348"/>
      <c r="R267" s="348"/>
      <c r="S267" s="348"/>
      <c r="T267" s="349"/>
      <c r="U267" s="37" t="s">
        <v>67</v>
      </c>
      <c r="V267" s="333">
        <f>IFERROR(V264/H264,"0")+IFERROR(V265/H265,"0")+IFERROR(V266/H266,"0")</f>
        <v>2.0000000000000009</v>
      </c>
      <c r="W267" s="333">
        <f>IFERROR(W264/H264,"0")+IFERROR(W265/H265,"0")+IFERROR(W266/H266,"0")</f>
        <v>2</v>
      </c>
      <c r="X267" s="333">
        <f>IFERROR(IF(X264="",0,X264),"0")+IFERROR(IF(X265="",0,X265),"0")+IFERROR(IF(X266="",0,X266),"0")</f>
        <v>1.506E-2</v>
      </c>
      <c r="Y267" s="334"/>
      <c r="Z267" s="334"/>
    </row>
    <row r="268" spans="1:53" x14ac:dyDescent="0.2">
      <c r="A268" s="344"/>
      <c r="B268" s="344"/>
      <c r="C268" s="344"/>
      <c r="D268" s="344"/>
      <c r="E268" s="344"/>
      <c r="F268" s="344"/>
      <c r="G268" s="344"/>
      <c r="H268" s="344"/>
      <c r="I268" s="344"/>
      <c r="J268" s="344"/>
      <c r="K268" s="344"/>
      <c r="L268" s="344"/>
      <c r="M268" s="346"/>
      <c r="N268" s="347" t="s">
        <v>66</v>
      </c>
      <c r="O268" s="348"/>
      <c r="P268" s="348"/>
      <c r="Q268" s="348"/>
      <c r="R268" s="348"/>
      <c r="S268" s="348"/>
      <c r="T268" s="349"/>
      <c r="U268" s="37" t="s">
        <v>65</v>
      </c>
      <c r="V268" s="333">
        <f>IFERROR(SUM(V264:V266),"0")</f>
        <v>5.1000000000000014</v>
      </c>
      <c r="W268" s="333">
        <f>IFERROR(SUM(W264:W266),"0")</f>
        <v>5.0999999999999996</v>
      </c>
      <c r="X268" s="37"/>
      <c r="Y268" s="334"/>
      <c r="Z268" s="334"/>
    </row>
    <row r="269" spans="1:53" ht="14.25" customHeight="1" x14ac:dyDescent="0.25">
      <c r="A269" s="343" t="s">
        <v>429</v>
      </c>
      <c r="B269" s="344"/>
      <c r="C269" s="344"/>
      <c r="D269" s="344"/>
      <c r="E269" s="344"/>
      <c r="F269" s="344"/>
      <c r="G269" s="344"/>
      <c r="H269" s="344"/>
      <c r="I269" s="344"/>
      <c r="J269" s="344"/>
      <c r="K269" s="344"/>
      <c r="L269" s="344"/>
      <c r="M269" s="344"/>
      <c r="N269" s="344"/>
      <c r="O269" s="344"/>
      <c r="P269" s="344"/>
      <c r="Q269" s="344"/>
      <c r="R269" s="344"/>
      <c r="S269" s="344"/>
      <c r="T269" s="344"/>
      <c r="U269" s="344"/>
      <c r="V269" s="344"/>
      <c r="W269" s="344"/>
      <c r="X269" s="344"/>
      <c r="Y269" s="327"/>
      <c r="Z269" s="327"/>
    </row>
    <row r="270" spans="1:53" ht="16.5" customHeight="1" x14ac:dyDescent="0.25">
      <c r="A270" s="54" t="s">
        <v>430</v>
      </c>
      <c r="B270" s="54" t="s">
        <v>431</v>
      </c>
      <c r="C270" s="31">
        <v>4301180007</v>
      </c>
      <c r="D270" s="338">
        <v>4680115881808</v>
      </c>
      <c r="E270" s="337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3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36"/>
      <c r="P270" s="336"/>
      <c r="Q270" s="336"/>
      <c r="R270" s="337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434</v>
      </c>
      <c r="B271" s="54" t="s">
        <v>435</v>
      </c>
      <c r="C271" s="31">
        <v>4301180006</v>
      </c>
      <c r="D271" s="338">
        <v>4680115881822</v>
      </c>
      <c r="E271" s="337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4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36"/>
      <c r="P271" s="336"/>
      <c r="Q271" s="336"/>
      <c r="R271" s="337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436</v>
      </c>
      <c r="B272" s="54" t="s">
        <v>437</v>
      </c>
      <c r="C272" s="31">
        <v>4301180001</v>
      </c>
      <c r="D272" s="338">
        <v>4680115880016</v>
      </c>
      <c r="E272" s="337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6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36"/>
      <c r="P272" s="336"/>
      <c r="Q272" s="336"/>
      <c r="R272" s="337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x14ac:dyDescent="0.2">
      <c r="A273" s="345"/>
      <c r="B273" s="344"/>
      <c r="C273" s="344"/>
      <c r="D273" s="344"/>
      <c r="E273" s="344"/>
      <c r="F273" s="344"/>
      <c r="G273" s="344"/>
      <c r="H273" s="344"/>
      <c r="I273" s="344"/>
      <c r="J273" s="344"/>
      <c r="K273" s="344"/>
      <c r="L273" s="344"/>
      <c r="M273" s="346"/>
      <c r="N273" s="347" t="s">
        <v>66</v>
      </c>
      <c r="O273" s="348"/>
      <c r="P273" s="348"/>
      <c r="Q273" s="348"/>
      <c r="R273" s="348"/>
      <c r="S273" s="348"/>
      <c r="T273" s="349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x14ac:dyDescent="0.2">
      <c r="A274" s="344"/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6"/>
      <c r="N274" s="347" t="s">
        <v>66</v>
      </c>
      <c r="O274" s="348"/>
      <c r="P274" s="348"/>
      <c r="Q274" s="348"/>
      <c r="R274" s="348"/>
      <c r="S274" s="348"/>
      <c r="T274" s="349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customHeight="1" x14ac:dyDescent="0.25">
      <c r="A275" s="362" t="s">
        <v>438</v>
      </c>
      <c r="B275" s="344"/>
      <c r="C275" s="344"/>
      <c r="D275" s="344"/>
      <c r="E275" s="344"/>
      <c r="F275" s="344"/>
      <c r="G275" s="344"/>
      <c r="H275" s="344"/>
      <c r="I275" s="344"/>
      <c r="J275" s="344"/>
      <c r="K275" s="344"/>
      <c r="L275" s="344"/>
      <c r="M275" s="344"/>
      <c r="N275" s="344"/>
      <c r="O275" s="344"/>
      <c r="P275" s="344"/>
      <c r="Q275" s="344"/>
      <c r="R275" s="344"/>
      <c r="S275" s="344"/>
      <c r="T275" s="344"/>
      <c r="U275" s="344"/>
      <c r="V275" s="344"/>
      <c r="W275" s="344"/>
      <c r="X275" s="344"/>
      <c r="Y275" s="326"/>
      <c r="Z275" s="326"/>
    </row>
    <row r="276" spans="1:53" ht="14.25" customHeight="1" x14ac:dyDescent="0.25">
      <c r="A276" s="343" t="s">
        <v>103</v>
      </c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4"/>
      <c r="N276" s="344"/>
      <c r="O276" s="344"/>
      <c r="P276" s="344"/>
      <c r="Q276" s="344"/>
      <c r="R276" s="344"/>
      <c r="S276" s="344"/>
      <c r="T276" s="344"/>
      <c r="U276" s="344"/>
      <c r="V276" s="344"/>
      <c r="W276" s="344"/>
      <c r="X276" s="344"/>
      <c r="Y276" s="327"/>
      <c r="Z276" s="327"/>
    </row>
    <row r="277" spans="1:53" ht="27" customHeight="1" x14ac:dyDescent="0.25">
      <c r="A277" s="54" t="s">
        <v>439</v>
      </c>
      <c r="B277" s="54" t="s">
        <v>440</v>
      </c>
      <c r="C277" s="31">
        <v>4301011315</v>
      </c>
      <c r="D277" s="338">
        <v>4607091387421</v>
      </c>
      <c r="E277" s="337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36"/>
      <c r="P277" s="336"/>
      <c r="Q277" s="336"/>
      <c r="R277" s="337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customHeight="1" x14ac:dyDescent="0.25">
      <c r="A278" s="54" t="s">
        <v>439</v>
      </c>
      <c r="B278" s="54" t="s">
        <v>441</v>
      </c>
      <c r="C278" s="31">
        <v>4301011121</v>
      </c>
      <c r="D278" s="338">
        <v>4607091387421</v>
      </c>
      <c r="E278" s="337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36"/>
      <c r="P278" s="336"/>
      <c r="Q278" s="336"/>
      <c r="R278" s="337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customHeight="1" x14ac:dyDescent="0.25">
      <c r="A279" s="54" t="s">
        <v>442</v>
      </c>
      <c r="B279" s="54" t="s">
        <v>443</v>
      </c>
      <c r="C279" s="31">
        <v>4301011396</v>
      </c>
      <c r="D279" s="338">
        <v>4607091387452</v>
      </c>
      <c r="E279" s="337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56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36"/>
      <c r="P279" s="336"/>
      <c r="Q279" s="336"/>
      <c r="R279" s="337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customHeight="1" x14ac:dyDescent="0.25">
      <c r="A280" s="54" t="s">
        <v>442</v>
      </c>
      <c r="B280" s="54" t="s">
        <v>444</v>
      </c>
      <c r="C280" s="31">
        <v>4301011322</v>
      </c>
      <c r="D280" s="338">
        <v>4607091387452</v>
      </c>
      <c r="E280" s="337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57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36"/>
      <c r="P280" s="336"/>
      <c r="Q280" s="336"/>
      <c r="R280" s="337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442</v>
      </c>
      <c r="B281" s="54" t="s">
        <v>445</v>
      </c>
      <c r="C281" s="31">
        <v>4301011619</v>
      </c>
      <c r="D281" s="338">
        <v>4607091387452</v>
      </c>
      <c r="E281" s="337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574" t="s">
        <v>446</v>
      </c>
      <c r="O281" s="336"/>
      <c r="P281" s="336"/>
      <c r="Q281" s="336"/>
      <c r="R281" s="337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447</v>
      </c>
      <c r="B282" s="54" t="s">
        <v>448</v>
      </c>
      <c r="C282" s="31">
        <v>4301011313</v>
      </c>
      <c r="D282" s="338">
        <v>4607091385984</v>
      </c>
      <c r="E282" s="337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5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36"/>
      <c r="P282" s="336"/>
      <c r="Q282" s="336"/>
      <c r="R282" s="337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449</v>
      </c>
      <c r="B283" s="54" t="s">
        <v>450</v>
      </c>
      <c r="C283" s="31">
        <v>4301011316</v>
      </c>
      <c r="D283" s="338">
        <v>4607091387438</v>
      </c>
      <c r="E283" s="337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36"/>
      <c r="P283" s="336"/>
      <c r="Q283" s="336"/>
      <c r="R283" s="337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451</v>
      </c>
      <c r="B284" s="54" t="s">
        <v>452</v>
      </c>
      <c r="C284" s="31">
        <v>4301011318</v>
      </c>
      <c r="D284" s="338">
        <v>4607091387469</v>
      </c>
      <c r="E284" s="337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4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36"/>
      <c r="P284" s="336"/>
      <c r="Q284" s="336"/>
      <c r="R284" s="337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x14ac:dyDescent="0.2">
      <c r="A285" s="345"/>
      <c r="B285" s="344"/>
      <c r="C285" s="344"/>
      <c r="D285" s="344"/>
      <c r="E285" s="344"/>
      <c r="F285" s="344"/>
      <c r="G285" s="344"/>
      <c r="H285" s="344"/>
      <c r="I285" s="344"/>
      <c r="J285" s="344"/>
      <c r="K285" s="344"/>
      <c r="L285" s="344"/>
      <c r="M285" s="346"/>
      <c r="N285" s="347" t="s">
        <v>66</v>
      </c>
      <c r="O285" s="348"/>
      <c r="P285" s="348"/>
      <c r="Q285" s="348"/>
      <c r="R285" s="348"/>
      <c r="S285" s="348"/>
      <c r="T285" s="349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x14ac:dyDescent="0.2">
      <c r="A286" s="344"/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6"/>
      <c r="N286" s="347" t="s">
        <v>66</v>
      </c>
      <c r="O286" s="348"/>
      <c r="P286" s="348"/>
      <c r="Q286" s="348"/>
      <c r="R286" s="348"/>
      <c r="S286" s="348"/>
      <c r="T286" s="349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customHeight="1" x14ac:dyDescent="0.25">
      <c r="A287" s="343" t="s">
        <v>60</v>
      </c>
      <c r="B287" s="344"/>
      <c r="C287" s="344"/>
      <c r="D287" s="344"/>
      <c r="E287" s="344"/>
      <c r="F287" s="344"/>
      <c r="G287" s="344"/>
      <c r="H287" s="344"/>
      <c r="I287" s="344"/>
      <c r="J287" s="344"/>
      <c r="K287" s="344"/>
      <c r="L287" s="344"/>
      <c r="M287" s="344"/>
      <c r="N287" s="344"/>
      <c r="O287" s="344"/>
      <c r="P287" s="344"/>
      <c r="Q287" s="344"/>
      <c r="R287" s="344"/>
      <c r="S287" s="344"/>
      <c r="T287" s="344"/>
      <c r="U287" s="344"/>
      <c r="V287" s="344"/>
      <c r="W287" s="344"/>
      <c r="X287" s="344"/>
      <c r="Y287" s="327"/>
      <c r="Z287" s="327"/>
    </row>
    <row r="288" spans="1:53" ht="27" customHeight="1" x14ac:dyDescent="0.25">
      <c r="A288" s="54" t="s">
        <v>453</v>
      </c>
      <c r="B288" s="54" t="s">
        <v>454</v>
      </c>
      <c r="C288" s="31">
        <v>4301031154</v>
      </c>
      <c r="D288" s="338">
        <v>4607091387292</v>
      </c>
      <c r="E288" s="337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36"/>
      <c r="P288" s="336"/>
      <c r="Q288" s="336"/>
      <c r="R288" s="337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455</v>
      </c>
      <c r="B289" s="54" t="s">
        <v>456</v>
      </c>
      <c r="C289" s="31">
        <v>4301031155</v>
      </c>
      <c r="D289" s="338">
        <v>4607091387315</v>
      </c>
      <c r="E289" s="337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49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36"/>
      <c r="P289" s="336"/>
      <c r="Q289" s="336"/>
      <c r="R289" s="337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x14ac:dyDescent="0.2">
      <c r="A290" s="345"/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6"/>
      <c r="N290" s="347" t="s">
        <v>66</v>
      </c>
      <c r="O290" s="348"/>
      <c r="P290" s="348"/>
      <c r="Q290" s="348"/>
      <c r="R290" s="348"/>
      <c r="S290" s="348"/>
      <c r="T290" s="349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x14ac:dyDescent="0.2">
      <c r="A291" s="344"/>
      <c r="B291" s="344"/>
      <c r="C291" s="344"/>
      <c r="D291" s="344"/>
      <c r="E291" s="344"/>
      <c r="F291" s="344"/>
      <c r="G291" s="344"/>
      <c r="H291" s="344"/>
      <c r="I291" s="344"/>
      <c r="J291" s="344"/>
      <c r="K291" s="344"/>
      <c r="L291" s="344"/>
      <c r="M291" s="346"/>
      <c r="N291" s="347" t="s">
        <v>66</v>
      </c>
      <c r="O291" s="348"/>
      <c r="P291" s="348"/>
      <c r="Q291" s="348"/>
      <c r="R291" s="348"/>
      <c r="S291" s="348"/>
      <c r="T291" s="349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customHeight="1" x14ac:dyDescent="0.25">
      <c r="A292" s="362" t="s">
        <v>457</v>
      </c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326"/>
      <c r="Z292" s="326"/>
    </row>
    <row r="293" spans="1:53" ht="14.25" customHeight="1" x14ac:dyDescent="0.25">
      <c r="A293" s="343" t="s">
        <v>60</v>
      </c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4"/>
      <c r="N293" s="344"/>
      <c r="O293" s="344"/>
      <c r="P293" s="344"/>
      <c r="Q293" s="344"/>
      <c r="R293" s="344"/>
      <c r="S293" s="344"/>
      <c r="T293" s="344"/>
      <c r="U293" s="344"/>
      <c r="V293" s="344"/>
      <c r="W293" s="344"/>
      <c r="X293" s="344"/>
      <c r="Y293" s="327"/>
      <c r="Z293" s="327"/>
    </row>
    <row r="294" spans="1:53" ht="27" customHeight="1" x14ac:dyDescent="0.25">
      <c r="A294" s="54" t="s">
        <v>458</v>
      </c>
      <c r="B294" s="54" t="s">
        <v>459</v>
      </c>
      <c r="C294" s="31">
        <v>4301031066</v>
      </c>
      <c r="D294" s="338">
        <v>4607091383836</v>
      </c>
      <c r="E294" s="337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4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36"/>
      <c r="P294" s="336"/>
      <c r="Q294" s="336"/>
      <c r="R294" s="337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x14ac:dyDescent="0.2">
      <c r="A295" s="345"/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6"/>
      <c r="N295" s="347" t="s">
        <v>66</v>
      </c>
      <c r="O295" s="348"/>
      <c r="P295" s="348"/>
      <c r="Q295" s="348"/>
      <c r="R295" s="348"/>
      <c r="S295" s="348"/>
      <c r="T295" s="349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x14ac:dyDescent="0.2">
      <c r="A296" s="344"/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6"/>
      <c r="N296" s="347" t="s">
        <v>66</v>
      </c>
      <c r="O296" s="348"/>
      <c r="P296" s="348"/>
      <c r="Q296" s="348"/>
      <c r="R296" s="348"/>
      <c r="S296" s="348"/>
      <c r="T296" s="349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customHeight="1" x14ac:dyDescent="0.25">
      <c r="A297" s="343" t="s">
        <v>68</v>
      </c>
      <c r="B297" s="344"/>
      <c r="C297" s="344"/>
      <c r="D297" s="344"/>
      <c r="E297" s="344"/>
      <c r="F297" s="344"/>
      <c r="G297" s="344"/>
      <c r="H297" s="344"/>
      <c r="I297" s="344"/>
      <c r="J297" s="344"/>
      <c r="K297" s="344"/>
      <c r="L297" s="344"/>
      <c r="M297" s="344"/>
      <c r="N297" s="344"/>
      <c r="O297" s="344"/>
      <c r="P297" s="344"/>
      <c r="Q297" s="344"/>
      <c r="R297" s="344"/>
      <c r="S297" s="344"/>
      <c r="T297" s="344"/>
      <c r="U297" s="344"/>
      <c r="V297" s="344"/>
      <c r="W297" s="344"/>
      <c r="X297" s="344"/>
      <c r="Y297" s="327"/>
      <c r="Z297" s="327"/>
    </row>
    <row r="298" spans="1:53" ht="27" customHeight="1" x14ac:dyDescent="0.25">
      <c r="A298" s="54" t="s">
        <v>460</v>
      </c>
      <c r="B298" s="54" t="s">
        <v>461</v>
      </c>
      <c r="C298" s="31">
        <v>4301051142</v>
      </c>
      <c r="D298" s="338">
        <v>4607091387919</v>
      </c>
      <c r="E298" s="337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36"/>
      <c r="P298" s="336"/>
      <c r="Q298" s="336"/>
      <c r="R298" s="337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x14ac:dyDescent="0.2">
      <c r="A299" s="345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6"/>
      <c r="N299" s="347" t="s">
        <v>66</v>
      </c>
      <c r="O299" s="348"/>
      <c r="P299" s="348"/>
      <c r="Q299" s="348"/>
      <c r="R299" s="348"/>
      <c r="S299" s="348"/>
      <c r="T299" s="349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x14ac:dyDescent="0.2">
      <c r="A300" s="344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6"/>
      <c r="N300" s="347" t="s">
        <v>66</v>
      </c>
      <c r="O300" s="348"/>
      <c r="P300" s="348"/>
      <c r="Q300" s="348"/>
      <c r="R300" s="348"/>
      <c r="S300" s="348"/>
      <c r="T300" s="349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customHeight="1" x14ac:dyDescent="0.25">
      <c r="A301" s="343" t="s">
        <v>217</v>
      </c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344"/>
      <c r="V301" s="344"/>
      <c r="W301" s="344"/>
      <c r="X301" s="344"/>
      <c r="Y301" s="327"/>
      <c r="Z301" s="327"/>
    </row>
    <row r="302" spans="1:53" ht="27" customHeight="1" x14ac:dyDescent="0.25">
      <c r="A302" s="54" t="s">
        <v>462</v>
      </c>
      <c r="B302" s="54" t="s">
        <v>463</v>
      </c>
      <c r="C302" s="31">
        <v>4301060324</v>
      </c>
      <c r="D302" s="338">
        <v>4607091388831</v>
      </c>
      <c r="E302" s="337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3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36"/>
      <c r="P302" s="336"/>
      <c r="Q302" s="336"/>
      <c r="R302" s="337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x14ac:dyDescent="0.2">
      <c r="A303" s="345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6"/>
      <c r="N303" s="347" t="s">
        <v>66</v>
      </c>
      <c r="O303" s="348"/>
      <c r="P303" s="348"/>
      <c r="Q303" s="348"/>
      <c r="R303" s="348"/>
      <c r="S303" s="348"/>
      <c r="T303" s="349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x14ac:dyDescent="0.2">
      <c r="A304" s="344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6"/>
      <c r="N304" s="347" t="s">
        <v>66</v>
      </c>
      <c r="O304" s="348"/>
      <c r="P304" s="348"/>
      <c r="Q304" s="348"/>
      <c r="R304" s="348"/>
      <c r="S304" s="348"/>
      <c r="T304" s="349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customHeight="1" x14ac:dyDescent="0.25">
      <c r="A305" s="343" t="s">
        <v>81</v>
      </c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344"/>
      <c r="W305" s="344"/>
      <c r="X305" s="344"/>
      <c r="Y305" s="327"/>
      <c r="Z305" s="327"/>
    </row>
    <row r="306" spans="1:53" ht="27" customHeight="1" x14ac:dyDescent="0.25">
      <c r="A306" s="54" t="s">
        <v>464</v>
      </c>
      <c r="B306" s="54" t="s">
        <v>465</v>
      </c>
      <c r="C306" s="31">
        <v>4301032015</v>
      </c>
      <c r="D306" s="338">
        <v>4607091383102</v>
      </c>
      <c r="E306" s="337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36"/>
      <c r="P306" s="336"/>
      <c r="Q306" s="336"/>
      <c r="R306" s="337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x14ac:dyDescent="0.2">
      <c r="A307" s="345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6"/>
      <c r="N307" s="347" t="s">
        <v>66</v>
      </c>
      <c r="O307" s="348"/>
      <c r="P307" s="348"/>
      <c r="Q307" s="348"/>
      <c r="R307" s="348"/>
      <c r="S307" s="348"/>
      <c r="T307" s="349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x14ac:dyDescent="0.2">
      <c r="A308" s="344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6"/>
      <c r="N308" s="347" t="s">
        <v>66</v>
      </c>
      <c r="O308" s="348"/>
      <c r="P308" s="348"/>
      <c r="Q308" s="348"/>
      <c r="R308" s="348"/>
      <c r="S308" s="348"/>
      <c r="T308" s="349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customHeight="1" x14ac:dyDescent="0.2">
      <c r="A309" s="477" t="s">
        <v>466</v>
      </c>
      <c r="B309" s="478"/>
      <c r="C309" s="478"/>
      <c r="D309" s="478"/>
      <c r="E309" s="478"/>
      <c r="F309" s="478"/>
      <c r="G309" s="478"/>
      <c r="H309" s="478"/>
      <c r="I309" s="478"/>
      <c r="J309" s="478"/>
      <c r="K309" s="478"/>
      <c r="L309" s="478"/>
      <c r="M309" s="478"/>
      <c r="N309" s="478"/>
      <c r="O309" s="478"/>
      <c r="P309" s="478"/>
      <c r="Q309" s="478"/>
      <c r="R309" s="478"/>
      <c r="S309" s="478"/>
      <c r="T309" s="478"/>
      <c r="U309" s="478"/>
      <c r="V309" s="478"/>
      <c r="W309" s="478"/>
      <c r="X309" s="478"/>
      <c r="Y309" s="48"/>
      <c r="Z309" s="48"/>
    </row>
    <row r="310" spans="1:53" ht="16.5" customHeight="1" x14ac:dyDescent="0.25">
      <c r="A310" s="362" t="s">
        <v>467</v>
      </c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26"/>
      <c r="Z310" s="326"/>
    </row>
    <row r="311" spans="1:53" ht="14.25" customHeight="1" x14ac:dyDescent="0.25">
      <c r="A311" s="343" t="s">
        <v>103</v>
      </c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344"/>
      <c r="W311" s="344"/>
      <c r="X311" s="344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38">
        <v>4607091383997</v>
      </c>
      <c r="E312" s="337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6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36"/>
      <c r="P312" s="336"/>
      <c r="Q312" s="336"/>
      <c r="R312" s="337"/>
      <c r="S312" s="34"/>
      <c r="T312" s="34"/>
      <c r="U312" s="35" t="s">
        <v>65</v>
      </c>
      <c r="V312" s="331">
        <v>3500</v>
      </c>
      <c r="W312" s="332">
        <f t="shared" ref="W312:W319" si="15">IFERROR(IF(V312="",0,CEILING((V312/$H312),1)*$H312),"")</f>
        <v>3510</v>
      </c>
      <c r="X312" s="36">
        <f>IFERROR(IF(W312=0,"",ROUNDUP(W312/H312,0)*0.02175),"")</f>
        <v>5.0894999999999992</v>
      </c>
      <c r="Y312" s="56"/>
      <c r="Z312" s="57"/>
      <c r="AD312" s="58"/>
      <c r="BA312" s="228" t="s">
        <v>1</v>
      </c>
    </row>
    <row r="313" spans="1:53" ht="27" customHeight="1" x14ac:dyDescent="0.25">
      <c r="A313" s="54" t="s">
        <v>468</v>
      </c>
      <c r="B313" s="54" t="s">
        <v>470</v>
      </c>
      <c r="C313" s="31">
        <v>4301011239</v>
      </c>
      <c r="D313" s="338">
        <v>4607091383997</v>
      </c>
      <c r="E313" s="337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6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36"/>
      <c r="P313" s="336"/>
      <c r="Q313" s="336"/>
      <c r="R313" s="337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38">
        <v>4607091384130</v>
      </c>
      <c r="E314" s="337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46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36"/>
      <c r="P314" s="336"/>
      <c r="Q314" s="336"/>
      <c r="R314" s="337"/>
      <c r="S314" s="34"/>
      <c r="T314" s="34"/>
      <c r="U314" s="35" t="s">
        <v>65</v>
      </c>
      <c r="V314" s="331">
        <v>3500</v>
      </c>
      <c r="W314" s="332">
        <f t="shared" si="15"/>
        <v>3510</v>
      </c>
      <c r="X314" s="36">
        <f>IFERROR(IF(W314=0,"",ROUNDUP(W314/H314,0)*0.02175),"")</f>
        <v>5.0894999999999992</v>
      </c>
      <c r="Y314" s="56"/>
      <c r="Z314" s="57"/>
      <c r="AD314" s="58"/>
      <c r="BA314" s="230" t="s">
        <v>1</v>
      </c>
    </row>
    <row r="315" spans="1:53" ht="27" customHeight="1" x14ac:dyDescent="0.25">
      <c r="A315" s="54" t="s">
        <v>471</v>
      </c>
      <c r="B315" s="54" t="s">
        <v>473</v>
      </c>
      <c r="C315" s="31">
        <v>4301011240</v>
      </c>
      <c r="D315" s="338">
        <v>4607091384130</v>
      </c>
      <c r="E315" s="337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3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36"/>
      <c r="P315" s="336"/>
      <c r="Q315" s="336"/>
      <c r="R315" s="337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38">
        <v>4607091384147</v>
      </c>
      <c r="E316" s="337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36"/>
      <c r="P316" s="336"/>
      <c r="Q316" s="336"/>
      <c r="R316" s="337"/>
      <c r="S316" s="34"/>
      <c r="T316" s="34"/>
      <c r="U316" s="35" t="s">
        <v>65</v>
      </c>
      <c r="V316" s="331">
        <v>2000</v>
      </c>
      <c r="W316" s="332">
        <f t="shared" si="15"/>
        <v>2010</v>
      </c>
      <c r="X316" s="36">
        <f>IFERROR(IF(W316=0,"",ROUNDUP(W316/H316,0)*0.02175),"")</f>
        <v>2.9144999999999999</v>
      </c>
      <c r="Y316" s="56"/>
      <c r="Z316" s="57"/>
      <c r="AD316" s="58"/>
      <c r="BA316" s="232" t="s">
        <v>1</v>
      </c>
    </row>
    <row r="317" spans="1:53" ht="16.5" customHeight="1" x14ac:dyDescent="0.25">
      <c r="A317" s="54" t="s">
        <v>474</v>
      </c>
      <c r="B317" s="54" t="s">
        <v>476</v>
      </c>
      <c r="C317" s="31">
        <v>4301011238</v>
      </c>
      <c r="D317" s="338">
        <v>4607091384147</v>
      </c>
      <c r="E317" s="337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645" t="s">
        <v>477</v>
      </c>
      <c r="O317" s="336"/>
      <c r="P317" s="336"/>
      <c r="Q317" s="336"/>
      <c r="R317" s="337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478</v>
      </c>
      <c r="B318" s="54" t="s">
        <v>479</v>
      </c>
      <c r="C318" s="31">
        <v>4301011327</v>
      </c>
      <c r="D318" s="338">
        <v>4607091384154</v>
      </c>
      <c r="E318" s="337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4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36"/>
      <c r="P318" s="336"/>
      <c r="Q318" s="336"/>
      <c r="R318" s="337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480</v>
      </c>
      <c r="B319" s="54" t="s">
        <v>481</v>
      </c>
      <c r="C319" s="31">
        <v>4301011332</v>
      </c>
      <c r="D319" s="338">
        <v>4607091384161</v>
      </c>
      <c r="E319" s="337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6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36"/>
      <c r="P319" s="336"/>
      <c r="Q319" s="336"/>
      <c r="R319" s="337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5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6"/>
      <c r="N320" s="347" t="s">
        <v>66</v>
      </c>
      <c r="O320" s="348"/>
      <c r="P320" s="348"/>
      <c r="Q320" s="348"/>
      <c r="R320" s="348"/>
      <c r="S320" s="348"/>
      <c r="T320" s="349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600</v>
      </c>
      <c r="W320" s="333">
        <f>IFERROR(W312/H312,"0")+IFERROR(W313/H313,"0")+IFERROR(W314/H314,"0")+IFERROR(W315/H315,"0")+IFERROR(W316/H316,"0")+IFERROR(W317/H317,"0")+IFERROR(W318/H318,"0")+IFERROR(W319/H319,"0")</f>
        <v>602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13.093499999999999</v>
      </c>
      <c r="Y320" s="334"/>
      <c r="Z320" s="334"/>
    </row>
    <row r="321" spans="1:53" x14ac:dyDescent="0.2">
      <c r="A321" s="344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6"/>
      <c r="N321" s="347" t="s">
        <v>66</v>
      </c>
      <c r="O321" s="348"/>
      <c r="P321" s="348"/>
      <c r="Q321" s="348"/>
      <c r="R321" s="348"/>
      <c r="S321" s="348"/>
      <c r="T321" s="349"/>
      <c r="U321" s="37" t="s">
        <v>65</v>
      </c>
      <c r="V321" s="333">
        <f>IFERROR(SUM(V312:V319),"0")</f>
        <v>9000</v>
      </c>
      <c r="W321" s="333">
        <f>IFERROR(SUM(W312:W319),"0")</f>
        <v>9030</v>
      </c>
      <c r="X321" s="37"/>
      <c r="Y321" s="334"/>
      <c r="Z321" s="334"/>
    </row>
    <row r="322" spans="1:53" ht="14.25" customHeight="1" x14ac:dyDescent="0.25">
      <c r="A322" s="343" t="s">
        <v>95</v>
      </c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344"/>
      <c r="W322" s="344"/>
      <c r="X322" s="344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38">
        <v>4607091383980</v>
      </c>
      <c r="E323" s="337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3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36"/>
      <c r="P323" s="336"/>
      <c r="Q323" s="336"/>
      <c r="R323" s="337"/>
      <c r="S323" s="34"/>
      <c r="T323" s="34"/>
      <c r="U323" s="35" t="s">
        <v>65</v>
      </c>
      <c r="V323" s="331">
        <v>0</v>
      </c>
      <c r="W323" s="332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t="16.5" customHeight="1" x14ac:dyDescent="0.25">
      <c r="A324" s="54" t="s">
        <v>484</v>
      </c>
      <c r="B324" s="54" t="s">
        <v>485</v>
      </c>
      <c r="C324" s="31">
        <v>4301020270</v>
      </c>
      <c r="D324" s="338">
        <v>4680115883314</v>
      </c>
      <c r="E324" s="337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664" t="s">
        <v>486</v>
      </c>
      <c r="O324" s="336"/>
      <c r="P324" s="336"/>
      <c r="Q324" s="336"/>
      <c r="R324" s="337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487</v>
      </c>
      <c r="B325" s="54" t="s">
        <v>488</v>
      </c>
      <c r="C325" s="31">
        <v>4301020179</v>
      </c>
      <c r="D325" s="338">
        <v>4607091384178</v>
      </c>
      <c r="E325" s="337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6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36"/>
      <c r="P325" s="336"/>
      <c r="Q325" s="336"/>
      <c r="R325" s="337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5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6"/>
      <c r="N326" s="347" t="s">
        <v>66</v>
      </c>
      <c r="O326" s="348"/>
      <c r="P326" s="348"/>
      <c r="Q326" s="348"/>
      <c r="R326" s="348"/>
      <c r="S326" s="348"/>
      <c r="T326" s="349"/>
      <c r="U326" s="37" t="s">
        <v>67</v>
      </c>
      <c r="V326" s="333">
        <f>IFERROR(V323/H323,"0")+IFERROR(V324/H324,"0")+IFERROR(V325/H325,"0")</f>
        <v>0</v>
      </c>
      <c r="W326" s="333">
        <f>IFERROR(W323/H323,"0")+IFERROR(W324/H324,"0")+IFERROR(W325/H325,"0")</f>
        <v>0</v>
      </c>
      <c r="X326" s="333">
        <f>IFERROR(IF(X323="",0,X323),"0")+IFERROR(IF(X324="",0,X324),"0")+IFERROR(IF(X325="",0,X325),"0")</f>
        <v>0</v>
      </c>
      <c r="Y326" s="334"/>
      <c r="Z326" s="334"/>
    </row>
    <row r="327" spans="1:53" x14ac:dyDescent="0.2">
      <c r="A327" s="344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6"/>
      <c r="N327" s="347" t="s">
        <v>66</v>
      </c>
      <c r="O327" s="348"/>
      <c r="P327" s="348"/>
      <c r="Q327" s="348"/>
      <c r="R327" s="348"/>
      <c r="S327" s="348"/>
      <c r="T327" s="349"/>
      <c r="U327" s="37" t="s">
        <v>65</v>
      </c>
      <c r="V327" s="333">
        <f>IFERROR(SUM(V323:V325),"0")</f>
        <v>0</v>
      </c>
      <c r="W327" s="333">
        <f>IFERROR(SUM(W323:W325),"0")</f>
        <v>0</v>
      </c>
      <c r="X327" s="37"/>
      <c r="Y327" s="334"/>
      <c r="Z327" s="334"/>
    </row>
    <row r="328" spans="1:53" ht="14.25" customHeight="1" x14ac:dyDescent="0.25">
      <c r="A328" s="343" t="s">
        <v>68</v>
      </c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344"/>
      <c r="W328" s="344"/>
      <c r="X328" s="344"/>
      <c r="Y328" s="327"/>
      <c r="Z328" s="327"/>
    </row>
    <row r="329" spans="1:53" ht="27" customHeight="1" x14ac:dyDescent="0.25">
      <c r="A329" s="54" t="s">
        <v>489</v>
      </c>
      <c r="B329" s="54" t="s">
        <v>490</v>
      </c>
      <c r="C329" s="31">
        <v>4301051560</v>
      </c>
      <c r="D329" s="338">
        <v>4607091383928</v>
      </c>
      <c r="E329" s="337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29" t="s">
        <v>491</v>
      </c>
      <c r="O329" s="336"/>
      <c r="P329" s="336"/>
      <c r="Q329" s="336"/>
      <c r="R329" s="337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38">
        <v>4607091384260</v>
      </c>
      <c r="E330" s="337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5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36"/>
      <c r="P330" s="336"/>
      <c r="Q330" s="336"/>
      <c r="R330" s="337"/>
      <c r="S330" s="34"/>
      <c r="T330" s="34"/>
      <c r="U330" s="35" t="s">
        <v>65</v>
      </c>
      <c r="V330" s="331">
        <v>300</v>
      </c>
      <c r="W330" s="332">
        <f>IFERROR(IF(V330="",0,CEILING((V330/$H330),1)*$H330),"")</f>
        <v>304.2</v>
      </c>
      <c r="X330" s="36">
        <f>IFERROR(IF(W330=0,"",ROUNDUP(W330/H330,0)*0.02175),"")</f>
        <v>0.84824999999999995</v>
      </c>
      <c r="Y330" s="56"/>
      <c r="Z330" s="57"/>
      <c r="AD330" s="58"/>
      <c r="BA330" s="240" t="s">
        <v>1</v>
      </c>
    </row>
    <row r="331" spans="1:53" x14ac:dyDescent="0.2">
      <c r="A331" s="345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6"/>
      <c r="N331" s="347" t="s">
        <v>66</v>
      </c>
      <c r="O331" s="348"/>
      <c r="P331" s="348"/>
      <c r="Q331" s="348"/>
      <c r="R331" s="348"/>
      <c r="S331" s="348"/>
      <c r="T331" s="349"/>
      <c r="U331" s="37" t="s">
        <v>67</v>
      </c>
      <c r="V331" s="333">
        <f>IFERROR(V329/H329,"0")+IFERROR(V330/H330,"0")</f>
        <v>38.46153846153846</v>
      </c>
      <c r="W331" s="333">
        <f>IFERROR(W329/H329,"0")+IFERROR(W330/H330,"0")</f>
        <v>39</v>
      </c>
      <c r="X331" s="333">
        <f>IFERROR(IF(X329="",0,X329),"0")+IFERROR(IF(X330="",0,X330),"0")</f>
        <v>0.84824999999999995</v>
      </c>
      <c r="Y331" s="334"/>
      <c r="Z331" s="334"/>
    </row>
    <row r="332" spans="1:53" x14ac:dyDescent="0.2">
      <c r="A332" s="344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6"/>
      <c r="N332" s="347" t="s">
        <v>66</v>
      </c>
      <c r="O332" s="348"/>
      <c r="P332" s="348"/>
      <c r="Q332" s="348"/>
      <c r="R332" s="348"/>
      <c r="S332" s="348"/>
      <c r="T332" s="349"/>
      <c r="U332" s="37" t="s">
        <v>65</v>
      </c>
      <c r="V332" s="333">
        <f>IFERROR(SUM(V329:V330),"0")</f>
        <v>300</v>
      </c>
      <c r="W332" s="333">
        <f>IFERROR(SUM(W329:W330),"0")</f>
        <v>304.2</v>
      </c>
      <c r="X332" s="37"/>
      <c r="Y332" s="334"/>
      <c r="Z332" s="334"/>
    </row>
    <row r="333" spans="1:53" ht="14.25" customHeight="1" x14ac:dyDescent="0.25">
      <c r="A333" s="343" t="s">
        <v>217</v>
      </c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38">
        <v>4607091384673</v>
      </c>
      <c r="E334" s="337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3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36"/>
      <c r="P334" s="336"/>
      <c r="Q334" s="336"/>
      <c r="R334" s="337"/>
      <c r="S334" s="34"/>
      <c r="T334" s="34"/>
      <c r="U334" s="35" t="s">
        <v>65</v>
      </c>
      <c r="V334" s="331">
        <v>400</v>
      </c>
      <c r="W334" s="332">
        <f>IFERROR(IF(V334="",0,CEILING((V334/$H334),1)*$H334),"")</f>
        <v>405.59999999999997</v>
      </c>
      <c r="X334" s="36">
        <f>IFERROR(IF(W334=0,"",ROUNDUP(W334/H334,0)*0.02175),"")</f>
        <v>1.131</v>
      </c>
      <c r="Y334" s="56"/>
      <c r="Z334" s="57"/>
      <c r="AD334" s="58"/>
      <c r="BA334" s="241" t="s">
        <v>1</v>
      </c>
    </row>
    <row r="335" spans="1:53" x14ac:dyDescent="0.2">
      <c r="A335" s="345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6"/>
      <c r="N335" s="347" t="s">
        <v>66</v>
      </c>
      <c r="O335" s="348"/>
      <c r="P335" s="348"/>
      <c r="Q335" s="348"/>
      <c r="R335" s="348"/>
      <c r="S335" s="348"/>
      <c r="T335" s="349"/>
      <c r="U335" s="37" t="s">
        <v>67</v>
      </c>
      <c r="V335" s="333">
        <f>IFERROR(V334/H334,"0")</f>
        <v>51.282051282051285</v>
      </c>
      <c r="W335" s="333">
        <f>IFERROR(W334/H334,"0")</f>
        <v>52</v>
      </c>
      <c r="X335" s="333">
        <f>IFERROR(IF(X334="",0,X334),"0")</f>
        <v>1.131</v>
      </c>
      <c r="Y335" s="334"/>
      <c r="Z335" s="334"/>
    </row>
    <row r="336" spans="1:53" x14ac:dyDescent="0.2">
      <c r="A336" s="344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6"/>
      <c r="N336" s="347" t="s">
        <v>66</v>
      </c>
      <c r="O336" s="348"/>
      <c r="P336" s="348"/>
      <c r="Q336" s="348"/>
      <c r="R336" s="348"/>
      <c r="S336" s="348"/>
      <c r="T336" s="349"/>
      <c r="U336" s="37" t="s">
        <v>65</v>
      </c>
      <c r="V336" s="333">
        <f>IFERROR(SUM(V334:V334),"0")</f>
        <v>400</v>
      </c>
      <c r="W336" s="333">
        <f>IFERROR(SUM(W334:W334),"0")</f>
        <v>405.59999999999997</v>
      </c>
      <c r="X336" s="37"/>
      <c r="Y336" s="334"/>
      <c r="Z336" s="334"/>
    </row>
    <row r="337" spans="1:53" ht="16.5" customHeight="1" x14ac:dyDescent="0.25">
      <c r="A337" s="362" t="s">
        <v>496</v>
      </c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326"/>
      <c r="Z337" s="326"/>
    </row>
    <row r="338" spans="1:53" ht="14.25" customHeight="1" x14ac:dyDescent="0.25">
      <c r="A338" s="343" t="s">
        <v>103</v>
      </c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327"/>
      <c r="Z338" s="327"/>
    </row>
    <row r="339" spans="1:53" ht="27" customHeight="1" x14ac:dyDescent="0.25">
      <c r="A339" s="54" t="s">
        <v>497</v>
      </c>
      <c r="B339" s="54" t="s">
        <v>498</v>
      </c>
      <c r="C339" s="31">
        <v>4301011324</v>
      </c>
      <c r="D339" s="338">
        <v>4607091384185</v>
      </c>
      <c r="E339" s="337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4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36"/>
      <c r="P339" s="336"/>
      <c r="Q339" s="336"/>
      <c r="R339" s="337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customHeight="1" x14ac:dyDescent="0.25">
      <c r="A340" s="54" t="s">
        <v>499</v>
      </c>
      <c r="B340" s="54" t="s">
        <v>500</v>
      </c>
      <c r="C340" s="31">
        <v>4301011312</v>
      </c>
      <c r="D340" s="338">
        <v>4607091384192</v>
      </c>
      <c r="E340" s="337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6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36"/>
      <c r="P340" s="336"/>
      <c r="Q340" s="336"/>
      <c r="R340" s="337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customHeight="1" x14ac:dyDescent="0.25">
      <c r="A341" s="54" t="s">
        <v>501</v>
      </c>
      <c r="B341" s="54" t="s">
        <v>502</v>
      </c>
      <c r="C341" s="31">
        <v>4301011483</v>
      </c>
      <c r="D341" s="338">
        <v>4680115881907</v>
      </c>
      <c r="E341" s="337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36"/>
      <c r="P341" s="336"/>
      <c r="Q341" s="336"/>
      <c r="R341" s="337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customHeight="1" x14ac:dyDescent="0.25">
      <c r="A342" s="54" t="s">
        <v>503</v>
      </c>
      <c r="B342" s="54" t="s">
        <v>504</v>
      </c>
      <c r="C342" s="31">
        <v>4301011655</v>
      </c>
      <c r="D342" s="338">
        <v>4680115883925</v>
      </c>
      <c r="E342" s="337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424" t="s">
        <v>505</v>
      </c>
      <c r="O342" s="336"/>
      <c r="P342" s="336"/>
      <c r="Q342" s="336"/>
      <c r="R342" s="337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506</v>
      </c>
      <c r="B343" s="54" t="s">
        <v>507</v>
      </c>
      <c r="C343" s="31">
        <v>4301011303</v>
      </c>
      <c r="D343" s="338">
        <v>4607091384680</v>
      </c>
      <c r="E343" s="337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36"/>
      <c r="P343" s="336"/>
      <c r="Q343" s="336"/>
      <c r="R343" s="337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x14ac:dyDescent="0.2">
      <c r="A344" s="345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6"/>
      <c r="N344" s="347" t="s">
        <v>66</v>
      </c>
      <c r="O344" s="348"/>
      <c r="P344" s="348"/>
      <c r="Q344" s="348"/>
      <c r="R344" s="348"/>
      <c r="S344" s="348"/>
      <c r="T344" s="349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x14ac:dyDescent="0.2">
      <c r="A345" s="344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6"/>
      <c r="N345" s="347" t="s">
        <v>66</v>
      </c>
      <c r="O345" s="348"/>
      <c r="P345" s="348"/>
      <c r="Q345" s="348"/>
      <c r="R345" s="348"/>
      <c r="S345" s="348"/>
      <c r="T345" s="349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customHeight="1" x14ac:dyDescent="0.25">
      <c r="A346" s="343" t="s">
        <v>60</v>
      </c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27"/>
      <c r="Z346" s="327"/>
    </row>
    <row r="347" spans="1:53" ht="27" customHeight="1" x14ac:dyDescent="0.25">
      <c r="A347" s="54" t="s">
        <v>508</v>
      </c>
      <c r="B347" s="54" t="s">
        <v>509</v>
      </c>
      <c r="C347" s="31">
        <v>4301031139</v>
      </c>
      <c r="D347" s="338">
        <v>4607091384802</v>
      </c>
      <c r="E347" s="337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36"/>
      <c r="P347" s="336"/>
      <c r="Q347" s="336"/>
      <c r="R347" s="337"/>
      <c r="S347" s="34"/>
      <c r="T347" s="34"/>
      <c r="U347" s="35" t="s">
        <v>65</v>
      </c>
      <c r="V347" s="331">
        <v>150</v>
      </c>
      <c r="W347" s="332">
        <f>IFERROR(IF(V347="",0,CEILING((V347/$H347),1)*$H347),"")</f>
        <v>153.29999999999998</v>
      </c>
      <c r="X347" s="36">
        <f>IFERROR(IF(W347=0,"",ROUNDUP(W347/H347,0)*0.00753),"")</f>
        <v>0.26355000000000001</v>
      </c>
      <c r="Y347" s="56"/>
      <c r="Z347" s="57"/>
      <c r="AD347" s="58"/>
      <c r="BA347" s="247" t="s">
        <v>1</v>
      </c>
    </row>
    <row r="348" spans="1:53" ht="27" customHeight="1" x14ac:dyDescent="0.25">
      <c r="A348" s="54" t="s">
        <v>510</v>
      </c>
      <c r="B348" s="54" t="s">
        <v>511</v>
      </c>
      <c r="C348" s="31">
        <v>4301031140</v>
      </c>
      <c r="D348" s="338">
        <v>4607091384826</v>
      </c>
      <c r="E348" s="337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5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36"/>
      <c r="P348" s="336"/>
      <c r="Q348" s="336"/>
      <c r="R348" s="337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x14ac:dyDescent="0.2">
      <c r="A349" s="345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6"/>
      <c r="N349" s="347" t="s">
        <v>66</v>
      </c>
      <c r="O349" s="348"/>
      <c r="P349" s="348"/>
      <c r="Q349" s="348"/>
      <c r="R349" s="348"/>
      <c r="S349" s="348"/>
      <c r="T349" s="349"/>
      <c r="U349" s="37" t="s">
        <v>67</v>
      </c>
      <c r="V349" s="333">
        <f>IFERROR(V347/H347,"0")+IFERROR(V348/H348,"0")</f>
        <v>34.246575342465754</v>
      </c>
      <c r="W349" s="333">
        <f>IFERROR(W347/H347,"0")+IFERROR(W348/H348,"0")</f>
        <v>35</v>
      </c>
      <c r="X349" s="333">
        <f>IFERROR(IF(X347="",0,X347),"0")+IFERROR(IF(X348="",0,X348),"0")</f>
        <v>0.26355000000000001</v>
      </c>
      <c r="Y349" s="334"/>
      <c r="Z349" s="334"/>
    </row>
    <row r="350" spans="1:53" x14ac:dyDescent="0.2">
      <c r="A350" s="344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6"/>
      <c r="N350" s="347" t="s">
        <v>66</v>
      </c>
      <c r="O350" s="348"/>
      <c r="P350" s="348"/>
      <c r="Q350" s="348"/>
      <c r="R350" s="348"/>
      <c r="S350" s="348"/>
      <c r="T350" s="349"/>
      <c r="U350" s="37" t="s">
        <v>65</v>
      </c>
      <c r="V350" s="333">
        <f>IFERROR(SUM(V347:V348),"0")</f>
        <v>150</v>
      </c>
      <c r="W350" s="333">
        <f>IFERROR(SUM(W347:W348),"0")</f>
        <v>153.29999999999998</v>
      </c>
      <c r="X350" s="37"/>
      <c r="Y350" s="334"/>
      <c r="Z350" s="334"/>
    </row>
    <row r="351" spans="1:53" ht="14.25" customHeight="1" x14ac:dyDescent="0.25">
      <c r="A351" s="343" t="s">
        <v>68</v>
      </c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38">
        <v>4607091384246</v>
      </c>
      <c r="E352" s="337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36"/>
      <c r="P352" s="336"/>
      <c r="Q352" s="336"/>
      <c r="R352" s="337"/>
      <c r="S352" s="34"/>
      <c r="T352" s="34"/>
      <c r="U352" s="35" t="s">
        <v>65</v>
      </c>
      <c r="V352" s="331">
        <v>100</v>
      </c>
      <c r="W352" s="332">
        <f>IFERROR(IF(V352="",0,CEILING((V352/$H352),1)*$H352),"")</f>
        <v>101.39999999999999</v>
      </c>
      <c r="X352" s="36">
        <f>IFERROR(IF(W352=0,"",ROUNDUP(W352/H352,0)*0.02175),"")</f>
        <v>0.28275</v>
      </c>
      <c r="Y352" s="56"/>
      <c r="Z352" s="57"/>
      <c r="AD352" s="58"/>
      <c r="BA352" s="249" t="s">
        <v>1</v>
      </c>
    </row>
    <row r="353" spans="1:53" ht="27" customHeight="1" x14ac:dyDescent="0.25">
      <c r="A353" s="54" t="s">
        <v>514</v>
      </c>
      <c r="B353" s="54" t="s">
        <v>515</v>
      </c>
      <c r="C353" s="31">
        <v>4301051445</v>
      </c>
      <c r="D353" s="338">
        <v>4680115881976</v>
      </c>
      <c r="E353" s="337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5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36"/>
      <c r="P353" s="336"/>
      <c r="Q353" s="336"/>
      <c r="R353" s="337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customHeight="1" x14ac:dyDescent="0.25">
      <c r="A354" s="54" t="s">
        <v>516</v>
      </c>
      <c r="B354" s="54" t="s">
        <v>517</v>
      </c>
      <c r="C354" s="31">
        <v>4301051297</v>
      </c>
      <c r="D354" s="338">
        <v>4607091384253</v>
      </c>
      <c r="E354" s="337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36"/>
      <c r="P354" s="336"/>
      <c r="Q354" s="336"/>
      <c r="R354" s="337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customHeight="1" x14ac:dyDescent="0.25">
      <c r="A355" s="54" t="s">
        <v>518</v>
      </c>
      <c r="B355" s="54" t="s">
        <v>519</v>
      </c>
      <c r="C355" s="31">
        <v>4301051444</v>
      </c>
      <c r="D355" s="338">
        <v>4680115881969</v>
      </c>
      <c r="E355" s="337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4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36"/>
      <c r="P355" s="336"/>
      <c r="Q355" s="336"/>
      <c r="R355" s="337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5"/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6"/>
      <c r="N356" s="347" t="s">
        <v>66</v>
      </c>
      <c r="O356" s="348"/>
      <c r="P356" s="348"/>
      <c r="Q356" s="348"/>
      <c r="R356" s="348"/>
      <c r="S356" s="348"/>
      <c r="T356" s="349"/>
      <c r="U356" s="37" t="s">
        <v>67</v>
      </c>
      <c r="V356" s="333">
        <f>IFERROR(V352/H352,"0")+IFERROR(V353/H353,"0")+IFERROR(V354/H354,"0")+IFERROR(V355/H355,"0")</f>
        <v>12.820512820512821</v>
      </c>
      <c r="W356" s="333">
        <f>IFERROR(W352/H352,"0")+IFERROR(W353/H353,"0")+IFERROR(W354/H354,"0")+IFERROR(W355/H355,"0")</f>
        <v>13</v>
      </c>
      <c r="X356" s="333">
        <f>IFERROR(IF(X352="",0,X352),"0")+IFERROR(IF(X353="",0,X353),"0")+IFERROR(IF(X354="",0,X354),"0")+IFERROR(IF(X355="",0,X355),"0")</f>
        <v>0.28275</v>
      </c>
      <c r="Y356" s="334"/>
      <c r="Z356" s="334"/>
    </row>
    <row r="357" spans="1:53" x14ac:dyDescent="0.2">
      <c r="A357" s="344"/>
      <c r="B357" s="344"/>
      <c r="C357" s="344"/>
      <c r="D357" s="344"/>
      <c r="E357" s="344"/>
      <c r="F357" s="344"/>
      <c r="G357" s="344"/>
      <c r="H357" s="344"/>
      <c r="I357" s="344"/>
      <c r="J357" s="344"/>
      <c r="K357" s="344"/>
      <c r="L357" s="344"/>
      <c r="M357" s="346"/>
      <c r="N357" s="347" t="s">
        <v>66</v>
      </c>
      <c r="O357" s="348"/>
      <c r="P357" s="348"/>
      <c r="Q357" s="348"/>
      <c r="R357" s="348"/>
      <c r="S357" s="348"/>
      <c r="T357" s="349"/>
      <c r="U357" s="37" t="s">
        <v>65</v>
      </c>
      <c r="V357" s="333">
        <f>IFERROR(SUM(V352:V355),"0")</f>
        <v>100</v>
      </c>
      <c r="W357" s="333">
        <f>IFERROR(SUM(W352:W355),"0")</f>
        <v>101.39999999999999</v>
      </c>
      <c r="X357" s="37"/>
      <c r="Y357" s="334"/>
      <c r="Z357" s="334"/>
    </row>
    <row r="358" spans="1:53" ht="14.25" customHeight="1" x14ac:dyDescent="0.25">
      <c r="A358" s="343" t="s">
        <v>217</v>
      </c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4"/>
      <c r="N358" s="344"/>
      <c r="O358" s="344"/>
      <c r="P358" s="344"/>
      <c r="Q358" s="344"/>
      <c r="R358" s="344"/>
      <c r="S358" s="344"/>
      <c r="T358" s="344"/>
      <c r="U358" s="344"/>
      <c r="V358" s="344"/>
      <c r="W358" s="344"/>
      <c r="X358" s="344"/>
      <c r="Y358" s="327"/>
      <c r="Z358" s="327"/>
    </row>
    <row r="359" spans="1:53" ht="27" customHeight="1" x14ac:dyDescent="0.25">
      <c r="A359" s="54" t="s">
        <v>520</v>
      </c>
      <c r="B359" s="54" t="s">
        <v>521</v>
      </c>
      <c r="C359" s="31">
        <v>4301060322</v>
      </c>
      <c r="D359" s="338">
        <v>4607091389357</v>
      </c>
      <c r="E359" s="337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3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36"/>
      <c r="P359" s="336"/>
      <c r="Q359" s="336"/>
      <c r="R359" s="337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x14ac:dyDescent="0.2">
      <c r="A360" s="345"/>
      <c r="B360" s="344"/>
      <c r="C360" s="344"/>
      <c r="D360" s="344"/>
      <c r="E360" s="344"/>
      <c r="F360" s="344"/>
      <c r="G360" s="344"/>
      <c r="H360" s="344"/>
      <c r="I360" s="344"/>
      <c r="J360" s="344"/>
      <c r="K360" s="344"/>
      <c r="L360" s="344"/>
      <c r="M360" s="346"/>
      <c r="N360" s="347" t="s">
        <v>66</v>
      </c>
      <c r="O360" s="348"/>
      <c r="P360" s="348"/>
      <c r="Q360" s="348"/>
      <c r="R360" s="348"/>
      <c r="S360" s="348"/>
      <c r="T360" s="349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x14ac:dyDescent="0.2">
      <c r="A361" s="344"/>
      <c r="B361" s="344"/>
      <c r="C361" s="344"/>
      <c r="D361" s="344"/>
      <c r="E361" s="344"/>
      <c r="F361" s="344"/>
      <c r="G361" s="344"/>
      <c r="H361" s="344"/>
      <c r="I361" s="344"/>
      <c r="J361" s="344"/>
      <c r="K361" s="344"/>
      <c r="L361" s="344"/>
      <c r="M361" s="346"/>
      <c r="N361" s="347" t="s">
        <v>66</v>
      </c>
      <c r="O361" s="348"/>
      <c r="P361" s="348"/>
      <c r="Q361" s="348"/>
      <c r="R361" s="348"/>
      <c r="S361" s="348"/>
      <c r="T361" s="349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customHeight="1" x14ac:dyDescent="0.2">
      <c r="A362" s="477" t="s">
        <v>522</v>
      </c>
      <c r="B362" s="478"/>
      <c r="C362" s="478"/>
      <c r="D362" s="478"/>
      <c r="E362" s="478"/>
      <c r="F362" s="478"/>
      <c r="G362" s="478"/>
      <c r="H362" s="478"/>
      <c r="I362" s="478"/>
      <c r="J362" s="478"/>
      <c r="K362" s="478"/>
      <c r="L362" s="478"/>
      <c r="M362" s="478"/>
      <c r="N362" s="478"/>
      <c r="O362" s="478"/>
      <c r="P362" s="478"/>
      <c r="Q362" s="478"/>
      <c r="R362" s="478"/>
      <c r="S362" s="478"/>
      <c r="T362" s="478"/>
      <c r="U362" s="478"/>
      <c r="V362" s="478"/>
      <c r="W362" s="478"/>
      <c r="X362" s="478"/>
      <c r="Y362" s="48"/>
      <c r="Z362" s="48"/>
    </row>
    <row r="363" spans="1:53" ht="16.5" customHeight="1" x14ac:dyDescent="0.25">
      <c r="A363" s="362" t="s">
        <v>523</v>
      </c>
      <c r="B363" s="344"/>
      <c r="C363" s="344"/>
      <c r="D363" s="344"/>
      <c r="E363" s="344"/>
      <c r="F363" s="344"/>
      <c r="G363" s="344"/>
      <c r="H363" s="344"/>
      <c r="I363" s="344"/>
      <c r="J363" s="344"/>
      <c r="K363" s="344"/>
      <c r="L363" s="344"/>
      <c r="M363" s="344"/>
      <c r="N363" s="344"/>
      <c r="O363" s="344"/>
      <c r="P363" s="344"/>
      <c r="Q363" s="344"/>
      <c r="R363" s="344"/>
      <c r="S363" s="344"/>
      <c r="T363" s="344"/>
      <c r="U363" s="344"/>
      <c r="V363" s="344"/>
      <c r="W363" s="344"/>
      <c r="X363" s="344"/>
      <c r="Y363" s="326"/>
      <c r="Z363" s="326"/>
    </row>
    <row r="364" spans="1:53" ht="14.25" customHeight="1" x14ac:dyDescent="0.25">
      <c r="A364" s="343" t="s">
        <v>103</v>
      </c>
      <c r="B364" s="344"/>
      <c r="C364" s="344"/>
      <c r="D364" s="344"/>
      <c r="E364" s="344"/>
      <c r="F364" s="344"/>
      <c r="G364" s="344"/>
      <c r="H364" s="344"/>
      <c r="I364" s="344"/>
      <c r="J364" s="344"/>
      <c r="K364" s="344"/>
      <c r="L364" s="344"/>
      <c r="M364" s="344"/>
      <c r="N364" s="344"/>
      <c r="O364" s="344"/>
      <c r="P364" s="344"/>
      <c r="Q364" s="344"/>
      <c r="R364" s="344"/>
      <c r="S364" s="344"/>
      <c r="T364" s="344"/>
      <c r="U364" s="344"/>
      <c r="V364" s="344"/>
      <c r="W364" s="344"/>
      <c r="X364" s="344"/>
      <c r="Y364" s="327"/>
      <c r="Z364" s="327"/>
    </row>
    <row r="365" spans="1:53" ht="27" customHeight="1" x14ac:dyDescent="0.25">
      <c r="A365" s="54" t="s">
        <v>524</v>
      </c>
      <c r="B365" s="54" t="s">
        <v>525</v>
      </c>
      <c r="C365" s="31">
        <v>4301011428</v>
      </c>
      <c r="D365" s="338">
        <v>4607091389708</v>
      </c>
      <c r="E365" s="337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36"/>
      <c r="P365" s="336"/>
      <c r="Q365" s="336"/>
      <c r="R365" s="337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customHeight="1" x14ac:dyDescent="0.25">
      <c r="A366" s="54" t="s">
        <v>526</v>
      </c>
      <c r="B366" s="54" t="s">
        <v>527</v>
      </c>
      <c r="C366" s="31">
        <v>4301011427</v>
      </c>
      <c r="D366" s="338">
        <v>4607091389692</v>
      </c>
      <c r="E366" s="337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35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36"/>
      <c r="P366" s="336"/>
      <c r="Q366" s="336"/>
      <c r="R366" s="337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x14ac:dyDescent="0.2">
      <c r="A367" s="345"/>
      <c r="B367" s="344"/>
      <c r="C367" s="344"/>
      <c r="D367" s="344"/>
      <c r="E367" s="344"/>
      <c r="F367" s="344"/>
      <c r="G367" s="344"/>
      <c r="H367" s="344"/>
      <c r="I367" s="344"/>
      <c r="J367" s="344"/>
      <c r="K367" s="344"/>
      <c r="L367" s="344"/>
      <c r="M367" s="346"/>
      <c r="N367" s="347" t="s">
        <v>66</v>
      </c>
      <c r="O367" s="348"/>
      <c r="P367" s="348"/>
      <c r="Q367" s="348"/>
      <c r="R367" s="348"/>
      <c r="S367" s="348"/>
      <c r="T367" s="349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x14ac:dyDescent="0.2">
      <c r="A368" s="344"/>
      <c r="B368" s="344"/>
      <c r="C368" s="344"/>
      <c r="D368" s="344"/>
      <c r="E368" s="344"/>
      <c r="F368" s="344"/>
      <c r="G368" s="344"/>
      <c r="H368" s="344"/>
      <c r="I368" s="344"/>
      <c r="J368" s="344"/>
      <c r="K368" s="344"/>
      <c r="L368" s="344"/>
      <c r="M368" s="346"/>
      <c r="N368" s="347" t="s">
        <v>66</v>
      </c>
      <c r="O368" s="348"/>
      <c r="P368" s="348"/>
      <c r="Q368" s="348"/>
      <c r="R368" s="348"/>
      <c r="S368" s="348"/>
      <c r="T368" s="349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customHeight="1" x14ac:dyDescent="0.25">
      <c r="A369" s="343" t="s">
        <v>60</v>
      </c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4"/>
      <c r="N369" s="344"/>
      <c r="O369" s="344"/>
      <c r="P369" s="344"/>
      <c r="Q369" s="344"/>
      <c r="R369" s="344"/>
      <c r="S369" s="344"/>
      <c r="T369" s="344"/>
      <c r="U369" s="344"/>
      <c r="V369" s="344"/>
      <c r="W369" s="344"/>
      <c r="X369" s="344"/>
      <c r="Y369" s="327"/>
      <c r="Z369" s="327"/>
    </row>
    <row r="370" spans="1:53" ht="27" customHeight="1" x14ac:dyDescent="0.25">
      <c r="A370" s="54" t="s">
        <v>528</v>
      </c>
      <c r="B370" s="54" t="s">
        <v>529</v>
      </c>
      <c r="C370" s="31">
        <v>4301031177</v>
      </c>
      <c r="D370" s="338">
        <v>4607091389753</v>
      </c>
      <c r="E370" s="337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36"/>
      <c r="P370" s="336"/>
      <c r="Q370" s="336"/>
      <c r="R370" s="337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customHeight="1" x14ac:dyDescent="0.25">
      <c r="A371" s="54" t="s">
        <v>530</v>
      </c>
      <c r="B371" s="54" t="s">
        <v>531</v>
      </c>
      <c r="C371" s="31">
        <v>4301031174</v>
      </c>
      <c r="D371" s="338">
        <v>4607091389760</v>
      </c>
      <c r="E371" s="337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4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36"/>
      <c r="P371" s="336"/>
      <c r="Q371" s="336"/>
      <c r="R371" s="337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38">
        <v>4607091389746</v>
      </c>
      <c r="E372" s="337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36"/>
      <c r="P372" s="336"/>
      <c r="Q372" s="336"/>
      <c r="R372" s="337"/>
      <c r="S372" s="34"/>
      <c r="T372" s="34"/>
      <c r="U372" s="35" t="s">
        <v>65</v>
      </c>
      <c r="V372" s="331">
        <v>0</v>
      </c>
      <c r="W372" s="332">
        <f t="shared" si="16"/>
        <v>0</v>
      </c>
      <c r="X372" s="36" t="str">
        <f>IFERROR(IF(W372=0,"",ROUNDUP(W372/H372,0)*0.00753),"")</f>
        <v/>
      </c>
      <c r="Y372" s="56"/>
      <c r="Z372" s="57"/>
      <c r="AD372" s="58"/>
      <c r="BA372" s="258" t="s">
        <v>1</v>
      </c>
    </row>
    <row r="373" spans="1:53" ht="37.5" customHeight="1" x14ac:dyDescent="0.25">
      <c r="A373" s="54" t="s">
        <v>534</v>
      </c>
      <c r="B373" s="54" t="s">
        <v>535</v>
      </c>
      <c r="C373" s="31">
        <v>4301031236</v>
      </c>
      <c r="D373" s="338">
        <v>4680115882928</v>
      </c>
      <c r="E373" s="337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36"/>
      <c r="P373" s="336"/>
      <c r="Q373" s="336"/>
      <c r="R373" s="337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536</v>
      </c>
      <c r="B374" s="54" t="s">
        <v>537</v>
      </c>
      <c r="C374" s="31">
        <v>4301031257</v>
      </c>
      <c r="D374" s="338">
        <v>4680115883147</v>
      </c>
      <c r="E374" s="337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36"/>
      <c r="P374" s="336"/>
      <c r="Q374" s="336"/>
      <c r="R374" s="337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4301031178</v>
      </c>
      <c r="D375" s="338">
        <v>4607091384338</v>
      </c>
      <c r="E375" s="337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6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36"/>
      <c r="P375" s="336"/>
      <c r="Q375" s="336"/>
      <c r="R375" s="337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540</v>
      </c>
      <c r="B376" s="54" t="s">
        <v>541</v>
      </c>
      <c r="C376" s="31">
        <v>4301031254</v>
      </c>
      <c r="D376" s="338">
        <v>4680115883154</v>
      </c>
      <c r="E376" s="337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4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36"/>
      <c r="P376" s="336"/>
      <c r="Q376" s="336"/>
      <c r="R376" s="337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542</v>
      </c>
      <c r="B377" s="54" t="s">
        <v>543</v>
      </c>
      <c r="C377" s="31">
        <v>4301031171</v>
      </c>
      <c r="D377" s="338">
        <v>4607091389524</v>
      </c>
      <c r="E377" s="337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6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36"/>
      <c r="P377" s="336"/>
      <c r="Q377" s="336"/>
      <c r="R377" s="337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544</v>
      </c>
      <c r="B378" s="54" t="s">
        <v>545</v>
      </c>
      <c r="C378" s="31">
        <v>4301031258</v>
      </c>
      <c r="D378" s="338">
        <v>4680115883161</v>
      </c>
      <c r="E378" s="337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4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36"/>
      <c r="P378" s="336"/>
      <c r="Q378" s="336"/>
      <c r="R378" s="337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546</v>
      </c>
      <c r="B379" s="54" t="s">
        <v>547</v>
      </c>
      <c r="C379" s="31">
        <v>4301031170</v>
      </c>
      <c r="D379" s="338">
        <v>4607091384345</v>
      </c>
      <c r="E379" s="337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6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36"/>
      <c r="P379" s="336"/>
      <c r="Q379" s="336"/>
      <c r="R379" s="337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548</v>
      </c>
      <c r="B380" s="54" t="s">
        <v>549</v>
      </c>
      <c r="C380" s="31">
        <v>4301031256</v>
      </c>
      <c r="D380" s="338">
        <v>4680115883178</v>
      </c>
      <c r="E380" s="337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36"/>
      <c r="P380" s="336"/>
      <c r="Q380" s="336"/>
      <c r="R380" s="337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550</v>
      </c>
      <c r="B381" s="54" t="s">
        <v>551</v>
      </c>
      <c r="C381" s="31">
        <v>4301031172</v>
      </c>
      <c r="D381" s="338">
        <v>4607091389531</v>
      </c>
      <c r="E381" s="337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36"/>
      <c r="P381" s="336"/>
      <c r="Q381" s="336"/>
      <c r="R381" s="337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552</v>
      </c>
      <c r="B382" s="54" t="s">
        <v>553</v>
      </c>
      <c r="C382" s="31">
        <v>4301031255</v>
      </c>
      <c r="D382" s="338">
        <v>4680115883185</v>
      </c>
      <c r="E382" s="337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47" t="s">
        <v>554</v>
      </c>
      <c r="O382" s="336"/>
      <c r="P382" s="336"/>
      <c r="Q382" s="336"/>
      <c r="R382" s="337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5"/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6"/>
      <c r="N383" s="347" t="s">
        <v>66</v>
      </c>
      <c r="O383" s="348"/>
      <c r="P383" s="348"/>
      <c r="Q383" s="348"/>
      <c r="R383" s="348"/>
      <c r="S383" s="348"/>
      <c r="T383" s="349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0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0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</v>
      </c>
      <c r="Y383" s="334"/>
      <c r="Z383" s="334"/>
    </row>
    <row r="384" spans="1:53" x14ac:dyDescent="0.2">
      <c r="A384" s="344"/>
      <c r="B384" s="344"/>
      <c r="C384" s="344"/>
      <c r="D384" s="344"/>
      <c r="E384" s="344"/>
      <c r="F384" s="344"/>
      <c r="G384" s="344"/>
      <c r="H384" s="344"/>
      <c r="I384" s="344"/>
      <c r="J384" s="344"/>
      <c r="K384" s="344"/>
      <c r="L384" s="344"/>
      <c r="M384" s="346"/>
      <c r="N384" s="347" t="s">
        <v>66</v>
      </c>
      <c r="O384" s="348"/>
      <c r="P384" s="348"/>
      <c r="Q384" s="348"/>
      <c r="R384" s="348"/>
      <c r="S384" s="348"/>
      <c r="T384" s="349"/>
      <c r="U384" s="37" t="s">
        <v>65</v>
      </c>
      <c r="V384" s="333">
        <f>IFERROR(SUM(V370:V382),"0")</f>
        <v>0</v>
      </c>
      <c r="W384" s="333">
        <f>IFERROR(SUM(W370:W382),"0")</f>
        <v>0</v>
      </c>
      <c r="X384" s="37"/>
      <c r="Y384" s="334"/>
      <c r="Z384" s="334"/>
    </row>
    <row r="385" spans="1:53" ht="14.25" customHeight="1" x14ac:dyDescent="0.25">
      <c r="A385" s="343" t="s">
        <v>68</v>
      </c>
      <c r="B385" s="344"/>
      <c r="C385" s="344"/>
      <c r="D385" s="344"/>
      <c r="E385" s="344"/>
      <c r="F385" s="344"/>
      <c r="G385" s="344"/>
      <c r="H385" s="344"/>
      <c r="I385" s="344"/>
      <c r="J385" s="344"/>
      <c r="K385" s="344"/>
      <c r="L385" s="344"/>
      <c r="M385" s="344"/>
      <c r="N385" s="344"/>
      <c r="O385" s="344"/>
      <c r="P385" s="344"/>
      <c r="Q385" s="344"/>
      <c r="R385" s="344"/>
      <c r="S385" s="344"/>
      <c r="T385" s="344"/>
      <c r="U385" s="344"/>
      <c r="V385" s="344"/>
      <c r="W385" s="344"/>
      <c r="X385" s="344"/>
      <c r="Y385" s="327"/>
      <c r="Z385" s="327"/>
    </row>
    <row r="386" spans="1:53" ht="27" customHeight="1" x14ac:dyDescent="0.25">
      <c r="A386" s="54" t="s">
        <v>555</v>
      </c>
      <c r="B386" s="54" t="s">
        <v>556</v>
      </c>
      <c r="C386" s="31">
        <v>4301051258</v>
      </c>
      <c r="D386" s="338">
        <v>4607091389685</v>
      </c>
      <c r="E386" s="337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4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36"/>
      <c r="P386" s="336"/>
      <c r="Q386" s="336"/>
      <c r="R386" s="337"/>
      <c r="S386" s="34"/>
      <c r="T386" s="34"/>
      <c r="U386" s="35" t="s">
        <v>65</v>
      </c>
      <c r="V386" s="331">
        <v>350</v>
      </c>
      <c r="W386" s="332">
        <f>IFERROR(IF(V386="",0,CEILING((V386/$H386),1)*$H386),"")</f>
        <v>351</v>
      </c>
      <c r="X386" s="36">
        <f>IFERROR(IF(W386=0,"",ROUNDUP(W386/H386,0)*0.02175),"")</f>
        <v>0.9787499999999999</v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557</v>
      </c>
      <c r="B387" s="54" t="s">
        <v>558</v>
      </c>
      <c r="C387" s="31">
        <v>4301051431</v>
      </c>
      <c r="D387" s="338">
        <v>4607091389654</v>
      </c>
      <c r="E387" s="337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36"/>
      <c r="P387" s="336"/>
      <c r="Q387" s="336"/>
      <c r="R387" s="337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4301051284</v>
      </c>
      <c r="D388" s="338">
        <v>4607091384352</v>
      </c>
      <c r="E388" s="337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36"/>
      <c r="P388" s="336"/>
      <c r="Q388" s="336"/>
      <c r="R388" s="337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561</v>
      </c>
      <c r="B389" s="54" t="s">
        <v>562</v>
      </c>
      <c r="C389" s="31">
        <v>4301051257</v>
      </c>
      <c r="D389" s="338">
        <v>4607091389661</v>
      </c>
      <c r="E389" s="337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6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36"/>
      <c r="P389" s="336"/>
      <c r="Q389" s="336"/>
      <c r="R389" s="337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x14ac:dyDescent="0.2">
      <c r="A390" s="345"/>
      <c r="B390" s="344"/>
      <c r="C390" s="344"/>
      <c r="D390" s="344"/>
      <c r="E390" s="344"/>
      <c r="F390" s="344"/>
      <c r="G390" s="344"/>
      <c r="H390" s="344"/>
      <c r="I390" s="344"/>
      <c r="J390" s="344"/>
      <c r="K390" s="344"/>
      <c r="L390" s="344"/>
      <c r="M390" s="346"/>
      <c r="N390" s="347" t="s">
        <v>66</v>
      </c>
      <c r="O390" s="348"/>
      <c r="P390" s="348"/>
      <c r="Q390" s="348"/>
      <c r="R390" s="348"/>
      <c r="S390" s="348"/>
      <c r="T390" s="349"/>
      <c r="U390" s="37" t="s">
        <v>67</v>
      </c>
      <c r="V390" s="333">
        <f>IFERROR(V386/H386,"0")+IFERROR(V387/H387,"0")+IFERROR(V388/H388,"0")+IFERROR(V389/H389,"0")</f>
        <v>44.871794871794876</v>
      </c>
      <c r="W390" s="333">
        <f>IFERROR(W386/H386,"0")+IFERROR(W387/H387,"0")+IFERROR(W388/H388,"0")+IFERROR(W389/H389,"0")</f>
        <v>45</v>
      </c>
      <c r="X390" s="333">
        <f>IFERROR(IF(X386="",0,X386),"0")+IFERROR(IF(X387="",0,X387),"0")+IFERROR(IF(X388="",0,X388),"0")+IFERROR(IF(X389="",0,X389),"0")</f>
        <v>0.9787499999999999</v>
      </c>
      <c r="Y390" s="334"/>
      <c r="Z390" s="334"/>
    </row>
    <row r="391" spans="1:53" x14ac:dyDescent="0.2">
      <c r="A391" s="344"/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6"/>
      <c r="N391" s="347" t="s">
        <v>66</v>
      </c>
      <c r="O391" s="348"/>
      <c r="P391" s="348"/>
      <c r="Q391" s="348"/>
      <c r="R391" s="348"/>
      <c r="S391" s="348"/>
      <c r="T391" s="349"/>
      <c r="U391" s="37" t="s">
        <v>65</v>
      </c>
      <c r="V391" s="333">
        <f>IFERROR(SUM(V386:V389),"0")</f>
        <v>350</v>
      </c>
      <c r="W391" s="333">
        <f>IFERROR(SUM(W386:W389),"0")</f>
        <v>351</v>
      </c>
      <c r="X391" s="37"/>
      <c r="Y391" s="334"/>
      <c r="Z391" s="334"/>
    </row>
    <row r="392" spans="1:53" ht="14.25" customHeight="1" x14ac:dyDescent="0.25">
      <c r="A392" s="343" t="s">
        <v>217</v>
      </c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4"/>
      <c r="N392" s="344"/>
      <c r="O392" s="344"/>
      <c r="P392" s="344"/>
      <c r="Q392" s="344"/>
      <c r="R392" s="344"/>
      <c r="S392" s="344"/>
      <c r="T392" s="344"/>
      <c r="U392" s="344"/>
      <c r="V392" s="344"/>
      <c r="W392" s="344"/>
      <c r="X392" s="344"/>
      <c r="Y392" s="327"/>
      <c r="Z392" s="327"/>
    </row>
    <row r="393" spans="1:53" ht="27" customHeight="1" x14ac:dyDescent="0.25">
      <c r="A393" s="54" t="s">
        <v>563</v>
      </c>
      <c r="B393" s="54" t="s">
        <v>564</v>
      </c>
      <c r="C393" s="31">
        <v>4301060352</v>
      </c>
      <c r="D393" s="338">
        <v>4680115881648</v>
      </c>
      <c r="E393" s="337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55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36"/>
      <c r="P393" s="336"/>
      <c r="Q393" s="336"/>
      <c r="R393" s="337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x14ac:dyDescent="0.2">
      <c r="A394" s="345"/>
      <c r="B394" s="344"/>
      <c r="C394" s="344"/>
      <c r="D394" s="344"/>
      <c r="E394" s="344"/>
      <c r="F394" s="344"/>
      <c r="G394" s="344"/>
      <c r="H394" s="344"/>
      <c r="I394" s="344"/>
      <c r="J394" s="344"/>
      <c r="K394" s="344"/>
      <c r="L394" s="344"/>
      <c r="M394" s="346"/>
      <c r="N394" s="347" t="s">
        <v>66</v>
      </c>
      <c r="O394" s="348"/>
      <c r="P394" s="348"/>
      <c r="Q394" s="348"/>
      <c r="R394" s="348"/>
      <c r="S394" s="348"/>
      <c r="T394" s="349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x14ac:dyDescent="0.2">
      <c r="A395" s="344"/>
      <c r="B395" s="344"/>
      <c r="C395" s="344"/>
      <c r="D395" s="344"/>
      <c r="E395" s="344"/>
      <c r="F395" s="344"/>
      <c r="G395" s="344"/>
      <c r="H395" s="344"/>
      <c r="I395" s="344"/>
      <c r="J395" s="344"/>
      <c r="K395" s="344"/>
      <c r="L395" s="344"/>
      <c r="M395" s="346"/>
      <c r="N395" s="347" t="s">
        <v>66</v>
      </c>
      <c r="O395" s="348"/>
      <c r="P395" s="348"/>
      <c r="Q395" s="348"/>
      <c r="R395" s="348"/>
      <c r="S395" s="348"/>
      <c r="T395" s="349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customHeight="1" x14ac:dyDescent="0.25">
      <c r="A396" s="343" t="s">
        <v>81</v>
      </c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327"/>
      <c r="Z396" s="327"/>
    </row>
    <row r="397" spans="1:53" ht="27" customHeight="1" x14ac:dyDescent="0.25">
      <c r="A397" s="54" t="s">
        <v>565</v>
      </c>
      <c r="B397" s="54" t="s">
        <v>566</v>
      </c>
      <c r="C397" s="31">
        <v>4301032046</v>
      </c>
      <c r="D397" s="338">
        <v>4680115884359</v>
      </c>
      <c r="E397" s="337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00" t="s">
        <v>569</v>
      </c>
      <c r="O397" s="336"/>
      <c r="P397" s="336"/>
      <c r="Q397" s="336"/>
      <c r="R397" s="337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customHeight="1" x14ac:dyDescent="0.25">
      <c r="A398" s="54" t="s">
        <v>570</v>
      </c>
      <c r="B398" s="54" t="s">
        <v>571</v>
      </c>
      <c r="C398" s="31">
        <v>4301032045</v>
      </c>
      <c r="D398" s="338">
        <v>4680115884335</v>
      </c>
      <c r="E398" s="337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583" t="s">
        <v>572</v>
      </c>
      <c r="O398" s="336"/>
      <c r="P398" s="336"/>
      <c r="Q398" s="336"/>
      <c r="R398" s="337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customHeight="1" x14ac:dyDescent="0.25">
      <c r="A399" s="54" t="s">
        <v>573</v>
      </c>
      <c r="B399" s="54" t="s">
        <v>574</v>
      </c>
      <c r="C399" s="31">
        <v>4301032047</v>
      </c>
      <c r="D399" s="338">
        <v>4680115884342</v>
      </c>
      <c r="E399" s="337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389" t="s">
        <v>575</v>
      </c>
      <c r="O399" s="336"/>
      <c r="P399" s="336"/>
      <c r="Q399" s="336"/>
      <c r="R399" s="337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customHeight="1" x14ac:dyDescent="0.25">
      <c r="A400" s="54" t="s">
        <v>576</v>
      </c>
      <c r="B400" s="54" t="s">
        <v>577</v>
      </c>
      <c r="C400" s="31">
        <v>4301170011</v>
      </c>
      <c r="D400" s="338">
        <v>4680115884113</v>
      </c>
      <c r="E400" s="337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428" t="s">
        <v>578</v>
      </c>
      <c r="O400" s="336"/>
      <c r="P400" s="336"/>
      <c r="Q400" s="336"/>
      <c r="R400" s="337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x14ac:dyDescent="0.2">
      <c r="A401" s="345"/>
      <c r="B401" s="344"/>
      <c r="C401" s="344"/>
      <c r="D401" s="344"/>
      <c r="E401" s="344"/>
      <c r="F401" s="344"/>
      <c r="G401" s="344"/>
      <c r="H401" s="344"/>
      <c r="I401" s="344"/>
      <c r="J401" s="344"/>
      <c r="K401" s="344"/>
      <c r="L401" s="344"/>
      <c r="M401" s="346"/>
      <c r="N401" s="347" t="s">
        <v>66</v>
      </c>
      <c r="O401" s="348"/>
      <c r="P401" s="348"/>
      <c r="Q401" s="348"/>
      <c r="R401" s="348"/>
      <c r="S401" s="348"/>
      <c r="T401" s="349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x14ac:dyDescent="0.2">
      <c r="A402" s="344"/>
      <c r="B402" s="344"/>
      <c r="C402" s="344"/>
      <c r="D402" s="344"/>
      <c r="E402" s="344"/>
      <c r="F402" s="344"/>
      <c r="G402" s="344"/>
      <c r="H402" s="344"/>
      <c r="I402" s="344"/>
      <c r="J402" s="344"/>
      <c r="K402" s="344"/>
      <c r="L402" s="344"/>
      <c r="M402" s="346"/>
      <c r="N402" s="347" t="s">
        <v>66</v>
      </c>
      <c r="O402" s="348"/>
      <c r="P402" s="348"/>
      <c r="Q402" s="348"/>
      <c r="R402" s="348"/>
      <c r="S402" s="348"/>
      <c r="T402" s="349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customHeight="1" x14ac:dyDescent="0.25">
      <c r="A403" s="362" t="s">
        <v>579</v>
      </c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4"/>
      <c r="N403" s="344"/>
      <c r="O403" s="344"/>
      <c r="P403" s="344"/>
      <c r="Q403" s="344"/>
      <c r="R403" s="344"/>
      <c r="S403" s="344"/>
      <c r="T403" s="344"/>
      <c r="U403" s="344"/>
      <c r="V403" s="344"/>
      <c r="W403" s="344"/>
      <c r="X403" s="344"/>
      <c r="Y403" s="326"/>
      <c r="Z403" s="326"/>
    </row>
    <row r="404" spans="1:53" ht="14.25" customHeight="1" x14ac:dyDescent="0.25">
      <c r="A404" s="343" t="s">
        <v>95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344"/>
      <c r="Y404" s="327"/>
      <c r="Z404" s="327"/>
    </row>
    <row r="405" spans="1:53" ht="27" customHeight="1" x14ac:dyDescent="0.25">
      <c r="A405" s="54" t="s">
        <v>580</v>
      </c>
      <c r="B405" s="54" t="s">
        <v>581</v>
      </c>
      <c r="C405" s="31">
        <v>4301020196</v>
      </c>
      <c r="D405" s="338">
        <v>4607091389388</v>
      </c>
      <c r="E405" s="337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36"/>
      <c r="P405" s="336"/>
      <c r="Q405" s="336"/>
      <c r="R405" s="337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customHeight="1" x14ac:dyDescent="0.25">
      <c r="A406" s="54" t="s">
        <v>582</v>
      </c>
      <c r="B406" s="54" t="s">
        <v>583</v>
      </c>
      <c r="C406" s="31">
        <v>4301020185</v>
      </c>
      <c r="D406" s="338">
        <v>4607091389364</v>
      </c>
      <c r="E406" s="337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36"/>
      <c r="P406" s="336"/>
      <c r="Q406" s="336"/>
      <c r="R406" s="337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x14ac:dyDescent="0.2">
      <c r="A407" s="345"/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6"/>
      <c r="N407" s="347" t="s">
        <v>66</v>
      </c>
      <c r="O407" s="348"/>
      <c r="P407" s="348"/>
      <c r="Q407" s="348"/>
      <c r="R407" s="348"/>
      <c r="S407" s="348"/>
      <c r="T407" s="349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x14ac:dyDescent="0.2">
      <c r="A408" s="344"/>
      <c r="B408" s="344"/>
      <c r="C408" s="344"/>
      <c r="D408" s="344"/>
      <c r="E408" s="344"/>
      <c r="F408" s="344"/>
      <c r="G408" s="344"/>
      <c r="H408" s="344"/>
      <c r="I408" s="344"/>
      <c r="J408" s="344"/>
      <c r="K408" s="344"/>
      <c r="L408" s="344"/>
      <c r="M408" s="346"/>
      <c r="N408" s="347" t="s">
        <v>66</v>
      </c>
      <c r="O408" s="348"/>
      <c r="P408" s="348"/>
      <c r="Q408" s="348"/>
      <c r="R408" s="348"/>
      <c r="S408" s="348"/>
      <c r="T408" s="349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customHeight="1" x14ac:dyDescent="0.25">
      <c r="A409" s="343" t="s">
        <v>60</v>
      </c>
      <c r="B409" s="344"/>
      <c r="C409" s="344"/>
      <c r="D409" s="344"/>
      <c r="E409" s="344"/>
      <c r="F409" s="344"/>
      <c r="G409" s="344"/>
      <c r="H409" s="344"/>
      <c r="I409" s="344"/>
      <c r="J409" s="344"/>
      <c r="K409" s="344"/>
      <c r="L409" s="344"/>
      <c r="M409" s="344"/>
      <c r="N409" s="344"/>
      <c r="O409" s="344"/>
      <c r="P409" s="344"/>
      <c r="Q409" s="344"/>
      <c r="R409" s="344"/>
      <c r="S409" s="344"/>
      <c r="T409" s="344"/>
      <c r="U409" s="344"/>
      <c r="V409" s="344"/>
      <c r="W409" s="344"/>
      <c r="X409" s="344"/>
      <c r="Y409" s="327"/>
      <c r="Z409" s="327"/>
    </row>
    <row r="410" spans="1:53" ht="27" customHeight="1" x14ac:dyDescent="0.25">
      <c r="A410" s="54" t="s">
        <v>584</v>
      </c>
      <c r="B410" s="54" t="s">
        <v>585</v>
      </c>
      <c r="C410" s="31">
        <v>4301031212</v>
      </c>
      <c r="D410" s="338">
        <v>4607091389739</v>
      </c>
      <c r="E410" s="337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36"/>
      <c r="P410" s="336"/>
      <c r="Q410" s="336"/>
      <c r="R410" s="337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customHeight="1" x14ac:dyDescent="0.25">
      <c r="A411" s="54" t="s">
        <v>586</v>
      </c>
      <c r="B411" s="54" t="s">
        <v>587</v>
      </c>
      <c r="C411" s="31">
        <v>4301031247</v>
      </c>
      <c r="D411" s="338">
        <v>4680115883048</v>
      </c>
      <c r="E411" s="337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4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36"/>
      <c r="P411" s="336"/>
      <c r="Q411" s="336"/>
      <c r="R411" s="337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customHeight="1" x14ac:dyDescent="0.25">
      <c r="A412" s="54" t="s">
        <v>588</v>
      </c>
      <c r="B412" s="54" t="s">
        <v>589</v>
      </c>
      <c r="C412" s="31">
        <v>4301031176</v>
      </c>
      <c r="D412" s="338">
        <v>4607091389425</v>
      </c>
      <c r="E412" s="337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4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36"/>
      <c r="P412" s="336"/>
      <c r="Q412" s="336"/>
      <c r="R412" s="337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customHeight="1" x14ac:dyDescent="0.25">
      <c r="A413" s="54" t="s">
        <v>590</v>
      </c>
      <c r="B413" s="54" t="s">
        <v>591</v>
      </c>
      <c r="C413" s="31">
        <v>4301031215</v>
      </c>
      <c r="D413" s="338">
        <v>4680115882911</v>
      </c>
      <c r="E413" s="337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415" t="s">
        <v>592</v>
      </c>
      <c r="O413" s="336"/>
      <c r="P413" s="336"/>
      <c r="Q413" s="336"/>
      <c r="R413" s="337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593</v>
      </c>
      <c r="B414" s="54" t="s">
        <v>594</v>
      </c>
      <c r="C414" s="31">
        <v>4301031167</v>
      </c>
      <c r="D414" s="338">
        <v>4680115880771</v>
      </c>
      <c r="E414" s="337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5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36"/>
      <c r="P414" s="336"/>
      <c r="Q414" s="336"/>
      <c r="R414" s="337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595</v>
      </c>
      <c r="B415" s="54" t="s">
        <v>596</v>
      </c>
      <c r="C415" s="31">
        <v>4301031173</v>
      </c>
      <c r="D415" s="338">
        <v>4607091389500</v>
      </c>
      <c r="E415" s="337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4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36"/>
      <c r="P415" s="336"/>
      <c r="Q415" s="336"/>
      <c r="R415" s="337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597</v>
      </c>
      <c r="B416" s="54" t="s">
        <v>598</v>
      </c>
      <c r="C416" s="31">
        <v>4301031103</v>
      </c>
      <c r="D416" s="338">
        <v>4680115881983</v>
      </c>
      <c r="E416" s="337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59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36"/>
      <c r="P416" s="336"/>
      <c r="Q416" s="336"/>
      <c r="R416" s="337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x14ac:dyDescent="0.2">
      <c r="A417" s="345"/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6"/>
      <c r="N417" s="347" t="s">
        <v>66</v>
      </c>
      <c r="O417" s="348"/>
      <c r="P417" s="348"/>
      <c r="Q417" s="348"/>
      <c r="R417" s="348"/>
      <c r="S417" s="348"/>
      <c r="T417" s="349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x14ac:dyDescent="0.2">
      <c r="A418" s="344"/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6"/>
      <c r="N418" s="347" t="s">
        <v>66</v>
      </c>
      <c r="O418" s="348"/>
      <c r="P418" s="348"/>
      <c r="Q418" s="348"/>
      <c r="R418" s="348"/>
      <c r="S418" s="348"/>
      <c r="T418" s="349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customHeight="1" x14ac:dyDescent="0.25">
      <c r="A419" s="343" t="s">
        <v>81</v>
      </c>
      <c r="B419" s="344"/>
      <c r="C419" s="344"/>
      <c r="D419" s="344"/>
      <c r="E419" s="344"/>
      <c r="F419" s="344"/>
      <c r="G419" s="344"/>
      <c r="H419" s="344"/>
      <c r="I419" s="344"/>
      <c r="J419" s="344"/>
      <c r="K419" s="344"/>
      <c r="L419" s="344"/>
      <c r="M419" s="344"/>
      <c r="N419" s="344"/>
      <c r="O419" s="344"/>
      <c r="P419" s="344"/>
      <c r="Q419" s="344"/>
      <c r="R419" s="344"/>
      <c r="S419" s="344"/>
      <c r="T419" s="344"/>
      <c r="U419" s="344"/>
      <c r="V419" s="344"/>
      <c r="W419" s="344"/>
      <c r="X419" s="344"/>
      <c r="Y419" s="327"/>
      <c r="Z419" s="327"/>
    </row>
    <row r="420" spans="1:53" ht="27" customHeight="1" x14ac:dyDescent="0.25">
      <c r="A420" s="54" t="s">
        <v>599</v>
      </c>
      <c r="B420" s="54" t="s">
        <v>600</v>
      </c>
      <c r="C420" s="31">
        <v>4301040358</v>
      </c>
      <c r="D420" s="338">
        <v>4680115884571</v>
      </c>
      <c r="E420" s="337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633" t="s">
        <v>601</v>
      </c>
      <c r="O420" s="336"/>
      <c r="P420" s="336"/>
      <c r="Q420" s="336"/>
      <c r="R420" s="337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x14ac:dyDescent="0.2">
      <c r="A421" s="345"/>
      <c r="B421" s="344"/>
      <c r="C421" s="344"/>
      <c r="D421" s="344"/>
      <c r="E421" s="344"/>
      <c r="F421" s="344"/>
      <c r="G421" s="344"/>
      <c r="H421" s="344"/>
      <c r="I421" s="344"/>
      <c r="J421" s="344"/>
      <c r="K421" s="344"/>
      <c r="L421" s="344"/>
      <c r="M421" s="346"/>
      <c r="N421" s="347" t="s">
        <v>66</v>
      </c>
      <c r="O421" s="348"/>
      <c r="P421" s="348"/>
      <c r="Q421" s="348"/>
      <c r="R421" s="348"/>
      <c r="S421" s="348"/>
      <c r="T421" s="349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x14ac:dyDescent="0.2">
      <c r="A422" s="344"/>
      <c r="B422" s="344"/>
      <c r="C422" s="344"/>
      <c r="D422" s="344"/>
      <c r="E422" s="344"/>
      <c r="F422" s="344"/>
      <c r="G422" s="344"/>
      <c r="H422" s="344"/>
      <c r="I422" s="344"/>
      <c r="J422" s="344"/>
      <c r="K422" s="344"/>
      <c r="L422" s="344"/>
      <c r="M422" s="346"/>
      <c r="N422" s="347" t="s">
        <v>66</v>
      </c>
      <c r="O422" s="348"/>
      <c r="P422" s="348"/>
      <c r="Q422" s="348"/>
      <c r="R422" s="348"/>
      <c r="S422" s="348"/>
      <c r="T422" s="349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customHeight="1" x14ac:dyDescent="0.25">
      <c r="A423" s="343" t="s">
        <v>90</v>
      </c>
      <c r="B423" s="344"/>
      <c r="C423" s="344"/>
      <c r="D423" s="344"/>
      <c r="E423" s="344"/>
      <c r="F423" s="344"/>
      <c r="G423" s="344"/>
      <c r="H423" s="344"/>
      <c r="I423" s="344"/>
      <c r="J423" s="344"/>
      <c r="K423" s="344"/>
      <c r="L423" s="344"/>
      <c r="M423" s="344"/>
      <c r="N423" s="344"/>
      <c r="O423" s="344"/>
      <c r="P423" s="344"/>
      <c r="Q423" s="344"/>
      <c r="R423" s="344"/>
      <c r="S423" s="344"/>
      <c r="T423" s="344"/>
      <c r="U423" s="344"/>
      <c r="V423" s="344"/>
      <c r="W423" s="344"/>
      <c r="X423" s="344"/>
      <c r="Y423" s="327"/>
      <c r="Z423" s="327"/>
    </row>
    <row r="424" spans="1:53" ht="27" customHeight="1" x14ac:dyDescent="0.25">
      <c r="A424" s="54" t="s">
        <v>602</v>
      </c>
      <c r="B424" s="54" t="s">
        <v>603</v>
      </c>
      <c r="C424" s="31">
        <v>4301170010</v>
      </c>
      <c r="D424" s="338">
        <v>4680115884090</v>
      </c>
      <c r="E424" s="337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474" t="s">
        <v>604</v>
      </c>
      <c r="O424" s="336"/>
      <c r="P424" s="336"/>
      <c r="Q424" s="336"/>
      <c r="R424" s="337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x14ac:dyDescent="0.2">
      <c r="A425" s="345"/>
      <c r="B425" s="344"/>
      <c r="C425" s="344"/>
      <c r="D425" s="344"/>
      <c r="E425" s="344"/>
      <c r="F425" s="344"/>
      <c r="G425" s="344"/>
      <c r="H425" s="344"/>
      <c r="I425" s="344"/>
      <c r="J425" s="344"/>
      <c r="K425" s="344"/>
      <c r="L425" s="344"/>
      <c r="M425" s="346"/>
      <c r="N425" s="347" t="s">
        <v>66</v>
      </c>
      <c r="O425" s="348"/>
      <c r="P425" s="348"/>
      <c r="Q425" s="348"/>
      <c r="R425" s="348"/>
      <c r="S425" s="348"/>
      <c r="T425" s="349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x14ac:dyDescent="0.2">
      <c r="A426" s="344"/>
      <c r="B426" s="344"/>
      <c r="C426" s="344"/>
      <c r="D426" s="344"/>
      <c r="E426" s="344"/>
      <c r="F426" s="344"/>
      <c r="G426" s="344"/>
      <c r="H426" s="344"/>
      <c r="I426" s="344"/>
      <c r="J426" s="344"/>
      <c r="K426" s="344"/>
      <c r="L426" s="344"/>
      <c r="M426" s="346"/>
      <c r="N426" s="347" t="s">
        <v>66</v>
      </c>
      <c r="O426" s="348"/>
      <c r="P426" s="348"/>
      <c r="Q426" s="348"/>
      <c r="R426" s="348"/>
      <c r="S426" s="348"/>
      <c r="T426" s="349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customHeight="1" x14ac:dyDescent="0.25">
      <c r="A427" s="343" t="s">
        <v>605</v>
      </c>
      <c r="B427" s="344"/>
      <c r="C427" s="344"/>
      <c r="D427" s="344"/>
      <c r="E427" s="344"/>
      <c r="F427" s="344"/>
      <c r="G427" s="344"/>
      <c r="H427" s="344"/>
      <c r="I427" s="344"/>
      <c r="J427" s="344"/>
      <c r="K427" s="344"/>
      <c r="L427" s="344"/>
      <c r="M427" s="344"/>
      <c r="N427" s="344"/>
      <c r="O427" s="344"/>
      <c r="P427" s="344"/>
      <c r="Q427" s="344"/>
      <c r="R427" s="344"/>
      <c r="S427" s="344"/>
      <c r="T427" s="344"/>
      <c r="U427" s="344"/>
      <c r="V427" s="344"/>
      <c r="W427" s="344"/>
      <c r="X427" s="344"/>
      <c r="Y427" s="327"/>
      <c r="Z427" s="327"/>
    </row>
    <row r="428" spans="1:53" ht="27" customHeight="1" x14ac:dyDescent="0.25">
      <c r="A428" s="54" t="s">
        <v>606</v>
      </c>
      <c r="B428" s="54" t="s">
        <v>607</v>
      </c>
      <c r="C428" s="31">
        <v>4301040357</v>
      </c>
      <c r="D428" s="338">
        <v>4680115884564</v>
      </c>
      <c r="E428" s="337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442" t="s">
        <v>608</v>
      </c>
      <c r="O428" s="336"/>
      <c r="P428" s="336"/>
      <c r="Q428" s="336"/>
      <c r="R428" s="337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x14ac:dyDescent="0.2">
      <c r="A429" s="345"/>
      <c r="B429" s="344"/>
      <c r="C429" s="344"/>
      <c r="D429" s="344"/>
      <c r="E429" s="344"/>
      <c r="F429" s="344"/>
      <c r="G429" s="344"/>
      <c r="H429" s="344"/>
      <c r="I429" s="344"/>
      <c r="J429" s="344"/>
      <c r="K429" s="344"/>
      <c r="L429" s="344"/>
      <c r="M429" s="346"/>
      <c r="N429" s="347" t="s">
        <v>66</v>
      </c>
      <c r="O429" s="348"/>
      <c r="P429" s="348"/>
      <c r="Q429" s="348"/>
      <c r="R429" s="348"/>
      <c r="S429" s="348"/>
      <c r="T429" s="349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x14ac:dyDescent="0.2">
      <c r="A430" s="344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6"/>
      <c r="N430" s="347" t="s">
        <v>66</v>
      </c>
      <c r="O430" s="348"/>
      <c r="P430" s="348"/>
      <c r="Q430" s="348"/>
      <c r="R430" s="348"/>
      <c r="S430" s="348"/>
      <c r="T430" s="349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customHeight="1" x14ac:dyDescent="0.2">
      <c r="A431" s="477" t="s">
        <v>609</v>
      </c>
      <c r="B431" s="478"/>
      <c r="C431" s="478"/>
      <c r="D431" s="478"/>
      <c r="E431" s="478"/>
      <c r="F431" s="478"/>
      <c r="G431" s="478"/>
      <c r="H431" s="478"/>
      <c r="I431" s="478"/>
      <c r="J431" s="478"/>
      <c r="K431" s="478"/>
      <c r="L431" s="478"/>
      <c r="M431" s="478"/>
      <c r="N431" s="478"/>
      <c r="O431" s="478"/>
      <c r="P431" s="478"/>
      <c r="Q431" s="478"/>
      <c r="R431" s="478"/>
      <c r="S431" s="478"/>
      <c r="T431" s="478"/>
      <c r="U431" s="478"/>
      <c r="V431" s="478"/>
      <c r="W431" s="478"/>
      <c r="X431" s="478"/>
      <c r="Y431" s="48"/>
      <c r="Z431" s="48"/>
    </row>
    <row r="432" spans="1:53" ht="16.5" customHeight="1" x14ac:dyDescent="0.25">
      <c r="A432" s="362" t="s">
        <v>609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26"/>
      <c r="Z432" s="326"/>
    </row>
    <row r="433" spans="1:53" ht="14.25" customHeight="1" x14ac:dyDescent="0.25">
      <c r="A433" s="343" t="s">
        <v>103</v>
      </c>
      <c r="B433" s="344"/>
      <c r="C433" s="344"/>
      <c r="D433" s="344"/>
      <c r="E433" s="344"/>
      <c r="F433" s="344"/>
      <c r="G433" s="344"/>
      <c r="H433" s="344"/>
      <c r="I433" s="344"/>
      <c r="J433" s="344"/>
      <c r="K433" s="344"/>
      <c r="L433" s="344"/>
      <c r="M433" s="344"/>
      <c r="N433" s="344"/>
      <c r="O433" s="344"/>
      <c r="P433" s="344"/>
      <c r="Q433" s="344"/>
      <c r="R433" s="344"/>
      <c r="S433" s="344"/>
      <c r="T433" s="344"/>
      <c r="U433" s="344"/>
      <c r="V433" s="344"/>
      <c r="W433" s="344"/>
      <c r="X433" s="344"/>
      <c r="Y433" s="327"/>
      <c r="Z433" s="327"/>
    </row>
    <row r="434" spans="1:53" ht="27" customHeight="1" x14ac:dyDescent="0.25">
      <c r="A434" s="54" t="s">
        <v>610</v>
      </c>
      <c r="B434" s="54" t="s">
        <v>611</v>
      </c>
      <c r="C434" s="31">
        <v>4301011371</v>
      </c>
      <c r="D434" s="338">
        <v>4607091389067</v>
      </c>
      <c r="E434" s="337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36"/>
      <c r="P434" s="336"/>
      <c r="Q434" s="336"/>
      <c r="R434" s="337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38">
        <v>4607091383522</v>
      </c>
      <c r="E435" s="337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6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36"/>
      <c r="P435" s="336"/>
      <c r="Q435" s="336"/>
      <c r="R435" s="337"/>
      <c r="S435" s="34"/>
      <c r="T435" s="34"/>
      <c r="U435" s="35" t="s">
        <v>65</v>
      </c>
      <c r="V435" s="331">
        <v>200</v>
      </c>
      <c r="W435" s="332">
        <f t="shared" si="19"/>
        <v>200.64000000000001</v>
      </c>
      <c r="X435" s="36">
        <f>IFERROR(IF(W435=0,"",ROUNDUP(W435/H435,0)*0.01196),"")</f>
        <v>0.45448</v>
      </c>
      <c r="Y435" s="56"/>
      <c r="Z435" s="57"/>
      <c r="AD435" s="58"/>
      <c r="BA435" s="291" t="s">
        <v>1</v>
      </c>
    </row>
    <row r="436" spans="1:53" ht="27" customHeight="1" x14ac:dyDescent="0.25">
      <c r="A436" s="54" t="s">
        <v>614</v>
      </c>
      <c r="B436" s="54" t="s">
        <v>615</v>
      </c>
      <c r="C436" s="31">
        <v>4301011431</v>
      </c>
      <c r="D436" s="338">
        <v>4607091384437</v>
      </c>
      <c r="E436" s="337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47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36"/>
      <c r="P436" s="336"/>
      <c r="Q436" s="336"/>
      <c r="R436" s="337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38">
        <v>4607091389104</v>
      </c>
      <c r="E437" s="337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48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36"/>
      <c r="P437" s="336"/>
      <c r="Q437" s="336"/>
      <c r="R437" s="337"/>
      <c r="S437" s="34"/>
      <c r="T437" s="34"/>
      <c r="U437" s="35" t="s">
        <v>65</v>
      </c>
      <c r="V437" s="331">
        <v>0</v>
      </c>
      <c r="W437" s="332">
        <f t="shared" si="19"/>
        <v>0</v>
      </c>
      <c r="X437" s="36" t="str">
        <f>IFERROR(IF(W437=0,"",ROUNDUP(W437/H437,0)*0.01196),"")</f>
        <v/>
      </c>
      <c r="Y437" s="56"/>
      <c r="Z437" s="57"/>
      <c r="AD437" s="58"/>
      <c r="BA437" s="293" t="s">
        <v>1</v>
      </c>
    </row>
    <row r="438" spans="1:53" ht="27" customHeight="1" x14ac:dyDescent="0.25">
      <c r="A438" s="54" t="s">
        <v>618</v>
      </c>
      <c r="B438" s="54" t="s">
        <v>619</v>
      </c>
      <c r="C438" s="31">
        <v>4301011367</v>
      </c>
      <c r="D438" s="338">
        <v>4680115880603</v>
      </c>
      <c r="E438" s="337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62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36"/>
      <c r="P438" s="336"/>
      <c r="Q438" s="336"/>
      <c r="R438" s="337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620</v>
      </c>
      <c r="B439" s="54" t="s">
        <v>621</v>
      </c>
      <c r="C439" s="31">
        <v>4301011168</v>
      </c>
      <c r="D439" s="338">
        <v>4607091389999</v>
      </c>
      <c r="E439" s="337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6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36"/>
      <c r="P439" s="336"/>
      <c r="Q439" s="336"/>
      <c r="R439" s="337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622</v>
      </c>
      <c r="B440" s="54" t="s">
        <v>623</v>
      </c>
      <c r="C440" s="31">
        <v>4301011372</v>
      </c>
      <c r="D440" s="338">
        <v>4680115882782</v>
      </c>
      <c r="E440" s="337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6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36"/>
      <c r="P440" s="336"/>
      <c r="Q440" s="336"/>
      <c r="R440" s="337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624</v>
      </c>
      <c r="B441" s="54" t="s">
        <v>625</v>
      </c>
      <c r="C441" s="31">
        <v>4301011190</v>
      </c>
      <c r="D441" s="338">
        <v>4607091389098</v>
      </c>
      <c r="E441" s="337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6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36"/>
      <c r="P441" s="336"/>
      <c r="Q441" s="336"/>
      <c r="R441" s="337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4301011366</v>
      </c>
      <c r="D442" s="338">
        <v>4607091389982</v>
      </c>
      <c r="E442" s="337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6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36"/>
      <c r="P442" s="336"/>
      <c r="Q442" s="336"/>
      <c r="R442" s="337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5"/>
      <c r="B443" s="344"/>
      <c r="C443" s="344"/>
      <c r="D443" s="344"/>
      <c r="E443" s="344"/>
      <c r="F443" s="344"/>
      <c r="G443" s="344"/>
      <c r="H443" s="344"/>
      <c r="I443" s="344"/>
      <c r="J443" s="344"/>
      <c r="K443" s="344"/>
      <c r="L443" s="344"/>
      <c r="M443" s="346"/>
      <c r="N443" s="347" t="s">
        <v>66</v>
      </c>
      <c r="O443" s="348"/>
      <c r="P443" s="348"/>
      <c r="Q443" s="348"/>
      <c r="R443" s="348"/>
      <c r="S443" s="348"/>
      <c r="T443" s="349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37.878787878787875</v>
      </c>
      <c r="W443" s="333">
        <f>IFERROR(W434/H434,"0")+IFERROR(W435/H435,"0")+IFERROR(W436/H436,"0")+IFERROR(W437/H437,"0")+IFERROR(W438/H438,"0")+IFERROR(W439/H439,"0")+IFERROR(W440/H440,"0")+IFERROR(W441/H441,"0")+IFERROR(W442/H442,"0")</f>
        <v>38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0.45448</v>
      </c>
      <c r="Y443" s="334"/>
      <c r="Z443" s="334"/>
    </row>
    <row r="444" spans="1:53" x14ac:dyDescent="0.2">
      <c r="A444" s="344"/>
      <c r="B444" s="344"/>
      <c r="C444" s="344"/>
      <c r="D444" s="344"/>
      <c r="E444" s="344"/>
      <c r="F444" s="344"/>
      <c r="G444" s="344"/>
      <c r="H444" s="344"/>
      <c r="I444" s="344"/>
      <c r="J444" s="344"/>
      <c r="K444" s="344"/>
      <c r="L444" s="344"/>
      <c r="M444" s="346"/>
      <c r="N444" s="347" t="s">
        <v>66</v>
      </c>
      <c r="O444" s="348"/>
      <c r="P444" s="348"/>
      <c r="Q444" s="348"/>
      <c r="R444" s="348"/>
      <c r="S444" s="348"/>
      <c r="T444" s="349"/>
      <c r="U444" s="37" t="s">
        <v>65</v>
      </c>
      <c r="V444" s="333">
        <f>IFERROR(SUM(V434:V442),"0")</f>
        <v>200</v>
      </c>
      <c r="W444" s="333">
        <f>IFERROR(SUM(W434:W442),"0")</f>
        <v>200.64000000000001</v>
      </c>
      <c r="X444" s="37"/>
      <c r="Y444" s="334"/>
      <c r="Z444" s="334"/>
    </row>
    <row r="445" spans="1:53" ht="14.25" customHeight="1" x14ac:dyDescent="0.25">
      <c r="A445" s="343" t="s">
        <v>95</v>
      </c>
      <c r="B445" s="344"/>
      <c r="C445" s="344"/>
      <c r="D445" s="344"/>
      <c r="E445" s="344"/>
      <c r="F445" s="344"/>
      <c r="G445" s="344"/>
      <c r="H445" s="344"/>
      <c r="I445" s="344"/>
      <c r="J445" s="344"/>
      <c r="K445" s="344"/>
      <c r="L445" s="344"/>
      <c r="M445" s="344"/>
      <c r="N445" s="344"/>
      <c r="O445" s="344"/>
      <c r="P445" s="344"/>
      <c r="Q445" s="344"/>
      <c r="R445" s="344"/>
      <c r="S445" s="344"/>
      <c r="T445" s="344"/>
      <c r="U445" s="344"/>
      <c r="V445" s="344"/>
      <c r="W445" s="344"/>
      <c r="X445" s="344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38">
        <v>4607091388930</v>
      </c>
      <c r="E446" s="337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36"/>
      <c r="P446" s="336"/>
      <c r="Q446" s="336"/>
      <c r="R446" s="337"/>
      <c r="S446" s="34"/>
      <c r="T446" s="34"/>
      <c r="U446" s="35" t="s">
        <v>65</v>
      </c>
      <c r="V446" s="331">
        <v>0</v>
      </c>
      <c r="W446" s="332">
        <f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299" t="s">
        <v>1</v>
      </c>
    </row>
    <row r="447" spans="1:53" ht="16.5" customHeight="1" x14ac:dyDescent="0.25">
      <c r="A447" s="54" t="s">
        <v>630</v>
      </c>
      <c r="B447" s="54" t="s">
        <v>631</v>
      </c>
      <c r="C447" s="31">
        <v>4301020206</v>
      </c>
      <c r="D447" s="338">
        <v>4680115880054</v>
      </c>
      <c r="E447" s="337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36"/>
      <c r="P447" s="336"/>
      <c r="Q447" s="336"/>
      <c r="R447" s="337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5"/>
      <c r="B448" s="344"/>
      <c r="C448" s="344"/>
      <c r="D448" s="344"/>
      <c r="E448" s="344"/>
      <c r="F448" s="344"/>
      <c r="G448" s="344"/>
      <c r="H448" s="344"/>
      <c r="I448" s="344"/>
      <c r="J448" s="344"/>
      <c r="K448" s="344"/>
      <c r="L448" s="344"/>
      <c r="M448" s="346"/>
      <c r="N448" s="347" t="s">
        <v>66</v>
      </c>
      <c r="O448" s="348"/>
      <c r="P448" s="348"/>
      <c r="Q448" s="348"/>
      <c r="R448" s="348"/>
      <c r="S448" s="348"/>
      <c r="T448" s="349"/>
      <c r="U448" s="37" t="s">
        <v>67</v>
      </c>
      <c r="V448" s="333">
        <f>IFERROR(V446/H446,"0")+IFERROR(V447/H447,"0")</f>
        <v>0</v>
      </c>
      <c r="W448" s="333">
        <f>IFERROR(W446/H446,"0")+IFERROR(W447/H447,"0")</f>
        <v>0</v>
      </c>
      <c r="X448" s="333">
        <f>IFERROR(IF(X446="",0,X446),"0")+IFERROR(IF(X447="",0,X447),"0")</f>
        <v>0</v>
      </c>
      <c r="Y448" s="334"/>
      <c r="Z448" s="334"/>
    </row>
    <row r="449" spans="1:53" x14ac:dyDescent="0.2">
      <c r="A449" s="344"/>
      <c r="B449" s="344"/>
      <c r="C449" s="344"/>
      <c r="D449" s="344"/>
      <c r="E449" s="344"/>
      <c r="F449" s="344"/>
      <c r="G449" s="344"/>
      <c r="H449" s="344"/>
      <c r="I449" s="344"/>
      <c r="J449" s="344"/>
      <c r="K449" s="344"/>
      <c r="L449" s="344"/>
      <c r="M449" s="346"/>
      <c r="N449" s="347" t="s">
        <v>66</v>
      </c>
      <c r="O449" s="348"/>
      <c r="P449" s="348"/>
      <c r="Q449" s="348"/>
      <c r="R449" s="348"/>
      <c r="S449" s="348"/>
      <c r="T449" s="349"/>
      <c r="U449" s="37" t="s">
        <v>65</v>
      </c>
      <c r="V449" s="333">
        <f>IFERROR(SUM(V446:V447),"0")</f>
        <v>0</v>
      </c>
      <c r="W449" s="333">
        <f>IFERROR(SUM(W446:W447),"0")</f>
        <v>0</v>
      </c>
      <c r="X449" s="37"/>
      <c r="Y449" s="334"/>
      <c r="Z449" s="334"/>
    </row>
    <row r="450" spans="1:53" ht="14.25" customHeight="1" x14ac:dyDescent="0.25">
      <c r="A450" s="343" t="s">
        <v>60</v>
      </c>
      <c r="B450" s="344"/>
      <c r="C450" s="344"/>
      <c r="D450" s="344"/>
      <c r="E450" s="344"/>
      <c r="F450" s="344"/>
      <c r="G450" s="344"/>
      <c r="H450" s="344"/>
      <c r="I450" s="344"/>
      <c r="J450" s="344"/>
      <c r="K450" s="344"/>
      <c r="L450" s="344"/>
      <c r="M450" s="344"/>
      <c r="N450" s="344"/>
      <c r="O450" s="344"/>
      <c r="P450" s="344"/>
      <c r="Q450" s="344"/>
      <c r="R450" s="344"/>
      <c r="S450" s="344"/>
      <c r="T450" s="344"/>
      <c r="U450" s="344"/>
      <c r="V450" s="344"/>
      <c r="W450" s="344"/>
      <c r="X450" s="344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38">
        <v>4680115883116</v>
      </c>
      <c r="E451" s="337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36"/>
      <c r="P451" s="336"/>
      <c r="Q451" s="336"/>
      <c r="R451" s="337"/>
      <c r="S451" s="34"/>
      <c r="T451" s="34"/>
      <c r="U451" s="35" t="s">
        <v>65</v>
      </c>
      <c r="V451" s="331">
        <v>0</v>
      </c>
      <c r="W451" s="332">
        <f t="shared" ref="W451:W456" si="20">IFERROR(IF(V451="",0,CEILING((V451/$H451),1)*$H451),"")</f>
        <v>0</v>
      </c>
      <c r="X451" s="36" t="str">
        <f>IFERROR(IF(W451=0,"",ROUNDUP(W451/H451,0)*0.01196),"")</f>
        <v/>
      </c>
      <c r="Y451" s="56"/>
      <c r="Z451" s="57"/>
      <c r="AD451" s="58"/>
      <c r="BA451" s="301" t="s">
        <v>1</v>
      </c>
    </row>
    <row r="452" spans="1:53" ht="27" customHeight="1" x14ac:dyDescent="0.25">
      <c r="A452" s="54" t="s">
        <v>634</v>
      </c>
      <c r="B452" s="54" t="s">
        <v>635</v>
      </c>
      <c r="C452" s="31">
        <v>4301031248</v>
      </c>
      <c r="D452" s="338">
        <v>4680115883093</v>
      </c>
      <c r="E452" s="337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49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36"/>
      <c r="P452" s="336"/>
      <c r="Q452" s="336"/>
      <c r="R452" s="337"/>
      <c r="S452" s="34"/>
      <c r="T452" s="34"/>
      <c r="U452" s="35" t="s">
        <v>65</v>
      </c>
      <c r="V452" s="331">
        <v>0</v>
      </c>
      <c r="W452" s="332">
        <f t="shared" si="20"/>
        <v>0</v>
      </c>
      <c r="X452" s="36" t="str">
        <f>IFERROR(IF(W452=0,"",ROUNDUP(W452/H452,0)*0.01196),"")</f>
        <v/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38">
        <v>4680115883109</v>
      </c>
      <c r="E453" s="337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4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36"/>
      <c r="P453" s="336"/>
      <c r="Q453" s="336"/>
      <c r="R453" s="337"/>
      <c r="S453" s="34"/>
      <c r="T453" s="34"/>
      <c r="U453" s="35" t="s">
        <v>65</v>
      </c>
      <c r="V453" s="331">
        <v>0</v>
      </c>
      <c r="W453" s="332">
        <f t="shared" si="20"/>
        <v>0</v>
      </c>
      <c r="X453" s="36" t="str">
        <f>IFERROR(IF(W453=0,"",ROUNDUP(W453/H453,0)*0.01196),"")</f>
        <v/>
      </c>
      <c r="Y453" s="56"/>
      <c r="Z453" s="57"/>
      <c r="AD453" s="58"/>
      <c r="BA453" s="303" t="s">
        <v>1</v>
      </c>
    </row>
    <row r="454" spans="1:53" ht="27" customHeight="1" x14ac:dyDescent="0.25">
      <c r="A454" s="54" t="s">
        <v>638</v>
      </c>
      <c r="B454" s="54" t="s">
        <v>639</v>
      </c>
      <c r="C454" s="31">
        <v>4301031249</v>
      </c>
      <c r="D454" s="338">
        <v>4680115882072</v>
      </c>
      <c r="E454" s="337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675" t="s">
        <v>640</v>
      </c>
      <c r="O454" s="336"/>
      <c r="P454" s="336"/>
      <c r="Q454" s="336"/>
      <c r="R454" s="337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4301031251</v>
      </c>
      <c r="D455" s="338">
        <v>4680115882102</v>
      </c>
      <c r="E455" s="337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361" t="s">
        <v>643</v>
      </c>
      <c r="O455" s="336"/>
      <c r="P455" s="336"/>
      <c r="Q455" s="336"/>
      <c r="R455" s="337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4301031253</v>
      </c>
      <c r="D456" s="338">
        <v>4680115882096</v>
      </c>
      <c r="E456" s="337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498" t="s">
        <v>646</v>
      </c>
      <c r="O456" s="336"/>
      <c r="P456" s="336"/>
      <c r="Q456" s="336"/>
      <c r="R456" s="337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5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6"/>
      <c r="N457" s="347" t="s">
        <v>66</v>
      </c>
      <c r="O457" s="348"/>
      <c r="P457" s="348"/>
      <c r="Q457" s="348"/>
      <c r="R457" s="348"/>
      <c r="S457" s="348"/>
      <c r="T457" s="349"/>
      <c r="U457" s="37" t="s">
        <v>67</v>
      </c>
      <c r="V457" s="333">
        <f>IFERROR(V451/H451,"0")+IFERROR(V452/H452,"0")+IFERROR(V453/H453,"0")+IFERROR(V454/H454,"0")+IFERROR(V455/H455,"0")+IFERROR(V456/H456,"0")</f>
        <v>0</v>
      </c>
      <c r="W457" s="333">
        <f>IFERROR(W451/H451,"0")+IFERROR(W452/H452,"0")+IFERROR(W453/H453,"0")+IFERROR(W454/H454,"0")+IFERROR(W455/H455,"0")+IFERROR(W456/H456,"0")</f>
        <v>0</v>
      </c>
      <c r="X457" s="333">
        <f>IFERROR(IF(X451="",0,X451),"0")+IFERROR(IF(X452="",0,X452),"0")+IFERROR(IF(X453="",0,X453),"0")+IFERROR(IF(X454="",0,X454),"0")+IFERROR(IF(X455="",0,X455),"0")+IFERROR(IF(X456="",0,X456),"0")</f>
        <v>0</v>
      </c>
      <c r="Y457" s="334"/>
      <c r="Z457" s="334"/>
    </row>
    <row r="458" spans="1:53" x14ac:dyDescent="0.2">
      <c r="A458" s="344"/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6"/>
      <c r="N458" s="347" t="s">
        <v>66</v>
      </c>
      <c r="O458" s="348"/>
      <c r="P458" s="348"/>
      <c r="Q458" s="348"/>
      <c r="R458" s="348"/>
      <c r="S458" s="348"/>
      <c r="T458" s="349"/>
      <c r="U458" s="37" t="s">
        <v>65</v>
      </c>
      <c r="V458" s="333">
        <f>IFERROR(SUM(V451:V456),"0")</f>
        <v>0</v>
      </c>
      <c r="W458" s="333">
        <f>IFERROR(SUM(W451:W456),"0")</f>
        <v>0</v>
      </c>
      <c r="X458" s="37"/>
      <c r="Y458" s="334"/>
      <c r="Z458" s="334"/>
    </row>
    <row r="459" spans="1:53" ht="14.25" customHeight="1" x14ac:dyDescent="0.25">
      <c r="A459" s="343" t="s">
        <v>68</v>
      </c>
      <c r="B459" s="344"/>
      <c r="C459" s="344"/>
      <c r="D459" s="344"/>
      <c r="E459" s="344"/>
      <c r="F459" s="344"/>
      <c r="G459" s="344"/>
      <c r="H459" s="344"/>
      <c r="I459" s="344"/>
      <c r="J459" s="344"/>
      <c r="K459" s="344"/>
      <c r="L459" s="344"/>
      <c r="M459" s="344"/>
      <c r="N459" s="344"/>
      <c r="O459" s="344"/>
      <c r="P459" s="344"/>
      <c r="Q459" s="344"/>
      <c r="R459" s="344"/>
      <c r="S459" s="344"/>
      <c r="T459" s="344"/>
      <c r="U459" s="344"/>
      <c r="V459" s="344"/>
      <c r="W459" s="344"/>
      <c r="X459" s="344"/>
      <c r="Y459" s="327"/>
      <c r="Z459" s="327"/>
    </row>
    <row r="460" spans="1:53" ht="27" customHeight="1" x14ac:dyDescent="0.25">
      <c r="A460" s="54" t="s">
        <v>647</v>
      </c>
      <c r="B460" s="54" t="s">
        <v>648</v>
      </c>
      <c r="C460" s="31">
        <v>4301051058</v>
      </c>
      <c r="D460" s="338">
        <v>4680115883536</v>
      </c>
      <c r="E460" s="337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352" t="s">
        <v>649</v>
      </c>
      <c r="O460" s="336"/>
      <c r="P460" s="336"/>
      <c r="Q460" s="336"/>
      <c r="R460" s="337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customHeight="1" x14ac:dyDescent="0.25">
      <c r="A461" s="54" t="s">
        <v>650</v>
      </c>
      <c r="B461" s="54" t="s">
        <v>651</v>
      </c>
      <c r="C461" s="31">
        <v>4301051230</v>
      </c>
      <c r="D461" s="338">
        <v>4607091383409</v>
      </c>
      <c r="E461" s="337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36"/>
      <c r="P461" s="336"/>
      <c r="Q461" s="336"/>
      <c r="R461" s="337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customHeight="1" x14ac:dyDescent="0.25">
      <c r="A462" s="54" t="s">
        <v>652</v>
      </c>
      <c r="B462" s="54" t="s">
        <v>653</v>
      </c>
      <c r="C462" s="31">
        <v>4301051231</v>
      </c>
      <c r="D462" s="338">
        <v>4607091383416</v>
      </c>
      <c r="E462" s="337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3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36"/>
      <c r="P462" s="336"/>
      <c r="Q462" s="336"/>
      <c r="R462" s="337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x14ac:dyDescent="0.2">
      <c r="A463" s="345"/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6"/>
      <c r="N463" s="347" t="s">
        <v>66</v>
      </c>
      <c r="O463" s="348"/>
      <c r="P463" s="348"/>
      <c r="Q463" s="348"/>
      <c r="R463" s="348"/>
      <c r="S463" s="348"/>
      <c r="T463" s="349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x14ac:dyDescent="0.2">
      <c r="A464" s="344"/>
      <c r="B464" s="344"/>
      <c r="C464" s="344"/>
      <c r="D464" s="344"/>
      <c r="E464" s="344"/>
      <c r="F464" s="344"/>
      <c r="G464" s="344"/>
      <c r="H464" s="344"/>
      <c r="I464" s="344"/>
      <c r="J464" s="344"/>
      <c r="K464" s="344"/>
      <c r="L464" s="344"/>
      <c r="M464" s="346"/>
      <c r="N464" s="347" t="s">
        <v>66</v>
      </c>
      <c r="O464" s="348"/>
      <c r="P464" s="348"/>
      <c r="Q464" s="348"/>
      <c r="R464" s="348"/>
      <c r="S464" s="348"/>
      <c r="T464" s="349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customHeight="1" x14ac:dyDescent="0.2">
      <c r="A465" s="477" t="s">
        <v>654</v>
      </c>
      <c r="B465" s="478"/>
      <c r="C465" s="478"/>
      <c r="D465" s="478"/>
      <c r="E465" s="478"/>
      <c r="F465" s="478"/>
      <c r="G465" s="478"/>
      <c r="H465" s="478"/>
      <c r="I465" s="478"/>
      <c r="J465" s="478"/>
      <c r="K465" s="478"/>
      <c r="L465" s="478"/>
      <c r="M465" s="478"/>
      <c r="N465" s="478"/>
      <c r="O465" s="478"/>
      <c r="P465" s="478"/>
      <c r="Q465" s="478"/>
      <c r="R465" s="478"/>
      <c r="S465" s="478"/>
      <c r="T465" s="478"/>
      <c r="U465" s="478"/>
      <c r="V465" s="478"/>
      <c r="W465" s="478"/>
      <c r="X465" s="478"/>
      <c r="Y465" s="48"/>
      <c r="Z465" s="48"/>
    </row>
    <row r="466" spans="1:53" ht="16.5" customHeight="1" x14ac:dyDescent="0.25">
      <c r="A466" s="362" t="s">
        <v>655</v>
      </c>
      <c r="B466" s="344"/>
      <c r="C466" s="344"/>
      <c r="D466" s="344"/>
      <c r="E466" s="344"/>
      <c r="F466" s="344"/>
      <c r="G466" s="344"/>
      <c r="H466" s="344"/>
      <c r="I466" s="344"/>
      <c r="J466" s="344"/>
      <c r="K466" s="344"/>
      <c r="L466" s="344"/>
      <c r="M466" s="344"/>
      <c r="N466" s="344"/>
      <c r="O466" s="344"/>
      <c r="P466" s="344"/>
      <c r="Q466" s="344"/>
      <c r="R466" s="344"/>
      <c r="S466" s="344"/>
      <c r="T466" s="344"/>
      <c r="U466" s="344"/>
      <c r="V466" s="344"/>
      <c r="W466" s="344"/>
      <c r="X466" s="344"/>
      <c r="Y466" s="326"/>
      <c r="Z466" s="326"/>
    </row>
    <row r="467" spans="1:53" ht="14.25" customHeight="1" x14ac:dyDescent="0.25">
      <c r="A467" s="343" t="s">
        <v>103</v>
      </c>
      <c r="B467" s="344"/>
      <c r="C467" s="344"/>
      <c r="D467" s="344"/>
      <c r="E467" s="344"/>
      <c r="F467" s="344"/>
      <c r="G467" s="344"/>
      <c r="H467" s="344"/>
      <c r="I467" s="344"/>
      <c r="J467" s="344"/>
      <c r="K467" s="344"/>
      <c r="L467" s="344"/>
      <c r="M467" s="344"/>
      <c r="N467" s="344"/>
      <c r="O467" s="344"/>
      <c r="P467" s="344"/>
      <c r="Q467" s="344"/>
      <c r="R467" s="344"/>
      <c r="S467" s="344"/>
      <c r="T467" s="344"/>
      <c r="U467" s="344"/>
      <c r="V467" s="344"/>
      <c r="W467" s="344"/>
      <c r="X467" s="344"/>
      <c r="Y467" s="327"/>
      <c r="Z467" s="327"/>
    </row>
    <row r="468" spans="1:53" ht="27" customHeight="1" x14ac:dyDescent="0.25">
      <c r="A468" s="54" t="s">
        <v>656</v>
      </c>
      <c r="B468" s="54" t="s">
        <v>657</v>
      </c>
      <c r="C468" s="31">
        <v>4301011551</v>
      </c>
      <c r="D468" s="338">
        <v>4640242180038</v>
      </c>
      <c r="E468" s="337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01" t="s">
        <v>658</v>
      </c>
      <c r="O468" s="336"/>
      <c r="P468" s="336"/>
      <c r="Q468" s="336"/>
      <c r="R468" s="337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4301011585</v>
      </c>
      <c r="D469" s="338">
        <v>4640242180441</v>
      </c>
      <c r="E469" s="337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653" t="s">
        <v>661</v>
      </c>
      <c r="O469" s="336"/>
      <c r="P469" s="336"/>
      <c r="Q469" s="336"/>
      <c r="R469" s="337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customHeight="1" x14ac:dyDescent="0.25">
      <c r="A470" s="54" t="s">
        <v>662</v>
      </c>
      <c r="B470" s="54" t="s">
        <v>663</v>
      </c>
      <c r="C470" s="31">
        <v>4301011584</v>
      </c>
      <c r="D470" s="338">
        <v>4640242180564</v>
      </c>
      <c r="E470" s="337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661" t="s">
        <v>664</v>
      </c>
      <c r="O470" s="336"/>
      <c r="P470" s="336"/>
      <c r="Q470" s="336"/>
      <c r="R470" s="337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x14ac:dyDescent="0.2">
      <c r="A471" s="345"/>
      <c r="B471" s="344"/>
      <c r="C471" s="344"/>
      <c r="D471" s="344"/>
      <c r="E471" s="344"/>
      <c r="F471" s="344"/>
      <c r="G471" s="344"/>
      <c r="H471" s="344"/>
      <c r="I471" s="344"/>
      <c r="J471" s="344"/>
      <c r="K471" s="344"/>
      <c r="L471" s="344"/>
      <c r="M471" s="346"/>
      <c r="N471" s="347" t="s">
        <v>66</v>
      </c>
      <c r="O471" s="348"/>
      <c r="P471" s="348"/>
      <c r="Q471" s="348"/>
      <c r="R471" s="348"/>
      <c r="S471" s="348"/>
      <c r="T471" s="349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x14ac:dyDescent="0.2">
      <c r="A472" s="344"/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6"/>
      <c r="N472" s="347" t="s">
        <v>66</v>
      </c>
      <c r="O472" s="348"/>
      <c r="P472" s="348"/>
      <c r="Q472" s="348"/>
      <c r="R472" s="348"/>
      <c r="S472" s="348"/>
      <c r="T472" s="349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customHeight="1" x14ac:dyDescent="0.25">
      <c r="A473" s="343" t="s">
        <v>95</v>
      </c>
      <c r="B473" s="344"/>
      <c r="C473" s="344"/>
      <c r="D473" s="344"/>
      <c r="E473" s="344"/>
      <c r="F473" s="344"/>
      <c r="G473" s="344"/>
      <c r="H473" s="344"/>
      <c r="I473" s="344"/>
      <c r="J473" s="344"/>
      <c r="K473" s="344"/>
      <c r="L473" s="344"/>
      <c r="M473" s="344"/>
      <c r="N473" s="344"/>
      <c r="O473" s="344"/>
      <c r="P473" s="344"/>
      <c r="Q473" s="344"/>
      <c r="R473" s="344"/>
      <c r="S473" s="344"/>
      <c r="T473" s="344"/>
      <c r="U473" s="344"/>
      <c r="V473" s="344"/>
      <c r="W473" s="344"/>
      <c r="X473" s="344"/>
      <c r="Y473" s="327"/>
      <c r="Z473" s="327"/>
    </row>
    <row r="474" spans="1:53" ht="27" customHeight="1" x14ac:dyDescent="0.25">
      <c r="A474" s="54" t="s">
        <v>665</v>
      </c>
      <c r="B474" s="54" t="s">
        <v>666</v>
      </c>
      <c r="C474" s="31">
        <v>4301020260</v>
      </c>
      <c r="D474" s="338">
        <v>4640242180526</v>
      </c>
      <c r="E474" s="337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13" t="s">
        <v>667</v>
      </c>
      <c r="O474" s="336"/>
      <c r="P474" s="336"/>
      <c r="Q474" s="336"/>
      <c r="R474" s="337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customHeight="1" x14ac:dyDescent="0.25">
      <c r="A475" s="54" t="s">
        <v>668</v>
      </c>
      <c r="B475" s="54" t="s">
        <v>669</v>
      </c>
      <c r="C475" s="31">
        <v>4301020269</v>
      </c>
      <c r="D475" s="338">
        <v>4640242180519</v>
      </c>
      <c r="E475" s="337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376" t="s">
        <v>670</v>
      </c>
      <c r="O475" s="336"/>
      <c r="P475" s="336"/>
      <c r="Q475" s="336"/>
      <c r="R475" s="337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x14ac:dyDescent="0.2">
      <c r="A476" s="345"/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6"/>
      <c r="N476" s="347" t="s">
        <v>66</v>
      </c>
      <c r="O476" s="348"/>
      <c r="P476" s="348"/>
      <c r="Q476" s="348"/>
      <c r="R476" s="348"/>
      <c r="S476" s="348"/>
      <c r="T476" s="349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x14ac:dyDescent="0.2">
      <c r="A477" s="344"/>
      <c r="B477" s="344"/>
      <c r="C477" s="344"/>
      <c r="D477" s="344"/>
      <c r="E477" s="344"/>
      <c r="F477" s="344"/>
      <c r="G477" s="344"/>
      <c r="H477" s="344"/>
      <c r="I477" s="344"/>
      <c r="J477" s="344"/>
      <c r="K477" s="344"/>
      <c r="L477" s="344"/>
      <c r="M477" s="346"/>
      <c r="N477" s="347" t="s">
        <v>66</v>
      </c>
      <c r="O477" s="348"/>
      <c r="P477" s="348"/>
      <c r="Q477" s="348"/>
      <c r="R477" s="348"/>
      <c r="S477" s="348"/>
      <c r="T477" s="349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customHeight="1" x14ac:dyDescent="0.25">
      <c r="A478" s="343" t="s">
        <v>60</v>
      </c>
      <c r="B478" s="344"/>
      <c r="C478" s="344"/>
      <c r="D478" s="344"/>
      <c r="E478" s="344"/>
      <c r="F478" s="344"/>
      <c r="G478" s="344"/>
      <c r="H478" s="344"/>
      <c r="I478" s="344"/>
      <c r="J478" s="344"/>
      <c r="K478" s="344"/>
      <c r="L478" s="344"/>
      <c r="M478" s="344"/>
      <c r="N478" s="344"/>
      <c r="O478" s="344"/>
      <c r="P478" s="344"/>
      <c r="Q478" s="344"/>
      <c r="R478" s="344"/>
      <c r="S478" s="344"/>
      <c r="T478" s="344"/>
      <c r="U478" s="344"/>
      <c r="V478" s="344"/>
      <c r="W478" s="344"/>
      <c r="X478" s="344"/>
      <c r="Y478" s="327"/>
      <c r="Z478" s="327"/>
    </row>
    <row r="479" spans="1:53" ht="27" customHeight="1" x14ac:dyDescent="0.25">
      <c r="A479" s="54" t="s">
        <v>671</v>
      </c>
      <c r="B479" s="54" t="s">
        <v>672</v>
      </c>
      <c r="C479" s="31">
        <v>4301031280</v>
      </c>
      <c r="D479" s="338">
        <v>4640242180816</v>
      </c>
      <c r="E479" s="337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385" t="s">
        <v>673</v>
      </c>
      <c r="O479" s="336"/>
      <c r="P479" s="336"/>
      <c r="Q479" s="336"/>
      <c r="R479" s="337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customHeight="1" x14ac:dyDescent="0.25">
      <c r="A480" s="54" t="s">
        <v>674</v>
      </c>
      <c r="B480" s="54" t="s">
        <v>675</v>
      </c>
      <c r="C480" s="31">
        <v>4301031244</v>
      </c>
      <c r="D480" s="338">
        <v>4640242180595</v>
      </c>
      <c r="E480" s="337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683" t="s">
        <v>676</v>
      </c>
      <c r="O480" s="336"/>
      <c r="P480" s="336"/>
      <c r="Q480" s="336"/>
      <c r="R480" s="337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customHeight="1" x14ac:dyDescent="0.25">
      <c r="A481" s="54" t="s">
        <v>677</v>
      </c>
      <c r="B481" s="54" t="s">
        <v>678</v>
      </c>
      <c r="C481" s="31">
        <v>4301031203</v>
      </c>
      <c r="D481" s="338">
        <v>4640242180908</v>
      </c>
      <c r="E481" s="337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32" t="s">
        <v>679</v>
      </c>
      <c r="O481" s="336"/>
      <c r="P481" s="336"/>
      <c r="Q481" s="336"/>
      <c r="R481" s="337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4301031200</v>
      </c>
      <c r="D482" s="338">
        <v>4640242180489</v>
      </c>
      <c r="E482" s="337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421" t="s">
        <v>682</v>
      </c>
      <c r="O482" s="336"/>
      <c r="P482" s="336"/>
      <c r="Q482" s="336"/>
      <c r="R482" s="337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x14ac:dyDescent="0.2">
      <c r="A483" s="345"/>
      <c r="B483" s="344"/>
      <c r="C483" s="344"/>
      <c r="D483" s="344"/>
      <c r="E483" s="344"/>
      <c r="F483" s="344"/>
      <c r="G483" s="344"/>
      <c r="H483" s="344"/>
      <c r="I483" s="344"/>
      <c r="J483" s="344"/>
      <c r="K483" s="344"/>
      <c r="L483" s="344"/>
      <c r="M483" s="346"/>
      <c r="N483" s="347" t="s">
        <v>66</v>
      </c>
      <c r="O483" s="348"/>
      <c r="P483" s="348"/>
      <c r="Q483" s="348"/>
      <c r="R483" s="348"/>
      <c r="S483" s="348"/>
      <c r="T483" s="349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x14ac:dyDescent="0.2">
      <c r="A484" s="344"/>
      <c r="B484" s="344"/>
      <c r="C484" s="344"/>
      <c r="D484" s="344"/>
      <c r="E484" s="344"/>
      <c r="F484" s="344"/>
      <c r="G484" s="344"/>
      <c r="H484" s="344"/>
      <c r="I484" s="344"/>
      <c r="J484" s="344"/>
      <c r="K484" s="344"/>
      <c r="L484" s="344"/>
      <c r="M484" s="346"/>
      <c r="N484" s="347" t="s">
        <v>66</v>
      </c>
      <c r="O484" s="348"/>
      <c r="P484" s="348"/>
      <c r="Q484" s="348"/>
      <c r="R484" s="348"/>
      <c r="S484" s="348"/>
      <c r="T484" s="349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customHeight="1" x14ac:dyDescent="0.25">
      <c r="A485" s="343" t="s">
        <v>68</v>
      </c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4"/>
      <c r="N485" s="344"/>
      <c r="O485" s="344"/>
      <c r="P485" s="344"/>
      <c r="Q485" s="344"/>
      <c r="R485" s="344"/>
      <c r="S485" s="344"/>
      <c r="T485" s="344"/>
      <c r="U485" s="344"/>
      <c r="V485" s="344"/>
      <c r="W485" s="344"/>
      <c r="X485" s="344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38">
        <v>4680115880870</v>
      </c>
      <c r="E486" s="337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36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36"/>
      <c r="P486" s="336"/>
      <c r="Q486" s="336"/>
      <c r="R486" s="337"/>
      <c r="S486" s="34"/>
      <c r="T486" s="34"/>
      <c r="U486" s="35" t="s">
        <v>65</v>
      </c>
      <c r="V486" s="331">
        <v>1000</v>
      </c>
      <c r="W486" s="332">
        <f>IFERROR(IF(V486="",0,CEILING((V486/$H486),1)*$H486),"")</f>
        <v>1006.1999999999999</v>
      </c>
      <c r="X486" s="36">
        <f>IFERROR(IF(W486=0,"",ROUNDUP(W486/H486,0)*0.02175),"")</f>
        <v>2.8057499999999997</v>
      </c>
      <c r="Y486" s="56"/>
      <c r="Z486" s="57"/>
      <c r="AD486" s="58"/>
      <c r="BA486" s="319" t="s">
        <v>1</v>
      </c>
    </row>
    <row r="487" spans="1:53" ht="27" customHeight="1" x14ac:dyDescent="0.25">
      <c r="A487" s="54" t="s">
        <v>685</v>
      </c>
      <c r="B487" s="54" t="s">
        <v>686</v>
      </c>
      <c r="C487" s="31">
        <v>4301051510</v>
      </c>
      <c r="D487" s="338">
        <v>4640242180540</v>
      </c>
      <c r="E487" s="337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571" t="s">
        <v>687</v>
      </c>
      <c r="O487" s="336"/>
      <c r="P487" s="336"/>
      <c r="Q487" s="336"/>
      <c r="R487" s="337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customHeight="1" x14ac:dyDescent="0.25">
      <c r="A488" s="54" t="s">
        <v>688</v>
      </c>
      <c r="B488" s="54" t="s">
        <v>689</v>
      </c>
      <c r="C488" s="31">
        <v>4301051390</v>
      </c>
      <c r="D488" s="338">
        <v>4640242181233</v>
      </c>
      <c r="E488" s="337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596" t="s">
        <v>690</v>
      </c>
      <c r="O488" s="336"/>
      <c r="P488" s="336"/>
      <c r="Q488" s="336"/>
      <c r="R488" s="337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customHeight="1" x14ac:dyDescent="0.25">
      <c r="A489" s="54" t="s">
        <v>691</v>
      </c>
      <c r="B489" s="54" t="s">
        <v>692</v>
      </c>
      <c r="C489" s="31">
        <v>4301051508</v>
      </c>
      <c r="D489" s="338">
        <v>4640242180557</v>
      </c>
      <c r="E489" s="337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358" t="s">
        <v>693</v>
      </c>
      <c r="O489" s="336"/>
      <c r="P489" s="336"/>
      <c r="Q489" s="336"/>
      <c r="R489" s="337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customHeight="1" x14ac:dyDescent="0.25">
      <c r="A490" s="54" t="s">
        <v>694</v>
      </c>
      <c r="B490" s="54" t="s">
        <v>695</v>
      </c>
      <c r="C490" s="31">
        <v>4301051448</v>
      </c>
      <c r="D490" s="338">
        <v>4640242181226</v>
      </c>
      <c r="E490" s="337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54" t="s">
        <v>696</v>
      </c>
      <c r="O490" s="336"/>
      <c r="P490" s="336"/>
      <c r="Q490" s="336"/>
      <c r="R490" s="337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5"/>
      <c r="B491" s="344"/>
      <c r="C491" s="344"/>
      <c r="D491" s="344"/>
      <c r="E491" s="344"/>
      <c r="F491" s="344"/>
      <c r="G491" s="344"/>
      <c r="H491" s="344"/>
      <c r="I491" s="344"/>
      <c r="J491" s="344"/>
      <c r="K491" s="344"/>
      <c r="L491" s="344"/>
      <c r="M491" s="346"/>
      <c r="N491" s="347" t="s">
        <v>66</v>
      </c>
      <c r="O491" s="348"/>
      <c r="P491" s="348"/>
      <c r="Q491" s="348"/>
      <c r="R491" s="348"/>
      <c r="S491" s="348"/>
      <c r="T491" s="349"/>
      <c r="U491" s="37" t="s">
        <v>67</v>
      </c>
      <c r="V491" s="333">
        <f>IFERROR(V486/H486,"0")+IFERROR(V487/H487,"0")+IFERROR(V488/H488,"0")+IFERROR(V489/H489,"0")+IFERROR(V490/H490,"0")</f>
        <v>128.2051282051282</v>
      </c>
      <c r="W491" s="333">
        <f>IFERROR(W486/H486,"0")+IFERROR(W487/H487,"0")+IFERROR(W488/H488,"0")+IFERROR(W489/H489,"0")+IFERROR(W490/H490,"0")</f>
        <v>129</v>
      </c>
      <c r="X491" s="333">
        <f>IFERROR(IF(X486="",0,X486),"0")+IFERROR(IF(X487="",0,X487),"0")+IFERROR(IF(X488="",0,X488),"0")+IFERROR(IF(X489="",0,X489),"0")+IFERROR(IF(X490="",0,X490),"0")</f>
        <v>2.8057499999999997</v>
      </c>
      <c r="Y491" s="334"/>
      <c r="Z491" s="334"/>
    </row>
    <row r="492" spans="1:53" x14ac:dyDescent="0.2">
      <c r="A492" s="344"/>
      <c r="B492" s="344"/>
      <c r="C492" s="344"/>
      <c r="D492" s="344"/>
      <c r="E492" s="344"/>
      <c r="F492" s="344"/>
      <c r="G492" s="344"/>
      <c r="H492" s="344"/>
      <c r="I492" s="344"/>
      <c r="J492" s="344"/>
      <c r="K492" s="344"/>
      <c r="L492" s="344"/>
      <c r="M492" s="346"/>
      <c r="N492" s="347" t="s">
        <v>66</v>
      </c>
      <c r="O492" s="348"/>
      <c r="P492" s="348"/>
      <c r="Q492" s="348"/>
      <c r="R492" s="348"/>
      <c r="S492" s="348"/>
      <c r="T492" s="349"/>
      <c r="U492" s="37" t="s">
        <v>65</v>
      </c>
      <c r="V492" s="333">
        <f>IFERROR(SUM(V486:V490),"0")</f>
        <v>1000</v>
      </c>
      <c r="W492" s="333">
        <f>IFERROR(SUM(W486:W490),"0")</f>
        <v>1006.1999999999999</v>
      </c>
      <c r="X492" s="37"/>
      <c r="Y492" s="334"/>
      <c r="Z492" s="334"/>
    </row>
    <row r="493" spans="1:53" ht="15" customHeight="1" x14ac:dyDescent="0.2">
      <c r="A493" s="437"/>
      <c r="B493" s="344"/>
      <c r="C493" s="344"/>
      <c r="D493" s="344"/>
      <c r="E493" s="344"/>
      <c r="F493" s="344"/>
      <c r="G493" s="344"/>
      <c r="H493" s="344"/>
      <c r="I493" s="344"/>
      <c r="J493" s="344"/>
      <c r="K493" s="344"/>
      <c r="L493" s="344"/>
      <c r="M493" s="395"/>
      <c r="N493" s="340" t="s">
        <v>697</v>
      </c>
      <c r="O493" s="341"/>
      <c r="P493" s="341"/>
      <c r="Q493" s="341"/>
      <c r="R493" s="341"/>
      <c r="S493" s="341"/>
      <c r="T493" s="342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12405.1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12464.64</v>
      </c>
      <c r="X493" s="37"/>
      <c r="Y493" s="334"/>
      <c r="Z493" s="334"/>
    </row>
    <row r="494" spans="1:53" x14ac:dyDescent="0.2">
      <c r="A494" s="344"/>
      <c r="B494" s="344"/>
      <c r="C494" s="344"/>
      <c r="D494" s="344"/>
      <c r="E494" s="344"/>
      <c r="F494" s="344"/>
      <c r="G494" s="344"/>
      <c r="H494" s="344"/>
      <c r="I494" s="344"/>
      <c r="J494" s="344"/>
      <c r="K494" s="344"/>
      <c r="L494" s="344"/>
      <c r="M494" s="395"/>
      <c r="N494" s="340" t="s">
        <v>698</v>
      </c>
      <c r="O494" s="341"/>
      <c r="P494" s="341"/>
      <c r="Q494" s="341"/>
      <c r="R494" s="341"/>
      <c r="S494" s="341"/>
      <c r="T494" s="342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12922.272858192038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12984.721999999998</v>
      </c>
      <c r="X494" s="37"/>
      <c r="Y494" s="334"/>
      <c r="Z494" s="334"/>
    </row>
    <row r="495" spans="1:53" x14ac:dyDescent="0.2">
      <c r="A495" s="344"/>
      <c r="B495" s="344"/>
      <c r="C495" s="344"/>
      <c r="D495" s="344"/>
      <c r="E495" s="344"/>
      <c r="F495" s="344"/>
      <c r="G495" s="344"/>
      <c r="H495" s="344"/>
      <c r="I495" s="344"/>
      <c r="J495" s="344"/>
      <c r="K495" s="344"/>
      <c r="L495" s="344"/>
      <c r="M495" s="395"/>
      <c r="N495" s="340" t="s">
        <v>699</v>
      </c>
      <c r="O495" s="341"/>
      <c r="P495" s="341"/>
      <c r="Q495" s="341"/>
      <c r="R495" s="341"/>
      <c r="S495" s="341"/>
      <c r="T495" s="342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20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20</v>
      </c>
      <c r="X495" s="37"/>
      <c r="Y495" s="334"/>
      <c r="Z495" s="334"/>
    </row>
    <row r="496" spans="1:53" x14ac:dyDescent="0.2">
      <c r="A496" s="344"/>
      <c r="B496" s="344"/>
      <c r="C496" s="344"/>
      <c r="D496" s="344"/>
      <c r="E496" s="344"/>
      <c r="F496" s="344"/>
      <c r="G496" s="344"/>
      <c r="H496" s="344"/>
      <c r="I496" s="344"/>
      <c r="J496" s="344"/>
      <c r="K496" s="344"/>
      <c r="L496" s="344"/>
      <c r="M496" s="395"/>
      <c r="N496" s="340" t="s">
        <v>701</v>
      </c>
      <c r="O496" s="341"/>
      <c r="P496" s="341"/>
      <c r="Q496" s="341"/>
      <c r="R496" s="341"/>
      <c r="S496" s="341"/>
      <c r="T496" s="342"/>
      <c r="U496" s="37" t="s">
        <v>65</v>
      </c>
      <c r="V496" s="333">
        <f>GrossWeightTotal+PalletQtyTotal*25</f>
        <v>13422.272858192038</v>
      </c>
      <c r="W496" s="333">
        <f>GrossWeightTotalR+PalletQtyTotalR*25</f>
        <v>13484.721999999998</v>
      </c>
      <c r="X496" s="37"/>
      <c r="Y496" s="334"/>
      <c r="Z496" s="334"/>
    </row>
    <row r="497" spans="1:29" x14ac:dyDescent="0.2">
      <c r="A497" s="344"/>
      <c r="B497" s="344"/>
      <c r="C497" s="344"/>
      <c r="D497" s="344"/>
      <c r="E497" s="344"/>
      <c r="F497" s="344"/>
      <c r="G497" s="344"/>
      <c r="H497" s="344"/>
      <c r="I497" s="344"/>
      <c r="J497" s="344"/>
      <c r="K497" s="344"/>
      <c r="L497" s="344"/>
      <c r="M497" s="395"/>
      <c r="N497" s="340" t="s">
        <v>702</v>
      </c>
      <c r="O497" s="341"/>
      <c r="P497" s="341"/>
      <c r="Q497" s="341"/>
      <c r="R497" s="341"/>
      <c r="S497" s="341"/>
      <c r="T497" s="342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1048.9727380686286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1055</v>
      </c>
      <c r="X497" s="37"/>
      <c r="Y497" s="334"/>
      <c r="Z497" s="334"/>
    </row>
    <row r="498" spans="1:29" ht="14.25" customHeight="1" x14ac:dyDescent="0.2">
      <c r="A498" s="344"/>
      <c r="B498" s="344"/>
      <c r="C498" s="344"/>
      <c r="D498" s="344"/>
      <c r="E498" s="344"/>
      <c r="F498" s="344"/>
      <c r="G498" s="344"/>
      <c r="H498" s="344"/>
      <c r="I498" s="344"/>
      <c r="J498" s="344"/>
      <c r="K498" s="344"/>
      <c r="L498" s="344"/>
      <c r="M498" s="395"/>
      <c r="N498" s="340" t="s">
        <v>703</v>
      </c>
      <c r="O498" s="341"/>
      <c r="P498" s="341"/>
      <c r="Q498" s="341"/>
      <c r="R498" s="341"/>
      <c r="S498" s="341"/>
      <c r="T498" s="342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22.048089999999998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3" t="s">
        <v>93</v>
      </c>
      <c r="D500" s="354"/>
      <c r="E500" s="354"/>
      <c r="F500" s="355"/>
      <c r="G500" s="353" t="s">
        <v>242</v>
      </c>
      <c r="H500" s="354"/>
      <c r="I500" s="354"/>
      <c r="J500" s="354"/>
      <c r="K500" s="354"/>
      <c r="L500" s="354"/>
      <c r="M500" s="354"/>
      <c r="N500" s="354"/>
      <c r="O500" s="355"/>
      <c r="P500" s="353" t="s">
        <v>466</v>
      </c>
      <c r="Q500" s="355"/>
      <c r="R500" s="353" t="s">
        <v>522</v>
      </c>
      <c r="S500" s="355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586" t="s">
        <v>706</v>
      </c>
      <c r="B501" s="353" t="s">
        <v>59</v>
      </c>
      <c r="C501" s="353" t="s">
        <v>94</v>
      </c>
      <c r="D501" s="353" t="s">
        <v>102</v>
      </c>
      <c r="E501" s="353" t="s">
        <v>93</v>
      </c>
      <c r="F501" s="353" t="s">
        <v>233</v>
      </c>
      <c r="G501" s="353" t="s">
        <v>243</v>
      </c>
      <c r="H501" s="353" t="s">
        <v>250</v>
      </c>
      <c r="I501" s="353" t="s">
        <v>270</v>
      </c>
      <c r="J501" s="353" t="s">
        <v>336</v>
      </c>
      <c r="K501" s="329"/>
      <c r="L501" s="353" t="s">
        <v>339</v>
      </c>
      <c r="M501" s="353" t="s">
        <v>353</v>
      </c>
      <c r="N501" s="353" t="s">
        <v>438</v>
      </c>
      <c r="O501" s="353" t="s">
        <v>457</v>
      </c>
      <c r="P501" s="353" t="s">
        <v>467</v>
      </c>
      <c r="Q501" s="353" t="s">
        <v>496</v>
      </c>
      <c r="R501" s="353" t="s">
        <v>523</v>
      </c>
      <c r="S501" s="353" t="s">
        <v>579</v>
      </c>
      <c r="T501" s="353" t="s">
        <v>609</v>
      </c>
      <c r="U501" s="353" t="s">
        <v>655</v>
      </c>
      <c r="Z501" s="52"/>
      <c r="AC501" s="329"/>
    </row>
    <row r="502" spans="1:29" ht="13.5" customHeight="1" thickBot="1" x14ac:dyDescent="0.25">
      <c r="A502" s="587"/>
      <c r="B502" s="370"/>
      <c r="C502" s="370"/>
      <c r="D502" s="370"/>
      <c r="E502" s="370"/>
      <c r="F502" s="370"/>
      <c r="G502" s="370"/>
      <c r="H502" s="370"/>
      <c r="I502" s="370"/>
      <c r="J502" s="370"/>
      <c r="K502" s="329"/>
      <c r="L502" s="370"/>
      <c r="M502" s="370"/>
      <c r="N502" s="370"/>
      <c r="O502" s="370"/>
      <c r="P502" s="370"/>
      <c r="Q502" s="370"/>
      <c r="R502" s="370"/>
      <c r="S502" s="370"/>
      <c r="T502" s="370"/>
      <c r="U502" s="370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302.40000000000003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03" s="46">
        <f>IFERROR(W129*1,"0")+IFERROR(W130*1,"0")+IFERROR(W131*1,"0")+IFERROR(W132*1,"0")</f>
        <v>403.20000000000005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206.70000000000002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9739.8000000000011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254.7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351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200.64000000000001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1006.1999999999999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96"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D341:E341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A483:M484"/>
    <mergeCell ref="D475:E475"/>
    <mergeCell ref="N33:T33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N283:R283"/>
    <mergeCell ref="N277:R277"/>
    <mergeCell ref="N203:R203"/>
    <mergeCell ref="D22:E22"/>
    <mergeCell ref="D149:E149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N410:R410"/>
    <mergeCell ref="D393:E393"/>
    <mergeCell ref="D89:E89"/>
    <mergeCell ref="N254:R254"/>
    <mergeCell ref="A135:X135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2024-01-31T08:03:36Z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