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31.01.2024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F265" i="2" l="1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4" i="2"/>
  <c r="V253" i="2"/>
  <c r="X252" i="2"/>
  <c r="W252" i="2"/>
  <c r="X251" i="2"/>
  <c r="W251" i="2"/>
  <c r="N251" i="2"/>
  <c r="X250" i="2"/>
  <c r="W250" i="2"/>
  <c r="N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V238" i="2"/>
  <c r="V237" i="2"/>
  <c r="X236" i="2"/>
  <c r="W236" i="2"/>
  <c r="X235" i="2"/>
  <c r="W235" i="2"/>
  <c r="X234" i="2"/>
  <c r="W234" i="2"/>
  <c r="X233" i="2"/>
  <c r="X237" i="2" s="1"/>
  <c r="W233" i="2"/>
  <c r="W237" i="2" s="1"/>
  <c r="V231" i="2"/>
  <c r="V230" i="2"/>
  <c r="X229" i="2"/>
  <c r="X230" i="2" s="1"/>
  <c r="W229" i="2"/>
  <c r="W231" i="2" s="1"/>
  <c r="W227" i="2"/>
  <c r="V227" i="2"/>
  <c r="V226" i="2"/>
  <c r="X225" i="2"/>
  <c r="X226" i="2" s="1"/>
  <c r="W225" i="2"/>
  <c r="W226" i="2" s="1"/>
  <c r="W221" i="2"/>
  <c r="V221" i="2"/>
  <c r="W220" i="2"/>
  <c r="V220" i="2"/>
  <c r="X219" i="2"/>
  <c r="X220" i="2" s="1"/>
  <c r="W219" i="2"/>
  <c r="N219" i="2"/>
  <c r="V216" i="2"/>
  <c r="W215" i="2"/>
  <c r="V215" i="2"/>
  <c r="X214" i="2"/>
  <c r="X215" i="2" s="1"/>
  <c r="W214" i="2"/>
  <c r="W216" i="2" s="1"/>
  <c r="V210" i="2"/>
  <c r="X209" i="2"/>
  <c r="V209" i="2"/>
  <c r="X208" i="2"/>
  <c r="W208" i="2"/>
  <c r="W209" i="2" s="1"/>
  <c r="N208" i="2"/>
  <c r="V204" i="2"/>
  <c r="V203" i="2"/>
  <c r="X202" i="2"/>
  <c r="X203" i="2" s="1"/>
  <c r="W202" i="2"/>
  <c r="W204" i="2" s="1"/>
  <c r="N202" i="2"/>
  <c r="X201" i="2"/>
  <c r="W201" i="2"/>
  <c r="N201" i="2"/>
  <c r="V198" i="2"/>
  <c r="V197" i="2"/>
  <c r="X196" i="2"/>
  <c r="X197" i="2" s="1"/>
  <c r="W196" i="2"/>
  <c r="W198" i="2" s="1"/>
  <c r="W193" i="2"/>
  <c r="V193" i="2"/>
  <c r="V192" i="2"/>
  <c r="X191" i="2"/>
  <c r="W191" i="2"/>
  <c r="N191" i="2"/>
  <c r="X190" i="2"/>
  <c r="W190" i="2"/>
  <c r="N190" i="2"/>
  <c r="X189" i="2"/>
  <c r="W189" i="2"/>
  <c r="N189" i="2"/>
  <c r="X188" i="2"/>
  <c r="X192" i="2" s="1"/>
  <c r="W188" i="2"/>
  <c r="W192" i="2" s="1"/>
  <c r="N188" i="2"/>
  <c r="V185" i="2"/>
  <c r="V184" i="2"/>
  <c r="X183" i="2"/>
  <c r="W183" i="2"/>
  <c r="W185" i="2" s="1"/>
  <c r="X182" i="2"/>
  <c r="W182" i="2"/>
  <c r="X181" i="2"/>
  <c r="X184" i="2" s="1"/>
  <c r="W181" i="2"/>
  <c r="N181" i="2"/>
  <c r="V177" i="2"/>
  <c r="V176" i="2"/>
  <c r="X175" i="2"/>
  <c r="W175" i="2"/>
  <c r="X174" i="2"/>
  <c r="X176" i="2" s="1"/>
  <c r="W174" i="2"/>
  <c r="N174" i="2"/>
  <c r="X173" i="2"/>
  <c r="W173" i="2"/>
  <c r="W177" i="2" s="1"/>
  <c r="N173" i="2"/>
  <c r="V170" i="2"/>
  <c r="V169" i="2"/>
  <c r="X168" i="2"/>
  <c r="X169" i="2" s="1"/>
  <c r="W168" i="2"/>
  <c r="W170" i="2" s="1"/>
  <c r="V165" i="2"/>
  <c r="W164" i="2"/>
  <c r="V164" i="2"/>
  <c r="X163" i="2"/>
  <c r="X164" i="2" s="1"/>
  <c r="W163" i="2"/>
  <c r="W165" i="2" s="1"/>
  <c r="N163" i="2"/>
  <c r="V160" i="2"/>
  <c r="V159" i="2"/>
  <c r="X158" i="2"/>
  <c r="X159" i="2" s="1"/>
  <c r="W158" i="2"/>
  <c r="W159" i="2" s="1"/>
  <c r="N158" i="2"/>
  <c r="X157" i="2"/>
  <c r="W157" i="2"/>
  <c r="W160" i="2" s="1"/>
  <c r="N157" i="2"/>
  <c r="W153" i="2"/>
  <c r="V153" i="2"/>
  <c r="W152" i="2"/>
  <c r="V152" i="2"/>
  <c r="X151" i="2"/>
  <c r="W151" i="2"/>
  <c r="N151" i="2"/>
  <c r="X150" i="2"/>
  <c r="X152" i="2" s="1"/>
  <c r="W150" i="2"/>
  <c r="N150" i="2"/>
  <c r="V148" i="2"/>
  <c r="V147" i="2"/>
  <c r="X146" i="2"/>
  <c r="W146" i="2"/>
  <c r="X145" i="2"/>
  <c r="W145" i="2"/>
  <c r="W147" i="2" s="1"/>
  <c r="X144" i="2"/>
  <c r="W144" i="2"/>
  <c r="X143" i="2"/>
  <c r="X147" i="2" s="1"/>
  <c r="W143" i="2"/>
  <c r="W148" i="2" s="1"/>
  <c r="W140" i="2"/>
  <c r="V140" i="2"/>
  <c r="X139" i="2"/>
  <c r="W139" i="2"/>
  <c r="V139" i="2"/>
  <c r="X138" i="2"/>
  <c r="W138" i="2"/>
  <c r="N138" i="2"/>
  <c r="W134" i="2"/>
  <c r="V134" i="2"/>
  <c r="X133" i="2"/>
  <c r="V133" i="2"/>
  <c r="X132" i="2"/>
  <c r="W132" i="2"/>
  <c r="W133" i="2" s="1"/>
  <c r="N132" i="2"/>
  <c r="W129" i="2"/>
  <c r="V129" i="2"/>
  <c r="W128" i="2"/>
  <c r="V128" i="2"/>
  <c r="X127" i="2"/>
  <c r="W127" i="2"/>
  <c r="N127" i="2"/>
  <c r="X126" i="2"/>
  <c r="X128" i="2" s="1"/>
  <c r="W126" i="2"/>
  <c r="N126" i="2"/>
  <c r="V123" i="2"/>
  <c r="V122" i="2"/>
  <c r="X121" i="2"/>
  <c r="X122" i="2" s="1"/>
  <c r="W121" i="2"/>
  <c r="W122" i="2" s="1"/>
  <c r="N121" i="2"/>
  <c r="V118" i="2"/>
  <c r="V117" i="2"/>
  <c r="X116" i="2"/>
  <c r="W116" i="2"/>
  <c r="N116" i="2"/>
  <c r="X115" i="2"/>
  <c r="W115" i="2"/>
  <c r="N115" i="2"/>
  <c r="X114" i="2"/>
  <c r="W114" i="2"/>
  <c r="W118" i="2" s="1"/>
  <c r="X113" i="2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X104" i="2" s="1"/>
  <c r="W102" i="2"/>
  <c r="N102" i="2"/>
  <c r="V99" i="2"/>
  <c r="V98" i="2"/>
  <c r="X97" i="2"/>
  <c r="W97" i="2"/>
  <c r="X96" i="2"/>
  <c r="W96" i="2"/>
  <c r="X95" i="2"/>
  <c r="W95" i="2"/>
  <c r="X94" i="2"/>
  <c r="W94" i="2"/>
  <c r="V91" i="2"/>
  <c r="V90" i="2"/>
  <c r="X89" i="2"/>
  <c r="W89" i="2"/>
  <c r="N89" i="2"/>
  <c r="X88" i="2"/>
  <c r="W88" i="2"/>
  <c r="N88" i="2"/>
  <c r="X87" i="2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W74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7" i="2" s="1"/>
  <c r="N66" i="2"/>
  <c r="W63" i="2"/>
  <c r="V63" i="2"/>
  <c r="V62" i="2"/>
  <c r="X61" i="2"/>
  <c r="W61" i="2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V47" i="2"/>
  <c r="X46" i="2"/>
  <c r="V46" i="2"/>
  <c r="X45" i="2"/>
  <c r="W45" i="2"/>
  <c r="W46" i="2" s="1"/>
  <c r="N45" i="2"/>
  <c r="X44" i="2"/>
  <c r="W44" i="2"/>
  <c r="W47" i="2" s="1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X23" i="2"/>
  <c r="W23" i="2"/>
  <c r="V23" i="2"/>
  <c r="X22" i="2"/>
  <c r="W22" i="2"/>
  <c r="H10" i="2"/>
  <c r="A9" i="2"/>
  <c r="F9" i="2" s="1"/>
  <c r="D7" i="2"/>
  <c r="O6" i="2"/>
  <c r="N2" i="2"/>
  <c r="W254" i="2" l="1"/>
  <c r="W123" i="2"/>
  <c r="W105" i="2"/>
  <c r="W84" i="2"/>
  <c r="X73" i="2"/>
  <c r="W68" i="2"/>
  <c r="W40" i="2"/>
  <c r="W41" i="2"/>
  <c r="X253" i="2"/>
  <c r="X117" i="2"/>
  <c r="W109" i="2"/>
  <c r="W99" i="2"/>
  <c r="X98" i="2"/>
  <c r="W91" i="2"/>
  <c r="X90" i="2"/>
  <c r="W83" i="2"/>
  <c r="X83" i="2"/>
  <c r="W73" i="2"/>
  <c r="W57" i="2"/>
  <c r="X40" i="2"/>
  <c r="X32" i="2"/>
  <c r="V258" i="2"/>
  <c r="W257" i="2"/>
  <c r="V259" i="2"/>
  <c r="W33" i="2"/>
  <c r="V255" i="2"/>
  <c r="H9" i="2"/>
  <c r="A10" i="2"/>
  <c r="W90" i="2"/>
  <c r="W104" i="2"/>
  <c r="W117" i="2"/>
  <c r="W210" i="2"/>
  <c r="W253" i="2"/>
  <c r="F10" i="2"/>
  <c r="W98" i="2"/>
  <c r="W169" i="2"/>
  <c r="W203" i="2"/>
  <c r="W238" i="2"/>
  <c r="J9" i="2"/>
  <c r="W32" i="2"/>
  <c r="W176" i="2"/>
  <c r="W184" i="2"/>
  <c r="W197" i="2"/>
  <c r="W230" i="2"/>
  <c r="W56" i="2"/>
  <c r="W256" i="2"/>
  <c r="W24" i="2"/>
  <c r="X260" i="2" l="1"/>
  <c r="W259" i="2"/>
  <c r="W258" i="2"/>
  <c r="W255" i="2"/>
  <c r="C268" i="2"/>
  <c r="B268" i="2"/>
  <c r="A268" i="2"/>
</calcChain>
</file>

<file path=xl/sharedStrings.xml><?xml version="1.0" encoding="utf-8"?>
<sst xmlns="http://schemas.openxmlformats.org/spreadsheetml/2006/main" count="1422" uniqueCount="397">
  <si>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</si>
  <si>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</si>
  <si>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</si>
  <si>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</si>
  <si>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</si>
  <si>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</si>
  <si>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</si>
  <si>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</si>
  <si>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</si>
  <si>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</si>
  <si>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</si>
  <si>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</si>
  <si>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</si>
  <si>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</si>
  <si>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</si>
  <si>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</si>
  <si>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</si>
  <si>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</si>
  <si>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</si>
  <si>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</si>
  <si>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</si>
  <si>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</si>
  <si>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</si>
  <si>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</si>
  <si>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</si>
  <si>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</si>
  <si>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</si>
  <si>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</si>
  <si>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</si>
  <si>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</si>
  <si>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</si>
  <si>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</si>
  <si>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</si>
  <si>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</si>
  <si>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</si>
  <si>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</si>
  <si>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</si>
  <si>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</si>
  <si>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</si>
  <si>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</si>
  <si>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</si>
  <si>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</si>
  <si>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</si>
  <si>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</si>
  <si>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</si>
  <si>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</si>
  <si>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</si>
  <si>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</si>
  <si>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</si>
  <si>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</si>
  <si>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</si>
  <si>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</si>
  <si>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</si>
  <si>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</si>
  <si>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</si>
  <si>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</si>
  <si>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</si>
  <si>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</si>
  <si>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</si>
  <si>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</si>
  <si>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</si>
  <si>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</si>
  <si>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</si>
  <si>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</si>
  <si>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</si>
  <si>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</si>
  <si>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</si>
  <si>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</si>
  <si>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</si>
  <si>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</si>
  <si>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</si>
  <si>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21.01.2024</t>
  </si>
  <si>
    <t>19.01.2024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</si>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</sst>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8"/>
  <sheetViews>
    <sheetView showGridLines="0" tabSelected="1" topLeftCell="M1" zoomScaleNormal="100" zoomScaleSheetLayoutView="100" workbookViewId="0">
      <selection activeCell="V245" sqref="V245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168" t="s">
        <v>29</v>
      </c>
      <c r="E1" s="168"/>
      <c r="F1" s="168"/>
      <c r="G1" s="14" t="s">
        <v>70</v>
      </c>
      <c r="H1" s="168" t="s">
        <v>50</v>
      </c>
      <c r="I1" s="168"/>
      <c r="J1" s="168"/>
      <c r="K1" s="168"/>
      <c r="L1" s="168"/>
      <c r="M1" s="168"/>
      <c r="N1" s="168"/>
      <c r="O1" s="168"/>
      <c r="P1" s="169" t="s">
        <v>71</v>
      </c>
      <c r="Q1" s="170"/>
      <c r="R1" s="17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1"/>
      <c r="P2" s="171"/>
      <c r="Q2" s="171"/>
      <c r="R2" s="171"/>
      <c r="S2" s="171"/>
      <c r="T2" s="171"/>
      <c r="U2" s="17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71"/>
      <c r="O3" s="171"/>
      <c r="P3" s="171"/>
      <c r="Q3" s="171"/>
      <c r="R3" s="171"/>
      <c r="S3" s="171"/>
      <c r="T3" s="171"/>
      <c r="U3" s="17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172" t="s">
        <v>8</v>
      </c>
      <c r="B5" s="172"/>
      <c r="C5" s="172"/>
      <c r="D5" s="173"/>
      <c r="E5" s="173"/>
      <c r="F5" s="174" t="s">
        <v>14</v>
      </c>
      <c r="G5" s="174"/>
      <c r="H5" s="173"/>
      <c r="I5" s="173"/>
      <c r="J5" s="173"/>
      <c r="K5" s="173"/>
      <c r="L5" s="173"/>
      <c r="N5" s="27" t="s">
        <v>4</v>
      </c>
      <c r="O5" s="175">
        <v>45320</v>
      </c>
      <c r="P5" s="175"/>
      <c r="R5" s="176" t="s">
        <v>3</v>
      </c>
      <c r="S5" s="177"/>
      <c r="T5" s="178" t="s">
        <v>362</v>
      </c>
      <c r="U5" s="179"/>
      <c r="Z5" s="60"/>
      <c r="AA5" s="60"/>
      <c r="AB5" s="60"/>
    </row>
    <row r="6" spans="1:29" s="17" customFormat="1" ht="24" customHeight="1" x14ac:dyDescent="0.25">
      <c r="A6" s="172" t="s">
        <v>1</v>
      </c>
      <c r="B6" s="172"/>
      <c r="C6" s="172"/>
      <c r="D6" s="180" t="s">
        <v>363</v>
      </c>
      <c r="E6" s="180"/>
      <c r="F6" s="180"/>
      <c r="G6" s="180"/>
      <c r="H6" s="180"/>
      <c r="I6" s="180"/>
      <c r="J6" s="180"/>
      <c r="K6" s="180"/>
      <c r="L6" s="180"/>
      <c r="N6" s="27" t="s">
        <v>30</v>
      </c>
      <c r="O6" s="181" t="str">
        <f>IF(O5=0," ",CHOOSE(WEEKDAY(O5,2),"Понедельник","Вторник","Среда","Четверг","Пятница","Суббота","Воскресенье"))</f>
        <v>Понедельник</v>
      </c>
      <c r="P6" s="181"/>
      <c r="R6" s="182" t="s">
        <v>5</v>
      </c>
      <c r="S6" s="183"/>
      <c r="T6" s="184" t="s">
        <v>73</v>
      </c>
      <c r="U6" s="185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190" t="str">
        <f>IFERROR(VLOOKUP(DeliveryAddress,Table,3,0),1)</f>
        <v>1</v>
      </c>
      <c r="E7" s="191"/>
      <c r="F7" s="191"/>
      <c r="G7" s="191"/>
      <c r="H7" s="191"/>
      <c r="I7" s="191"/>
      <c r="J7" s="191"/>
      <c r="K7" s="191"/>
      <c r="L7" s="192"/>
      <c r="N7" s="29"/>
      <c r="O7" s="49"/>
      <c r="P7" s="49"/>
      <c r="R7" s="182"/>
      <c r="S7" s="183"/>
      <c r="T7" s="186"/>
      <c r="U7" s="187"/>
      <c r="Z7" s="60"/>
      <c r="AA7" s="60"/>
      <c r="AB7" s="60"/>
    </row>
    <row r="8" spans="1:29" s="17" customFormat="1" ht="25.5" customHeight="1" x14ac:dyDescent="0.25">
      <c r="A8" s="193" t="s">
        <v>61</v>
      </c>
      <c r="B8" s="193"/>
      <c r="C8" s="193"/>
      <c r="D8" s="194"/>
      <c r="E8" s="194"/>
      <c r="F8" s="194"/>
      <c r="G8" s="194"/>
      <c r="H8" s="194"/>
      <c r="I8" s="194"/>
      <c r="J8" s="194"/>
      <c r="K8" s="194"/>
      <c r="L8" s="194"/>
      <c r="N8" s="27" t="s">
        <v>11</v>
      </c>
      <c r="O8" s="195">
        <v>0.33333333333333331</v>
      </c>
      <c r="P8" s="195"/>
      <c r="R8" s="182"/>
      <c r="S8" s="183"/>
      <c r="T8" s="186"/>
      <c r="U8" s="187"/>
      <c r="Z8" s="60"/>
      <c r="AA8" s="60"/>
      <c r="AB8" s="60"/>
    </row>
    <row r="9" spans="1:29" s="17" customFormat="1" ht="40" customHeight="1" x14ac:dyDescent="0.25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6"/>
      <c r="C9" s="196"/>
      <c r="D9" s="197" t="s">
        <v>49</v>
      </c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6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9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9"/>
      <c r="L9" s="199"/>
      <c r="N9" s="31" t="s">
        <v>15</v>
      </c>
      <c r="O9" s="175"/>
      <c r="P9" s="175"/>
      <c r="R9" s="182"/>
      <c r="S9" s="183"/>
      <c r="T9" s="188"/>
      <c r="U9" s="189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6"/>
      <c r="C10" s="196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6"/>
      <c r="H10" s="200" t="str">
        <f>IFERROR(VLOOKUP($D$10,Proxy,2,FALSE),"")</f>
        <v/>
      </c>
      <c r="I10" s="200"/>
      <c r="J10" s="200"/>
      <c r="K10" s="200"/>
      <c r="L10" s="200"/>
      <c r="N10" s="31" t="s">
        <v>35</v>
      </c>
      <c r="O10" s="195"/>
      <c r="P10" s="195"/>
      <c r="S10" s="29" t="s">
        <v>12</v>
      </c>
      <c r="T10" s="201" t="s">
        <v>74</v>
      </c>
      <c r="U10" s="202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5"/>
      <c r="P11" s="195"/>
      <c r="S11" s="29" t="s">
        <v>31</v>
      </c>
      <c r="T11" s="203" t="s">
        <v>58</v>
      </c>
      <c r="U11" s="203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204" t="s">
        <v>75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N12" s="27" t="s">
        <v>33</v>
      </c>
      <c r="O12" s="205"/>
      <c r="P12" s="205"/>
      <c r="Q12" s="28"/>
      <c r="R12"/>
      <c r="S12" s="29" t="s">
        <v>49</v>
      </c>
      <c r="T12" s="206"/>
      <c r="U12" s="206"/>
      <c r="V12"/>
      <c r="Z12" s="60"/>
      <c r="AA12" s="60"/>
      <c r="AB12" s="60"/>
    </row>
    <row r="13" spans="1:29" s="17" customFormat="1" ht="23.25" customHeight="1" x14ac:dyDescent="0.25">
      <c r="A13" s="204" t="s">
        <v>76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31"/>
      <c r="N13" s="31" t="s">
        <v>34</v>
      </c>
      <c r="O13" s="203"/>
      <c r="P13" s="20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204" t="s">
        <v>77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207" t="s">
        <v>78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/>
      <c r="N15" s="208" t="s">
        <v>64</v>
      </c>
      <c r="O15" s="208"/>
      <c r="P15" s="208"/>
      <c r="Q15" s="208"/>
      <c r="R15" s="208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9"/>
      <c r="O16" s="209"/>
      <c r="P16" s="209"/>
      <c r="Q16" s="209"/>
      <c r="R16" s="20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211" t="s">
        <v>62</v>
      </c>
      <c r="B17" s="211" t="s">
        <v>52</v>
      </c>
      <c r="C17" s="212" t="s">
        <v>51</v>
      </c>
      <c r="D17" s="211" t="s">
        <v>53</v>
      </c>
      <c r="E17" s="211"/>
      <c r="F17" s="211" t="s">
        <v>24</v>
      </c>
      <c r="G17" s="211" t="s">
        <v>27</v>
      </c>
      <c r="H17" s="211" t="s">
        <v>25</v>
      </c>
      <c r="I17" s="211" t="s">
        <v>26</v>
      </c>
      <c r="J17" s="213" t="s">
        <v>16</v>
      </c>
      <c r="K17" s="213" t="s">
        <v>69</v>
      </c>
      <c r="L17" s="213" t="s">
        <v>2</v>
      </c>
      <c r="M17" s="211" t="s">
        <v>28</v>
      </c>
      <c r="N17" s="211" t="s">
        <v>17</v>
      </c>
      <c r="O17" s="211"/>
      <c r="P17" s="211"/>
      <c r="Q17" s="211"/>
      <c r="R17" s="211"/>
      <c r="S17" s="210" t="s">
        <v>59</v>
      </c>
      <c r="T17" s="211"/>
      <c r="U17" s="211" t="s">
        <v>6</v>
      </c>
      <c r="V17" s="211" t="s">
        <v>44</v>
      </c>
      <c r="W17" s="215" t="s">
        <v>57</v>
      </c>
      <c r="X17" s="211" t="s">
        <v>18</v>
      </c>
      <c r="Y17" s="217" t="s">
        <v>63</v>
      </c>
      <c r="Z17" s="217" t="s">
        <v>19</v>
      </c>
      <c r="AA17" s="218" t="s">
        <v>60</v>
      </c>
      <c r="AB17" s="219"/>
      <c r="AC17" s="220"/>
      <c r="AD17" s="224"/>
      <c r="BA17" s="225" t="s">
        <v>67</v>
      </c>
    </row>
    <row r="18" spans="1:53" ht="14.25" customHeight="1" x14ac:dyDescent="0.25">
      <c r="A18" s="211"/>
      <c r="B18" s="211"/>
      <c r="C18" s="212"/>
      <c r="D18" s="211"/>
      <c r="E18" s="211"/>
      <c r="F18" s="211" t="s">
        <v>20</v>
      </c>
      <c r="G18" s="211" t="s">
        <v>21</v>
      </c>
      <c r="H18" s="211" t="s">
        <v>22</v>
      </c>
      <c r="I18" s="211" t="s">
        <v>22</v>
      </c>
      <c r="J18" s="214"/>
      <c r="K18" s="214"/>
      <c r="L18" s="214"/>
      <c r="M18" s="211"/>
      <c r="N18" s="211"/>
      <c r="O18" s="211"/>
      <c r="P18" s="211"/>
      <c r="Q18" s="211"/>
      <c r="R18" s="211"/>
      <c r="S18" s="36" t="s">
        <v>47</v>
      </c>
      <c r="T18" s="36" t="s">
        <v>46</v>
      </c>
      <c r="U18" s="211"/>
      <c r="V18" s="211"/>
      <c r="W18" s="216"/>
      <c r="X18" s="211"/>
      <c r="Y18" s="217"/>
      <c r="Z18" s="217"/>
      <c r="AA18" s="221"/>
      <c r="AB18" s="222"/>
      <c r="AC18" s="223"/>
      <c r="AD18" s="224"/>
      <c r="BA18" s="225"/>
    </row>
    <row r="19" spans="1:53" ht="27.75" customHeight="1" x14ac:dyDescent="0.25">
      <c r="A19" s="226" t="s">
        <v>79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55"/>
      <c r="Z19" s="55"/>
    </row>
    <row r="20" spans="1:53" ht="16.5" customHeight="1" x14ac:dyDescent="0.3">
      <c r="A20" s="227" t="s">
        <v>79</v>
      </c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66"/>
      <c r="Z20" s="66"/>
    </row>
    <row r="21" spans="1:53" ht="14.25" customHeight="1" x14ac:dyDescent="0.3">
      <c r="A21" s="228" t="s">
        <v>80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67"/>
      <c r="Z21" s="67"/>
    </row>
    <row r="22" spans="1:53" ht="27" customHeight="1" x14ac:dyDescent="0.3">
      <c r="A22" s="64" t="s">
        <v>81</v>
      </c>
      <c r="B22" s="64" t="s">
        <v>82</v>
      </c>
      <c r="C22" s="37">
        <v>4301070899</v>
      </c>
      <c r="D22" s="229">
        <v>4607111035752</v>
      </c>
      <c r="E22" s="22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30" t="s">
        <v>83</v>
      </c>
      <c r="O22" s="231"/>
      <c r="P22" s="231"/>
      <c r="Q22" s="231"/>
      <c r="R22" s="232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t="12.5" x14ac:dyDescent="0.25">
      <c r="A23" s="236"/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7"/>
      <c r="N23" s="233" t="s">
        <v>43</v>
      </c>
      <c r="O23" s="234"/>
      <c r="P23" s="234"/>
      <c r="Q23" s="234"/>
      <c r="R23" s="234"/>
      <c r="S23" s="234"/>
      <c r="T23" s="23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236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7"/>
      <c r="N24" s="233" t="s">
        <v>43</v>
      </c>
      <c r="O24" s="234"/>
      <c r="P24" s="234"/>
      <c r="Q24" s="234"/>
      <c r="R24" s="234"/>
      <c r="S24" s="234"/>
      <c r="T24" s="23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5">
      <c r="A25" s="226" t="s">
        <v>48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55"/>
      <c r="Z25" s="55"/>
    </row>
    <row r="26" spans="1:53" ht="16.5" customHeight="1" x14ac:dyDescent="0.3">
      <c r="A26" s="227" t="s">
        <v>86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66"/>
      <c r="Z26" s="66"/>
    </row>
    <row r="27" spans="1:53" ht="14.25" customHeight="1" x14ac:dyDescent="0.3">
      <c r="A27" s="228" t="s">
        <v>87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67"/>
      <c r="Z27" s="67"/>
    </row>
    <row r="28" spans="1:53" ht="27" customHeight="1" x14ac:dyDescent="0.3">
      <c r="A28" s="64" t="s">
        <v>88</v>
      </c>
      <c r="B28" s="64" t="s">
        <v>89</v>
      </c>
      <c r="C28" s="37">
        <v>4301132066</v>
      </c>
      <c r="D28" s="229">
        <v>4607111036520</v>
      </c>
      <c r="E28" s="22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31"/>
      <c r="P28" s="231"/>
      <c r="Q28" s="231"/>
      <c r="R28" s="232"/>
      <c r="S28" s="40" t="s">
        <v>49</v>
      </c>
      <c r="T28" s="40" t="s">
        <v>49</v>
      </c>
      <c r="U28" s="41" t="s">
        <v>42</v>
      </c>
      <c r="V28" s="59">
        <v>366</v>
      </c>
      <c r="W28" s="56">
        <f>IFERROR(IF(V28="","",V28),"")</f>
        <v>366</v>
      </c>
      <c r="X28" s="42">
        <f>IFERROR(IF(V28="","",V28*0.00936),"")</f>
        <v>3.4257599999999999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3">
      <c r="A29" s="64" t="s">
        <v>92</v>
      </c>
      <c r="B29" s="64" t="s">
        <v>93</v>
      </c>
      <c r="C29" s="37">
        <v>4301132063</v>
      </c>
      <c r="D29" s="229">
        <v>4607111036605</v>
      </c>
      <c r="E29" s="22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31"/>
      <c r="P29" s="231"/>
      <c r="Q29" s="231"/>
      <c r="R29" s="232"/>
      <c r="S29" s="40" t="s">
        <v>49</v>
      </c>
      <c r="T29" s="40" t="s">
        <v>49</v>
      </c>
      <c r="U29" s="41" t="s">
        <v>42</v>
      </c>
      <c r="V29" s="59">
        <v>345</v>
      </c>
      <c r="W29" s="56">
        <f>IFERROR(IF(V29="","",V29),"")</f>
        <v>345</v>
      </c>
      <c r="X29" s="42">
        <f>IFERROR(IF(V29="","",V29*0.00936),"")</f>
        <v>3.2292000000000001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3">
      <c r="A30" s="64" t="s">
        <v>94</v>
      </c>
      <c r="B30" s="64" t="s">
        <v>95</v>
      </c>
      <c r="C30" s="37">
        <v>4301132064</v>
      </c>
      <c r="D30" s="229">
        <v>4607111036537</v>
      </c>
      <c r="E30" s="22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31"/>
      <c r="P30" s="231"/>
      <c r="Q30" s="231"/>
      <c r="R30" s="232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3">
      <c r="A31" s="64" t="s">
        <v>96</v>
      </c>
      <c r="B31" s="64" t="s">
        <v>97</v>
      </c>
      <c r="C31" s="37">
        <v>4301132065</v>
      </c>
      <c r="D31" s="229">
        <v>4607111036599</v>
      </c>
      <c r="E31" s="22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31"/>
      <c r="P31" s="231"/>
      <c r="Q31" s="231"/>
      <c r="R31" s="232"/>
      <c r="S31" s="40" t="s">
        <v>49</v>
      </c>
      <c r="T31" s="40" t="s">
        <v>49</v>
      </c>
      <c r="U31" s="41" t="s">
        <v>42</v>
      </c>
      <c r="V31" s="59">
        <v>366</v>
      </c>
      <c r="W31" s="56">
        <f>IFERROR(IF(V31="","",V31),"")</f>
        <v>366</v>
      </c>
      <c r="X31" s="42">
        <f>IFERROR(IF(V31="","",V31*0.00936),"")</f>
        <v>3.4257599999999999</v>
      </c>
      <c r="Y31" s="69" t="s">
        <v>49</v>
      </c>
      <c r="Z31" s="70" t="s">
        <v>49</v>
      </c>
      <c r="AD31" s="74"/>
      <c r="BA31" s="80" t="s">
        <v>90</v>
      </c>
    </row>
    <row r="32" spans="1:53" ht="12.5" x14ac:dyDescent="0.25">
      <c r="A32" s="236"/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7"/>
      <c r="N32" s="233" t="s">
        <v>43</v>
      </c>
      <c r="O32" s="234"/>
      <c r="P32" s="234"/>
      <c r="Q32" s="234"/>
      <c r="R32" s="234"/>
      <c r="S32" s="234"/>
      <c r="T32" s="235"/>
      <c r="U32" s="43" t="s">
        <v>42</v>
      </c>
      <c r="V32" s="44">
        <f>IFERROR(SUM(V28:V31),"0")</f>
        <v>1077</v>
      </c>
      <c r="W32" s="44">
        <f>IFERROR(SUM(W28:W31),"0")</f>
        <v>1077</v>
      </c>
      <c r="X32" s="44">
        <f>IFERROR(IF(X28="",0,X28),"0")+IFERROR(IF(X29="",0,X29),"0")+IFERROR(IF(X30="",0,X30),"0")+IFERROR(IF(X31="",0,X31),"0")</f>
        <v>10.080719999999999</v>
      </c>
      <c r="Y32" s="68"/>
      <c r="Z32" s="68"/>
    </row>
    <row r="33" spans="1:53" ht="12.5" x14ac:dyDescent="0.2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7"/>
      <c r="N33" s="233" t="s">
        <v>43</v>
      </c>
      <c r="O33" s="234"/>
      <c r="P33" s="234"/>
      <c r="Q33" s="234"/>
      <c r="R33" s="234"/>
      <c r="S33" s="234"/>
      <c r="T33" s="235"/>
      <c r="U33" s="43" t="s">
        <v>0</v>
      </c>
      <c r="V33" s="44">
        <f>IFERROR(SUMPRODUCT(V28:V31*H28:H31),"0")</f>
        <v>1615.5</v>
      </c>
      <c r="W33" s="44">
        <f>IFERROR(SUMPRODUCT(W28:W31*H28:H31),"0")</f>
        <v>1615.5</v>
      </c>
      <c r="X33" s="43"/>
      <c r="Y33" s="68"/>
      <c r="Z33" s="68"/>
    </row>
    <row r="34" spans="1:53" ht="16.5" customHeight="1" x14ac:dyDescent="0.3">
      <c r="A34" s="227" t="s">
        <v>98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66"/>
      <c r="Z34" s="66"/>
    </row>
    <row r="35" spans="1:53" ht="14.25" customHeight="1" x14ac:dyDescent="0.3">
      <c r="A35" s="228" t="s">
        <v>80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67"/>
      <c r="Z35" s="67"/>
    </row>
    <row r="36" spans="1:53" ht="27" customHeight="1" x14ac:dyDescent="0.3">
      <c r="A36" s="64" t="s">
        <v>99</v>
      </c>
      <c r="B36" s="64" t="s">
        <v>100</v>
      </c>
      <c r="C36" s="37">
        <v>4301070865</v>
      </c>
      <c r="D36" s="229">
        <v>4607111036285</v>
      </c>
      <c r="E36" s="22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31"/>
      <c r="P36" s="231"/>
      <c r="Q36" s="231"/>
      <c r="R36" s="232"/>
      <c r="S36" s="40" t="s">
        <v>49</v>
      </c>
      <c r="T36" s="40" t="s">
        <v>49</v>
      </c>
      <c r="U36" s="41" t="s">
        <v>42</v>
      </c>
      <c r="V36" s="59">
        <v>222</v>
      </c>
      <c r="W36" s="56">
        <f>IFERROR(IF(V36="","",V36),"")</f>
        <v>222</v>
      </c>
      <c r="X36" s="42">
        <f>IFERROR(IF(V36="","",V36*0.0155),"")</f>
        <v>3.4409999999999998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3">
      <c r="A37" s="64" t="s">
        <v>101</v>
      </c>
      <c r="B37" s="64" t="s">
        <v>102</v>
      </c>
      <c r="C37" s="37">
        <v>4301070861</v>
      </c>
      <c r="D37" s="229">
        <v>4607111036308</v>
      </c>
      <c r="E37" s="22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43" t="s">
        <v>103</v>
      </c>
      <c r="O37" s="231"/>
      <c r="P37" s="231"/>
      <c r="Q37" s="231"/>
      <c r="R37" s="232"/>
      <c r="S37" s="40" t="s">
        <v>49</v>
      </c>
      <c r="T37" s="40" t="s">
        <v>49</v>
      </c>
      <c r="U37" s="41" t="s">
        <v>42</v>
      </c>
      <c r="V37" s="59">
        <v>220</v>
      </c>
      <c r="W37" s="56">
        <f>IFERROR(IF(V37="","",V37),"")</f>
        <v>220</v>
      </c>
      <c r="X37" s="42">
        <f>IFERROR(IF(V37="","",V37*0.0155),"")</f>
        <v>3.41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3">
      <c r="A38" s="64" t="s">
        <v>104</v>
      </c>
      <c r="B38" s="64" t="s">
        <v>105</v>
      </c>
      <c r="C38" s="37">
        <v>4301070884</v>
      </c>
      <c r="D38" s="229">
        <v>4607111036315</v>
      </c>
      <c r="E38" s="22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31"/>
      <c r="P38" s="231"/>
      <c r="Q38" s="231"/>
      <c r="R38" s="232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3">
      <c r="A39" s="64" t="s">
        <v>106</v>
      </c>
      <c r="B39" s="64" t="s">
        <v>107</v>
      </c>
      <c r="C39" s="37">
        <v>4301070864</v>
      </c>
      <c r="D39" s="229">
        <v>4607111036292</v>
      </c>
      <c r="E39" s="229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31"/>
      <c r="P39" s="231"/>
      <c r="Q39" s="231"/>
      <c r="R39" s="232"/>
      <c r="S39" s="40" t="s">
        <v>49</v>
      </c>
      <c r="T39" s="40" t="s">
        <v>49</v>
      </c>
      <c r="U39" s="41" t="s">
        <v>42</v>
      </c>
      <c r="V39" s="59">
        <v>235</v>
      </c>
      <c r="W39" s="56">
        <f>IFERROR(IF(V39="","",V39),"")</f>
        <v>235</v>
      </c>
      <c r="X39" s="42">
        <f>IFERROR(IF(V39="","",V39*0.0155),"")</f>
        <v>3.6425000000000001</v>
      </c>
      <c r="Y39" s="69" t="s">
        <v>49</v>
      </c>
      <c r="Z39" s="70" t="s">
        <v>49</v>
      </c>
      <c r="AD39" s="74"/>
      <c r="BA39" s="84" t="s">
        <v>70</v>
      </c>
    </row>
    <row r="40" spans="1:53" ht="12.5" x14ac:dyDescent="0.25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7"/>
      <c r="N40" s="233" t="s">
        <v>43</v>
      </c>
      <c r="O40" s="234"/>
      <c r="P40" s="234"/>
      <c r="Q40" s="234"/>
      <c r="R40" s="234"/>
      <c r="S40" s="234"/>
      <c r="T40" s="235"/>
      <c r="U40" s="43" t="s">
        <v>42</v>
      </c>
      <c r="V40" s="44">
        <f>IFERROR(SUM(V36:V39),"0")</f>
        <v>677</v>
      </c>
      <c r="W40" s="44">
        <f>IFERROR(SUM(W36:W39),"0")</f>
        <v>677</v>
      </c>
      <c r="X40" s="44">
        <f>IFERROR(IF(X36="",0,X36),"0")+IFERROR(IF(X37="",0,X37),"0")+IFERROR(IF(X38="",0,X38),"0")+IFERROR(IF(X39="",0,X39),"0")</f>
        <v>10.493500000000001</v>
      </c>
      <c r="Y40" s="68"/>
      <c r="Z40" s="68"/>
    </row>
    <row r="41" spans="1:53" ht="12.5" x14ac:dyDescent="0.25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7"/>
      <c r="N41" s="233" t="s">
        <v>43</v>
      </c>
      <c r="O41" s="234"/>
      <c r="P41" s="234"/>
      <c r="Q41" s="234"/>
      <c r="R41" s="234"/>
      <c r="S41" s="234"/>
      <c r="T41" s="235"/>
      <c r="U41" s="43" t="s">
        <v>0</v>
      </c>
      <c r="V41" s="44">
        <f>IFERROR(SUMPRODUCT(V36:V39*H36:H39),"0")</f>
        <v>4062</v>
      </c>
      <c r="W41" s="44">
        <f>IFERROR(SUMPRODUCT(W36:W39*H36:H39),"0")</f>
        <v>4062</v>
      </c>
      <c r="X41" s="43"/>
      <c r="Y41" s="68"/>
      <c r="Z41" s="68"/>
    </row>
    <row r="42" spans="1:53" ht="16.5" customHeight="1" x14ac:dyDescent="0.3">
      <c r="A42" s="227" t="s">
        <v>108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66"/>
      <c r="Z42" s="66"/>
    </row>
    <row r="43" spans="1:53" ht="14.25" customHeight="1" x14ac:dyDescent="0.3">
      <c r="A43" s="228" t="s">
        <v>109</v>
      </c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67"/>
      <c r="Z43" s="67"/>
    </row>
    <row r="44" spans="1:53" ht="27" customHeight="1" x14ac:dyDescent="0.3">
      <c r="A44" s="64" t="s">
        <v>110</v>
      </c>
      <c r="B44" s="64" t="s">
        <v>111</v>
      </c>
      <c r="C44" s="37">
        <v>4301190014</v>
      </c>
      <c r="D44" s="229">
        <v>4607111037053</v>
      </c>
      <c r="E44" s="22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31"/>
      <c r="P44" s="231"/>
      <c r="Q44" s="231"/>
      <c r="R44" s="232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3">
      <c r="A45" s="64" t="s">
        <v>113</v>
      </c>
      <c r="B45" s="64" t="s">
        <v>114</v>
      </c>
      <c r="C45" s="37">
        <v>4301190023</v>
      </c>
      <c r="D45" s="229">
        <v>4607111037060</v>
      </c>
      <c r="E45" s="22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31"/>
      <c r="P45" s="231"/>
      <c r="Q45" s="231"/>
      <c r="R45" s="232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ht="12.5" x14ac:dyDescent="0.25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7"/>
      <c r="N46" s="233" t="s">
        <v>43</v>
      </c>
      <c r="O46" s="234"/>
      <c r="P46" s="234"/>
      <c r="Q46" s="234"/>
      <c r="R46" s="234"/>
      <c r="S46" s="234"/>
      <c r="T46" s="23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t="12.5" x14ac:dyDescent="0.25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7"/>
      <c r="N47" s="233" t="s">
        <v>43</v>
      </c>
      <c r="O47" s="234"/>
      <c r="P47" s="234"/>
      <c r="Q47" s="234"/>
      <c r="R47" s="234"/>
      <c r="S47" s="234"/>
      <c r="T47" s="23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3">
      <c r="A48" s="227" t="s">
        <v>115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66"/>
      <c r="Z48" s="66"/>
    </row>
    <row r="49" spans="1:53" ht="14.25" customHeight="1" x14ac:dyDescent="0.3">
      <c r="A49" s="228" t="s">
        <v>80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67"/>
      <c r="Z49" s="67"/>
    </row>
    <row r="50" spans="1:53" ht="27" customHeight="1" x14ac:dyDescent="0.3">
      <c r="A50" s="64" t="s">
        <v>116</v>
      </c>
      <c r="B50" s="64" t="s">
        <v>117</v>
      </c>
      <c r="C50" s="37">
        <v>4301070989</v>
      </c>
      <c r="D50" s="229">
        <v>4607111037190</v>
      </c>
      <c r="E50" s="229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48" t="s">
        <v>118</v>
      </c>
      <c r="O50" s="231"/>
      <c r="P50" s="231"/>
      <c r="Q50" s="231"/>
      <c r="R50" s="232"/>
      <c r="S50" s="40" t="s">
        <v>49</v>
      </c>
      <c r="T50" s="40" t="s">
        <v>49</v>
      </c>
      <c r="U50" s="41" t="s">
        <v>42</v>
      </c>
      <c r="V50" s="59">
        <v>127</v>
      </c>
      <c r="W50" s="56">
        <f t="shared" ref="W50:W55" si="0">IFERROR(IF(V50="","",V50),"")</f>
        <v>127</v>
      </c>
      <c r="X50" s="42">
        <f t="shared" ref="X50:X55" si="1">IFERROR(IF(V50="","",V50*0.0155),"")</f>
        <v>1.9684999999999999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3">
      <c r="A51" s="64" t="s">
        <v>119</v>
      </c>
      <c r="B51" s="64" t="s">
        <v>120</v>
      </c>
      <c r="C51" s="37">
        <v>4301070972</v>
      </c>
      <c r="D51" s="229">
        <v>4607111037183</v>
      </c>
      <c r="E51" s="229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9" t="s">
        <v>121</v>
      </c>
      <c r="O51" s="231"/>
      <c r="P51" s="231"/>
      <c r="Q51" s="231"/>
      <c r="R51" s="232"/>
      <c r="S51" s="40" t="s">
        <v>49</v>
      </c>
      <c r="T51" s="40" t="s">
        <v>49</v>
      </c>
      <c r="U51" s="41" t="s">
        <v>42</v>
      </c>
      <c r="V51" s="59">
        <v>260</v>
      </c>
      <c r="W51" s="56">
        <f t="shared" si="0"/>
        <v>260</v>
      </c>
      <c r="X51" s="42">
        <f t="shared" si="1"/>
        <v>4.03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3">
      <c r="A52" s="64" t="s">
        <v>122</v>
      </c>
      <c r="B52" s="64" t="s">
        <v>123</v>
      </c>
      <c r="C52" s="37">
        <v>4301070970</v>
      </c>
      <c r="D52" s="229">
        <v>4607111037091</v>
      </c>
      <c r="E52" s="229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0" t="s">
        <v>124</v>
      </c>
      <c r="O52" s="231"/>
      <c r="P52" s="231"/>
      <c r="Q52" s="231"/>
      <c r="R52" s="232"/>
      <c r="S52" s="40" t="s">
        <v>49</v>
      </c>
      <c r="T52" s="40" t="s">
        <v>49</v>
      </c>
      <c r="U52" s="41" t="s">
        <v>42</v>
      </c>
      <c r="V52" s="59">
        <v>100</v>
      </c>
      <c r="W52" s="56">
        <f t="shared" si="0"/>
        <v>100</v>
      </c>
      <c r="X52" s="42">
        <f t="shared" si="1"/>
        <v>1.55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3">
      <c r="A53" s="64" t="s">
        <v>125</v>
      </c>
      <c r="B53" s="64" t="s">
        <v>126</v>
      </c>
      <c r="C53" s="37">
        <v>4301070971</v>
      </c>
      <c r="D53" s="229">
        <v>4607111036902</v>
      </c>
      <c r="E53" s="229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51" t="s">
        <v>127</v>
      </c>
      <c r="O53" s="231"/>
      <c r="P53" s="231"/>
      <c r="Q53" s="231"/>
      <c r="R53" s="232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3">
      <c r="A54" s="64" t="s">
        <v>128</v>
      </c>
      <c r="B54" s="64" t="s">
        <v>129</v>
      </c>
      <c r="C54" s="37">
        <v>4301070969</v>
      </c>
      <c r="D54" s="229">
        <v>4607111036858</v>
      </c>
      <c r="E54" s="229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52" t="s">
        <v>130</v>
      </c>
      <c r="O54" s="231"/>
      <c r="P54" s="231"/>
      <c r="Q54" s="231"/>
      <c r="R54" s="232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3">
      <c r="A55" s="64" t="s">
        <v>131</v>
      </c>
      <c r="B55" s="64" t="s">
        <v>132</v>
      </c>
      <c r="C55" s="37">
        <v>4301070968</v>
      </c>
      <c r="D55" s="229">
        <v>4607111036889</v>
      </c>
      <c r="E55" s="22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53" t="s">
        <v>133</v>
      </c>
      <c r="O55" s="231"/>
      <c r="P55" s="231"/>
      <c r="Q55" s="231"/>
      <c r="R55" s="232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12.5" x14ac:dyDescent="0.25">
      <c r="A56" s="236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7"/>
      <c r="N56" s="233" t="s">
        <v>43</v>
      </c>
      <c r="O56" s="234"/>
      <c r="P56" s="234"/>
      <c r="Q56" s="234"/>
      <c r="R56" s="234"/>
      <c r="S56" s="234"/>
      <c r="T56" s="235"/>
      <c r="U56" s="43" t="s">
        <v>42</v>
      </c>
      <c r="V56" s="44">
        <f>IFERROR(SUM(V50:V55),"0")</f>
        <v>487</v>
      </c>
      <c r="W56" s="44">
        <f>IFERROR(SUM(W50:W55),"0")</f>
        <v>487</v>
      </c>
      <c r="X56" s="44">
        <f>IFERROR(IF(X50="",0,X50),"0")+IFERROR(IF(X51="",0,X51),"0")+IFERROR(IF(X52="",0,X52),"0")+IFERROR(IF(X53="",0,X53),"0")+IFERROR(IF(X54="",0,X54),"0")+IFERROR(IF(X55="",0,X55),"0")</f>
        <v>7.5484999999999998</v>
      </c>
      <c r="Y56" s="68"/>
      <c r="Z56" s="68"/>
    </row>
    <row r="57" spans="1:53" ht="12.5" x14ac:dyDescent="0.25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7"/>
      <c r="N57" s="233" t="s">
        <v>43</v>
      </c>
      <c r="O57" s="234"/>
      <c r="P57" s="234"/>
      <c r="Q57" s="234"/>
      <c r="R57" s="234"/>
      <c r="S57" s="234"/>
      <c r="T57" s="235"/>
      <c r="U57" s="43" t="s">
        <v>0</v>
      </c>
      <c r="V57" s="44">
        <f>IFERROR(SUMPRODUCT(V50:V55*H50:H55),"0")</f>
        <v>3433.76</v>
      </c>
      <c r="W57" s="44">
        <f>IFERROR(SUMPRODUCT(W50:W55*H50:H55),"0")</f>
        <v>3433.76</v>
      </c>
      <c r="X57" s="43"/>
      <c r="Y57" s="68"/>
      <c r="Z57" s="68"/>
    </row>
    <row r="58" spans="1:53" ht="16.5" customHeight="1" x14ac:dyDescent="0.3">
      <c r="A58" s="227" t="s">
        <v>134</v>
      </c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66"/>
      <c r="Z58" s="66"/>
    </row>
    <row r="59" spans="1:53" ht="14.25" customHeight="1" x14ac:dyDescent="0.3">
      <c r="A59" s="228" t="s">
        <v>80</v>
      </c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67"/>
      <c r="Z59" s="67"/>
    </row>
    <row r="60" spans="1:53" ht="27" customHeight="1" x14ac:dyDescent="0.3">
      <c r="A60" s="64" t="s">
        <v>135</v>
      </c>
      <c r="B60" s="64" t="s">
        <v>136</v>
      </c>
      <c r="C60" s="37">
        <v>4301070977</v>
      </c>
      <c r="D60" s="229">
        <v>4607111037411</v>
      </c>
      <c r="E60" s="229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54" t="s">
        <v>137</v>
      </c>
      <c r="O60" s="231"/>
      <c r="P60" s="231"/>
      <c r="Q60" s="231"/>
      <c r="R60" s="232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3">
      <c r="A61" s="64" t="s">
        <v>139</v>
      </c>
      <c r="B61" s="64" t="s">
        <v>140</v>
      </c>
      <c r="C61" s="37">
        <v>4301070981</v>
      </c>
      <c r="D61" s="229">
        <v>4607111036728</v>
      </c>
      <c r="E61" s="229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5" t="s">
        <v>141</v>
      </c>
      <c r="O61" s="231"/>
      <c r="P61" s="231"/>
      <c r="Q61" s="231"/>
      <c r="R61" s="232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12.5" x14ac:dyDescent="0.25">
      <c r="A62" s="236"/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7"/>
      <c r="N62" s="233" t="s">
        <v>43</v>
      </c>
      <c r="O62" s="234"/>
      <c r="P62" s="234"/>
      <c r="Q62" s="234"/>
      <c r="R62" s="234"/>
      <c r="S62" s="234"/>
      <c r="T62" s="235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ht="12.5" x14ac:dyDescent="0.25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7"/>
      <c r="N63" s="233" t="s">
        <v>43</v>
      </c>
      <c r="O63" s="234"/>
      <c r="P63" s="234"/>
      <c r="Q63" s="234"/>
      <c r="R63" s="234"/>
      <c r="S63" s="234"/>
      <c r="T63" s="235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3">
      <c r="A64" s="227" t="s">
        <v>142</v>
      </c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66"/>
      <c r="Z64" s="66"/>
    </row>
    <row r="65" spans="1:53" ht="14.25" customHeight="1" x14ac:dyDescent="0.3">
      <c r="A65" s="228" t="s">
        <v>143</v>
      </c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67"/>
      <c r="Z65" s="67"/>
    </row>
    <row r="66" spans="1:53" ht="27" customHeight="1" x14ac:dyDescent="0.3">
      <c r="A66" s="64" t="s">
        <v>144</v>
      </c>
      <c r="B66" s="64" t="s">
        <v>145</v>
      </c>
      <c r="C66" s="37">
        <v>4301135113</v>
      </c>
      <c r="D66" s="229">
        <v>4607111033659</v>
      </c>
      <c r="E66" s="229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31"/>
      <c r="P66" s="231"/>
      <c r="Q66" s="231"/>
      <c r="R66" s="232"/>
      <c r="S66" s="40" t="s">
        <v>49</v>
      </c>
      <c r="T66" s="40" t="s">
        <v>49</v>
      </c>
      <c r="U66" s="41" t="s">
        <v>42</v>
      </c>
      <c r="V66" s="59">
        <v>129</v>
      </c>
      <c r="W66" s="56">
        <f>IFERROR(IF(V66="","",V66),"")</f>
        <v>129</v>
      </c>
      <c r="X66" s="42">
        <f>IFERROR(IF(V66="","",V66*0.01788),"")</f>
        <v>2.3065199999999999</v>
      </c>
      <c r="Y66" s="69" t="s">
        <v>49</v>
      </c>
      <c r="Z66" s="70" t="s">
        <v>49</v>
      </c>
      <c r="AD66" s="74"/>
      <c r="BA66" s="95" t="s">
        <v>90</v>
      </c>
    </row>
    <row r="67" spans="1:53" ht="12.5" x14ac:dyDescent="0.25">
      <c r="A67" s="236"/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7"/>
      <c r="N67" s="233" t="s">
        <v>43</v>
      </c>
      <c r="O67" s="234"/>
      <c r="P67" s="234"/>
      <c r="Q67" s="234"/>
      <c r="R67" s="234"/>
      <c r="S67" s="234"/>
      <c r="T67" s="235"/>
      <c r="U67" s="43" t="s">
        <v>42</v>
      </c>
      <c r="V67" s="44">
        <f>IFERROR(SUM(V66:V66),"0")</f>
        <v>129</v>
      </c>
      <c r="W67" s="44">
        <f>IFERROR(SUM(W66:W66),"0")</f>
        <v>129</v>
      </c>
      <c r="X67" s="44">
        <f>IFERROR(IF(X66="",0,X66),"0")</f>
        <v>2.3065199999999999</v>
      </c>
      <c r="Y67" s="68"/>
      <c r="Z67" s="68"/>
    </row>
    <row r="68" spans="1:53" ht="12.5" x14ac:dyDescent="0.25">
      <c r="A68" s="236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7"/>
      <c r="N68" s="233" t="s">
        <v>43</v>
      </c>
      <c r="O68" s="234"/>
      <c r="P68" s="234"/>
      <c r="Q68" s="234"/>
      <c r="R68" s="234"/>
      <c r="S68" s="234"/>
      <c r="T68" s="235"/>
      <c r="U68" s="43" t="s">
        <v>0</v>
      </c>
      <c r="V68" s="44">
        <f>IFERROR(SUMPRODUCT(V66:V66*H66:H66),"0")</f>
        <v>464.40000000000003</v>
      </c>
      <c r="W68" s="44">
        <f>IFERROR(SUMPRODUCT(W66:W66*H66:H66),"0")</f>
        <v>464.40000000000003</v>
      </c>
      <c r="X68" s="43"/>
      <c r="Y68" s="68"/>
      <c r="Z68" s="68"/>
    </row>
    <row r="69" spans="1:53" ht="16.5" customHeight="1" x14ac:dyDescent="0.3">
      <c r="A69" s="227" t="s">
        <v>146</v>
      </c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66"/>
      <c r="Z69" s="66"/>
    </row>
    <row r="70" spans="1:53" ht="14.25" customHeight="1" x14ac:dyDescent="0.3">
      <c r="A70" s="228" t="s">
        <v>147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67"/>
      <c r="Z70" s="67"/>
    </row>
    <row r="71" spans="1:53" ht="27" customHeight="1" x14ac:dyDescent="0.3">
      <c r="A71" s="64" t="s">
        <v>148</v>
      </c>
      <c r="B71" s="64" t="s">
        <v>149</v>
      </c>
      <c r="C71" s="37">
        <v>4301131012</v>
      </c>
      <c r="D71" s="229">
        <v>4607111034137</v>
      </c>
      <c r="E71" s="229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31"/>
      <c r="P71" s="231"/>
      <c r="Q71" s="231"/>
      <c r="R71" s="232"/>
      <c r="S71" s="40" t="s">
        <v>49</v>
      </c>
      <c r="T71" s="40" t="s">
        <v>49</v>
      </c>
      <c r="U71" s="41" t="s">
        <v>42</v>
      </c>
      <c r="V71" s="59">
        <v>149</v>
      </c>
      <c r="W71" s="56">
        <f>IFERROR(IF(V71="","",V71),"")</f>
        <v>149</v>
      </c>
      <c r="X71" s="42">
        <f>IFERROR(IF(V71="","",V71*0.01788),"")</f>
        <v>2.66412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3">
      <c r="A72" s="64" t="s">
        <v>150</v>
      </c>
      <c r="B72" s="64" t="s">
        <v>151</v>
      </c>
      <c r="C72" s="37">
        <v>4301131011</v>
      </c>
      <c r="D72" s="229">
        <v>4607111034120</v>
      </c>
      <c r="E72" s="229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31"/>
      <c r="P72" s="231"/>
      <c r="Q72" s="231"/>
      <c r="R72" s="232"/>
      <c r="S72" s="40" t="s">
        <v>49</v>
      </c>
      <c r="T72" s="40" t="s">
        <v>49</v>
      </c>
      <c r="U72" s="41" t="s">
        <v>42</v>
      </c>
      <c r="V72" s="59">
        <v>153</v>
      </c>
      <c r="W72" s="56">
        <f>IFERROR(IF(V72="","",V72),"")</f>
        <v>153</v>
      </c>
      <c r="X72" s="42">
        <f>IFERROR(IF(V72="","",V72*0.01788),"")</f>
        <v>2.7356400000000001</v>
      </c>
      <c r="Y72" s="69" t="s">
        <v>49</v>
      </c>
      <c r="Z72" s="70" t="s">
        <v>49</v>
      </c>
      <c r="AD72" s="74"/>
      <c r="BA72" s="97" t="s">
        <v>90</v>
      </c>
    </row>
    <row r="73" spans="1:53" ht="12.5" x14ac:dyDescent="0.25">
      <c r="A73" s="236"/>
      <c r="B73" s="236"/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7"/>
      <c r="N73" s="233" t="s">
        <v>43</v>
      </c>
      <c r="O73" s="234"/>
      <c r="P73" s="234"/>
      <c r="Q73" s="234"/>
      <c r="R73" s="234"/>
      <c r="S73" s="234"/>
      <c r="T73" s="235"/>
      <c r="U73" s="43" t="s">
        <v>42</v>
      </c>
      <c r="V73" s="44">
        <f>IFERROR(SUM(V71:V72),"0")</f>
        <v>302</v>
      </c>
      <c r="W73" s="44">
        <f>IFERROR(SUM(W71:W72),"0")</f>
        <v>302</v>
      </c>
      <c r="X73" s="44">
        <f>IFERROR(IF(X71="",0,X71),"0")+IFERROR(IF(X72="",0,X72),"0")</f>
        <v>5.3997600000000006</v>
      </c>
      <c r="Y73" s="68"/>
      <c r="Z73" s="68"/>
    </row>
    <row r="74" spans="1:53" ht="12.5" x14ac:dyDescent="0.25">
      <c r="A74" s="236"/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7"/>
      <c r="N74" s="233" t="s">
        <v>43</v>
      </c>
      <c r="O74" s="234"/>
      <c r="P74" s="234"/>
      <c r="Q74" s="234"/>
      <c r="R74" s="234"/>
      <c r="S74" s="234"/>
      <c r="T74" s="235"/>
      <c r="U74" s="43" t="s">
        <v>0</v>
      </c>
      <c r="V74" s="44">
        <f>IFERROR(SUMPRODUCT(V71:V72*H71:H72),"0")</f>
        <v>1087.2</v>
      </c>
      <c r="W74" s="44">
        <f>IFERROR(SUMPRODUCT(W71:W72*H71:H72),"0")</f>
        <v>1087.2</v>
      </c>
      <c r="X74" s="43"/>
      <c r="Y74" s="68"/>
      <c r="Z74" s="68"/>
    </row>
    <row r="75" spans="1:53" ht="16.5" customHeight="1" x14ac:dyDescent="0.3">
      <c r="A75" s="227" t="s">
        <v>152</v>
      </c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66"/>
      <c r="Z75" s="66"/>
    </row>
    <row r="76" spans="1:53" ht="14.25" customHeight="1" x14ac:dyDescent="0.3">
      <c r="A76" s="228" t="s">
        <v>143</v>
      </c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67"/>
      <c r="Z76" s="67"/>
    </row>
    <row r="77" spans="1:53" ht="27" customHeight="1" x14ac:dyDescent="0.3">
      <c r="A77" s="64" t="s">
        <v>153</v>
      </c>
      <c r="B77" s="64" t="s">
        <v>154</v>
      </c>
      <c r="C77" s="37">
        <v>4301135053</v>
      </c>
      <c r="D77" s="229">
        <v>4607111036407</v>
      </c>
      <c r="E77" s="229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31"/>
      <c r="P77" s="231"/>
      <c r="Q77" s="231"/>
      <c r="R77" s="232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3">
      <c r="A78" s="64" t="s">
        <v>155</v>
      </c>
      <c r="B78" s="64" t="s">
        <v>156</v>
      </c>
      <c r="C78" s="37">
        <v>4301135122</v>
      </c>
      <c r="D78" s="229">
        <v>4607111033628</v>
      </c>
      <c r="E78" s="229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31"/>
      <c r="P78" s="231"/>
      <c r="Q78" s="231"/>
      <c r="R78" s="232"/>
      <c r="S78" s="40" t="s">
        <v>49</v>
      </c>
      <c r="T78" s="40" t="s">
        <v>49</v>
      </c>
      <c r="U78" s="41" t="s">
        <v>42</v>
      </c>
      <c r="V78" s="59">
        <v>136</v>
      </c>
      <c r="W78" s="56">
        <f t="shared" si="2"/>
        <v>136</v>
      </c>
      <c r="X78" s="42">
        <f t="shared" si="3"/>
        <v>2.4316800000000001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3">
      <c r="A79" s="64" t="s">
        <v>157</v>
      </c>
      <c r="B79" s="64" t="s">
        <v>158</v>
      </c>
      <c r="C79" s="37">
        <v>4301130400</v>
      </c>
      <c r="D79" s="229">
        <v>4607111033451</v>
      </c>
      <c r="E79" s="229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31"/>
      <c r="P79" s="231"/>
      <c r="Q79" s="231"/>
      <c r="R79" s="232"/>
      <c r="S79" s="40" t="s">
        <v>49</v>
      </c>
      <c r="T79" s="40" t="s">
        <v>49</v>
      </c>
      <c r="U79" s="41" t="s">
        <v>42</v>
      </c>
      <c r="V79" s="59">
        <v>130</v>
      </c>
      <c r="W79" s="56">
        <f t="shared" si="2"/>
        <v>130</v>
      </c>
      <c r="X79" s="42">
        <f t="shared" si="3"/>
        <v>2.3243999999999998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3">
      <c r="A80" s="64" t="s">
        <v>159</v>
      </c>
      <c r="B80" s="64" t="s">
        <v>160</v>
      </c>
      <c r="C80" s="37">
        <v>4301135120</v>
      </c>
      <c r="D80" s="229">
        <v>4607111035141</v>
      </c>
      <c r="E80" s="229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31"/>
      <c r="P80" s="231"/>
      <c r="Q80" s="231"/>
      <c r="R80" s="232"/>
      <c r="S80" s="40" t="s">
        <v>49</v>
      </c>
      <c r="T80" s="40" t="s">
        <v>49</v>
      </c>
      <c r="U80" s="41" t="s">
        <v>42</v>
      </c>
      <c r="V80" s="59">
        <v>150</v>
      </c>
      <c r="W80" s="56">
        <f t="shared" si="2"/>
        <v>150</v>
      </c>
      <c r="X80" s="42">
        <f t="shared" si="3"/>
        <v>2.6819999999999999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3">
      <c r="A81" s="64" t="s">
        <v>161</v>
      </c>
      <c r="B81" s="64" t="s">
        <v>162</v>
      </c>
      <c r="C81" s="37">
        <v>4301135111</v>
      </c>
      <c r="D81" s="229">
        <v>4607111035028</v>
      </c>
      <c r="E81" s="229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31"/>
      <c r="P81" s="231"/>
      <c r="Q81" s="231"/>
      <c r="R81" s="232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3">
      <c r="A82" s="64" t="s">
        <v>163</v>
      </c>
      <c r="B82" s="64" t="s">
        <v>164</v>
      </c>
      <c r="C82" s="37">
        <v>4301135109</v>
      </c>
      <c r="D82" s="229">
        <v>4607111033444</v>
      </c>
      <c r="E82" s="229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31"/>
      <c r="P82" s="231"/>
      <c r="Q82" s="231"/>
      <c r="R82" s="232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12.5" x14ac:dyDescent="0.25">
      <c r="A83" s="236"/>
      <c r="B83" s="236"/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7"/>
      <c r="N83" s="233" t="s">
        <v>43</v>
      </c>
      <c r="O83" s="234"/>
      <c r="P83" s="234"/>
      <c r="Q83" s="234"/>
      <c r="R83" s="234"/>
      <c r="S83" s="234"/>
      <c r="T83" s="235"/>
      <c r="U83" s="43" t="s">
        <v>42</v>
      </c>
      <c r="V83" s="44">
        <f>IFERROR(SUM(V77:V82),"0")</f>
        <v>416</v>
      </c>
      <c r="W83" s="44">
        <f>IFERROR(SUM(W77:W82),"0")</f>
        <v>416</v>
      </c>
      <c r="X83" s="44">
        <f>IFERROR(IF(X77="",0,X77),"0")+IFERROR(IF(X78="",0,X78),"0")+IFERROR(IF(X79="",0,X79),"0")+IFERROR(IF(X80="",0,X80),"0")+IFERROR(IF(X81="",0,X81),"0")+IFERROR(IF(X82="",0,X82),"0")</f>
        <v>7.4380799999999994</v>
      </c>
      <c r="Y83" s="68"/>
      <c r="Z83" s="68"/>
    </row>
    <row r="84" spans="1:53" ht="12.5" x14ac:dyDescent="0.25">
      <c r="A84" s="236"/>
      <c r="B84" s="236"/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7"/>
      <c r="N84" s="233" t="s">
        <v>43</v>
      </c>
      <c r="O84" s="234"/>
      <c r="P84" s="234"/>
      <c r="Q84" s="234"/>
      <c r="R84" s="234"/>
      <c r="S84" s="234"/>
      <c r="T84" s="235"/>
      <c r="U84" s="43" t="s">
        <v>0</v>
      </c>
      <c r="V84" s="44">
        <f>IFERROR(SUMPRODUCT(V77:V82*H77:H82),"0")</f>
        <v>1497.6</v>
      </c>
      <c r="W84" s="44">
        <f>IFERROR(SUMPRODUCT(W77:W82*H77:H82),"0")</f>
        <v>1497.6</v>
      </c>
      <c r="X84" s="43"/>
      <c r="Y84" s="68"/>
      <c r="Z84" s="68"/>
    </row>
    <row r="85" spans="1:53" ht="16.5" customHeight="1" x14ac:dyDescent="0.3">
      <c r="A85" s="227" t="s">
        <v>165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66"/>
      <c r="Z85" s="66"/>
    </row>
    <row r="86" spans="1:53" ht="14.25" customHeight="1" x14ac:dyDescent="0.3">
      <c r="A86" s="228" t="s">
        <v>165</v>
      </c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67"/>
      <c r="Z86" s="67"/>
    </row>
    <row r="87" spans="1:53" ht="27" customHeight="1" x14ac:dyDescent="0.3">
      <c r="A87" s="64" t="s">
        <v>166</v>
      </c>
      <c r="B87" s="64" t="s">
        <v>167</v>
      </c>
      <c r="C87" s="37">
        <v>4301136013</v>
      </c>
      <c r="D87" s="229">
        <v>4607025784012</v>
      </c>
      <c r="E87" s="229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31"/>
      <c r="P87" s="231"/>
      <c r="Q87" s="231"/>
      <c r="R87" s="232"/>
      <c r="S87" s="40" t="s">
        <v>49</v>
      </c>
      <c r="T87" s="40" t="s">
        <v>49</v>
      </c>
      <c r="U87" s="41" t="s">
        <v>42</v>
      </c>
      <c r="V87" s="59">
        <v>113</v>
      </c>
      <c r="W87" s="56">
        <f>IFERROR(IF(V87="","",V87),"")</f>
        <v>113</v>
      </c>
      <c r="X87" s="42">
        <f>IFERROR(IF(V87="","",V87*0.00936),"")</f>
        <v>1.05768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3">
      <c r="A88" s="64" t="s">
        <v>168</v>
      </c>
      <c r="B88" s="64" t="s">
        <v>169</v>
      </c>
      <c r="C88" s="37">
        <v>4301136012</v>
      </c>
      <c r="D88" s="229">
        <v>4607025784319</v>
      </c>
      <c r="E88" s="229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31"/>
      <c r="P88" s="231"/>
      <c r="Q88" s="231"/>
      <c r="R88" s="232"/>
      <c r="S88" s="40" t="s">
        <v>49</v>
      </c>
      <c r="T88" s="40" t="s">
        <v>49</v>
      </c>
      <c r="U88" s="41" t="s">
        <v>42</v>
      </c>
      <c r="V88" s="59">
        <v>206</v>
      </c>
      <c r="W88" s="56">
        <f>IFERROR(IF(V88="","",V88),"")</f>
        <v>206</v>
      </c>
      <c r="X88" s="42">
        <f>IFERROR(IF(V88="","",V88*0.01788),"")</f>
        <v>3.6832799999999999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3">
      <c r="A89" s="64" t="s">
        <v>170</v>
      </c>
      <c r="B89" s="64" t="s">
        <v>171</v>
      </c>
      <c r="C89" s="37">
        <v>4301136014</v>
      </c>
      <c r="D89" s="229">
        <v>4607111035370</v>
      </c>
      <c r="E89" s="229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31"/>
      <c r="P89" s="231"/>
      <c r="Q89" s="231"/>
      <c r="R89" s="232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12.5" x14ac:dyDescent="0.25">
      <c r="A90" s="236"/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7"/>
      <c r="N90" s="233" t="s">
        <v>43</v>
      </c>
      <c r="O90" s="234"/>
      <c r="P90" s="234"/>
      <c r="Q90" s="234"/>
      <c r="R90" s="234"/>
      <c r="S90" s="234"/>
      <c r="T90" s="235"/>
      <c r="U90" s="43" t="s">
        <v>42</v>
      </c>
      <c r="V90" s="44">
        <f>IFERROR(SUM(V87:V89),"0")</f>
        <v>319</v>
      </c>
      <c r="W90" s="44">
        <f>IFERROR(SUM(W87:W89),"0")</f>
        <v>319</v>
      </c>
      <c r="X90" s="44">
        <f>IFERROR(IF(X87="",0,X87),"0")+IFERROR(IF(X88="",0,X88),"0")+IFERROR(IF(X89="",0,X89),"0")</f>
        <v>4.7409599999999994</v>
      </c>
      <c r="Y90" s="68"/>
      <c r="Z90" s="68"/>
    </row>
    <row r="91" spans="1:53" ht="12.5" x14ac:dyDescent="0.25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7"/>
      <c r="N91" s="233" t="s">
        <v>43</v>
      </c>
      <c r="O91" s="234"/>
      <c r="P91" s="234"/>
      <c r="Q91" s="234"/>
      <c r="R91" s="234"/>
      <c r="S91" s="234"/>
      <c r="T91" s="235"/>
      <c r="U91" s="43" t="s">
        <v>0</v>
      </c>
      <c r="V91" s="44">
        <f>IFERROR(SUMPRODUCT(V87:V89*H87:H89),"0")</f>
        <v>985.68000000000006</v>
      </c>
      <c r="W91" s="44">
        <f>IFERROR(SUMPRODUCT(W87:W89*H87:H89),"0")</f>
        <v>985.68000000000006</v>
      </c>
      <c r="X91" s="43"/>
      <c r="Y91" s="68"/>
      <c r="Z91" s="68"/>
    </row>
    <row r="92" spans="1:53" ht="16.5" customHeight="1" x14ac:dyDescent="0.3">
      <c r="A92" s="227" t="s">
        <v>172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66"/>
      <c r="Z92" s="66"/>
    </row>
    <row r="93" spans="1:53" ht="14.25" customHeight="1" x14ac:dyDescent="0.3">
      <c r="A93" s="228" t="s">
        <v>80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67"/>
      <c r="Z93" s="67"/>
    </row>
    <row r="94" spans="1:53" ht="27" customHeight="1" x14ac:dyDescent="0.3">
      <c r="A94" s="64" t="s">
        <v>173</v>
      </c>
      <c r="B94" s="64" t="s">
        <v>174</v>
      </c>
      <c r="C94" s="37">
        <v>4301070975</v>
      </c>
      <c r="D94" s="229">
        <v>4607111033970</v>
      </c>
      <c r="E94" s="229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68" t="s">
        <v>175</v>
      </c>
      <c r="O94" s="231"/>
      <c r="P94" s="231"/>
      <c r="Q94" s="231"/>
      <c r="R94" s="232"/>
      <c r="S94" s="40" t="s">
        <v>49</v>
      </c>
      <c r="T94" s="40" t="s">
        <v>49</v>
      </c>
      <c r="U94" s="41" t="s">
        <v>42</v>
      </c>
      <c r="V94" s="59">
        <v>173</v>
      </c>
      <c r="W94" s="56">
        <f>IFERROR(IF(V94="","",V94),"")</f>
        <v>173</v>
      </c>
      <c r="X94" s="42">
        <f>IFERROR(IF(V94="","",V94*0.0155),"")</f>
        <v>2.6814999999999998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3">
      <c r="A95" s="64" t="s">
        <v>176</v>
      </c>
      <c r="B95" s="64" t="s">
        <v>177</v>
      </c>
      <c r="C95" s="37">
        <v>4301070976</v>
      </c>
      <c r="D95" s="229">
        <v>4607111034144</v>
      </c>
      <c r="E95" s="229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69" t="s">
        <v>178</v>
      </c>
      <c r="O95" s="231"/>
      <c r="P95" s="231"/>
      <c r="Q95" s="231"/>
      <c r="R95" s="232"/>
      <c r="S95" s="40" t="s">
        <v>49</v>
      </c>
      <c r="T95" s="40" t="s">
        <v>49</v>
      </c>
      <c r="U95" s="41" t="s">
        <v>42</v>
      </c>
      <c r="V95" s="59">
        <v>375</v>
      </c>
      <c r="W95" s="56">
        <f>IFERROR(IF(V95="","",V95),"")</f>
        <v>375</v>
      </c>
      <c r="X95" s="42">
        <f>IFERROR(IF(V95="","",V95*0.0155),"")</f>
        <v>5.8125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3">
      <c r="A96" s="64" t="s">
        <v>179</v>
      </c>
      <c r="B96" s="64" t="s">
        <v>180</v>
      </c>
      <c r="C96" s="37">
        <v>4301070973</v>
      </c>
      <c r="D96" s="229">
        <v>4607111033987</v>
      </c>
      <c r="E96" s="229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70" t="s">
        <v>181</v>
      </c>
      <c r="O96" s="231"/>
      <c r="P96" s="231"/>
      <c r="Q96" s="231"/>
      <c r="R96" s="232"/>
      <c r="S96" s="40" t="s">
        <v>49</v>
      </c>
      <c r="T96" s="40" t="s">
        <v>49</v>
      </c>
      <c r="U96" s="41" t="s">
        <v>42</v>
      </c>
      <c r="V96" s="59">
        <v>135</v>
      </c>
      <c r="W96" s="56">
        <f>IFERROR(IF(V96="","",V96),"")</f>
        <v>135</v>
      </c>
      <c r="X96" s="42">
        <f>IFERROR(IF(V96="","",V96*0.0155),"")</f>
        <v>2.0924999999999998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3">
      <c r="A97" s="64" t="s">
        <v>182</v>
      </c>
      <c r="B97" s="64" t="s">
        <v>183</v>
      </c>
      <c r="C97" s="37">
        <v>4301070974</v>
      </c>
      <c r="D97" s="229">
        <v>4607111034151</v>
      </c>
      <c r="E97" s="229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71" t="s">
        <v>184</v>
      </c>
      <c r="O97" s="231"/>
      <c r="P97" s="231"/>
      <c r="Q97" s="231"/>
      <c r="R97" s="232"/>
      <c r="S97" s="40" t="s">
        <v>49</v>
      </c>
      <c r="T97" s="40" t="s">
        <v>49</v>
      </c>
      <c r="U97" s="41" t="s">
        <v>42</v>
      </c>
      <c r="V97" s="59">
        <v>300</v>
      </c>
      <c r="W97" s="56">
        <f>IFERROR(IF(V97="","",V97),"")</f>
        <v>300</v>
      </c>
      <c r="X97" s="42">
        <f>IFERROR(IF(V97="","",V97*0.0155),"")</f>
        <v>4.6500000000000004</v>
      </c>
      <c r="Y97" s="69" t="s">
        <v>49</v>
      </c>
      <c r="Z97" s="70" t="s">
        <v>49</v>
      </c>
      <c r="AD97" s="74"/>
      <c r="BA97" s="110" t="s">
        <v>70</v>
      </c>
    </row>
    <row r="98" spans="1:53" ht="12.5" x14ac:dyDescent="0.25">
      <c r="A98" s="236"/>
      <c r="B98" s="236"/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7"/>
      <c r="N98" s="233" t="s">
        <v>43</v>
      </c>
      <c r="O98" s="234"/>
      <c r="P98" s="234"/>
      <c r="Q98" s="234"/>
      <c r="R98" s="234"/>
      <c r="S98" s="234"/>
      <c r="T98" s="235"/>
      <c r="U98" s="43" t="s">
        <v>42</v>
      </c>
      <c r="V98" s="44">
        <f>IFERROR(SUM(V94:V97),"0")</f>
        <v>983</v>
      </c>
      <c r="W98" s="44">
        <f>IFERROR(SUM(W94:W97),"0")</f>
        <v>983</v>
      </c>
      <c r="X98" s="44">
        <f>IFERROR(IF(X94="",0,X94),"0")+IFERROR(IF(X95="",0,X95),"0")+IFERROR(IF(X96="",0,X96),"0")+IFERROR(IF(X97="",0,X97),"0")</f>
        <v>15.236499999999999</v>
      </c>
      <c r="Y98" s="68"/>
      <c r="Z98" s="68"/>
    </row>
    <row r="99" spans="1:53" ht="12.5" x14ac:dyDescent="0.25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7"/>
      <c r="N99" s="233" t="s">
        <v>43</v>
      </c>
      <c r="O99" s="234"/>
      <c r="P99" s="234"/>
      <c r="Q99" s="234"/>
      <c r="R99" s="234"/>
      <c r="S99" s="234"/>
      <c r="T99" s="235"/>
      <c r="U99" s="43" t="s">
        <v>0</v>
      </c>
      <c r="V99" s="44">
        <f>IFERROR(SUMPRODUCT(V94:V97*H94:H97),"0")</f>
        <v>6979.04</v>
      </c>
      <c r="W99" s="44">
        <f>IFERROR(SUMPRODUCT(W94:W97*H94:H97),"0")</f>
        <v>6979.04</v>
      </c>
      <c r="X99" s="43"/>
      <c r="Y99" s="68"/>
      <c r="Z99" s="68"/>
    </row>
    <row r="100" spans="1:53" ht="16.5" customHeight="1" x14ac:dyDescent="0.3">
      <c r="A100" s="227" t="s">
        <v>185</v>
      </c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66"/>
      <c r="Z100" s="66"/>
    </row>
    <row r="101" spans="1:53" ht="14.25" customHeight="1" x14ac:dyDescent="0.3">
      <c r="A101" s="228" t="s">
        <v>143</v>
      </c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67"/>
      <c r="Z101" s="67"/>
    </row>
    <row r="102" spans="1:53" ht="27" customHeight="1" x14ac:dyDescent="0.3">
      <c r="A102" s="64" t="s">
        <v>186</v>
      </c>
      <c r="B102" s="64" t="s">
        <v>187</v>
      </c>
      <c r="C102" s="37">
        <v>4301135162</v>
      </c>
      <c r="D102" s="229">
        <v>4607111034014</v>
      </c>
      <c r="E102" s="229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7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231"/>
      <c r="P102" s="231"/>
      <c r="Q102" s="231"/>
      <c r="R102" s="232"/>
      <c r="S102" s="40" t="s">
        <v>49</v>
      </c>
      <c r="T102" s="40" t="s">
        <v>49</v>
      </c>
      <c r="U102" s="41" t="s">
        <v>42</v>
      </c>
      <c r="V102" s="59">
        <v>164</v>
      </c>
      <c r="W102" s="56">
        <f>IFERROR(IF(V102="","",V102),"")</f>
        <v>164</v>
      </c>
      <c r="X102" s="42">
        <f>IFERROR(IF(V102="","",V102*0.01788),"")</f>
        <v>2.9323199999999998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3">
      <c r="A103" s="64" t="s">
        <v>188</v>
      </c>
      <c r="B103" s="64" t="s">
        <v>189</v>
      </c>
      <c r="C103" s="37">
        <v>4301135117</v>
      </c>
      <c r="D103" s="229">
        <v>4607111033994</v>
      </c>
      <c r="E103" s="229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231"/>
      <c r="P103" s="231"/>
      <c r="Q103" s="231"/>
      <c r="R103" s="232"/>
      <c r="S103" s="40" t="s">
        <v>49</v>
      </c>
      <c r="T103" s="40" t="s">
        <v>49</v>
      </c>
      <c r="U103" s="41" t="s">
        <v>42</v>
      </c>
      <c r="V103" s="59">
        <v>168</v>
      </c>
      <c r="W103" s="56">
        <f>IFERROR(IF(V103="","",V103),"")</f>
        <v>168</v>
      </c>
      <c r="X103" s="42">
        <f>IFERROR(IF(V103="","",V103*0.01788),"")</f>
        <v>3.0038399999999998</v>
      </c>
      <c r="Y103" s="69" t="s">
        <v>49</v>
      </c>
      <c r="Z103" s="70" t="s">
        <v>49</v>
      </c>
      <c r="AD103" s="74"/>
      <c r="BA103" s="112" t="s">
        <v>90</v>
      </c>
    </row>
    <row r="104" spans="1:53" ht="12.5" x14ac:dyDescent="0.25">
      <c r="A104" s="236"/>
      <c r="B104" s="236"/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7"/>
      <c r="N104" s="233" t="s">
        <v>43</v>
      </c>
      <c r="O104" s="234"/>
      <c r="P104" s="234"/>
      <c r="Q104" s="234"/>
      <c r="R104" s="234"/>
      <c r="S104" s="234"/>
      <c r="T104" s="235"/>
      <c r="U104" s="43" t="s">
        <v>42</v>
      </c>
      <c r="V104" s="44">
        <f>IFERROR(SUM(V102:V103),"0")</f>
        <v>332</v>
      </c>
      <c r="W104" s="44">
        <f>IFERROR(SUM(W102:W103),"0")</f>
        <v>332</v>
      </c>
      <c r="X104" s="44">
        <f>IFERROR(IF(X102="",0,X102),"0")+IFERROR(IF(X103="",0,X103),"0")</f>
        <v>5.9361599999999992</v>
      </c>
      <c r="Y104" s="68"/>
      <c r="Z104" s="68"/>
    </row>
    <row r="105" spans="1:53" ht="12.5" x14ac:dyDescent="0.25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7"/>
      <c r="N105" s="233" t="s">
        <v>43</v>
      </c>
      <c r="O105" s="234"/>
      <c r="P105" s="234"/>
      <c r="Q105" s="234"/>
      <c r="R105" s="234"/>
      <c r="S105" s="234"/>
      <c r="T105" s="235"/>
      <c r="U105" s="43" t="s">
        <v>0</v>
      </c>
      <c r="V105" s="44">
        <f>IFERROR(SUMPRODUCT(V102:V103*H102:H103),"0")</f>
        <v>996</v>
      </c>
      <c r="W105" s="44">
        <f>IFERROR(SUMPRODUCT(W102:W103*H102:H103),"0")</f>
        <v>996</v>
      </c>
      <c r="X105" s="43"/>
      <c r="Y105" s="68"/>
      <c r="Z105" s="68"/>
    </row>
    <row r="106" spans="1:53" ht="16.5" customHeight="1" x14ac:dyDescent="0.3">
      <c r="A106" s="227" t="s">
        <v>190</v>
      </c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66"/>
      <c r="Z106" s="66"/>
    </row>
    <row r="107" spans="1:53" ht="14.25" customHeight="1" x14ac:dyDescent="0.3">
      <c r="A107" s="228" t="s">
        <v>143</v>
      </c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67"/>
      <c r="Z107" s="67"/>
    </row>
    <row r="108" spans="1:53" ht="16.5" customHeight="1" x14ac:dyDescent="0.3">
      <c r="A108" s="64" t="s">
        <v>191</v>
      </c>
      <c r="B108" s="64" t="s">
        <v>192</v>
      </c>
      <c r="C108" s="37">
        <v>4301135112</v>
      </c>
      <c r="D108" s="229">
        <v>4607111034199</v>
      </c>
      <c r="E108" s="229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231"/>
      <c r="P108" s="231"/>
      <c r="Q108" s="231"/>
      <c r="R108" s="232"/>
      <c r="S108" s="40" t="s">
        <v>49</v>
      </c>
      <c r="T108" s="40" t="s">
        <v>49</v>
      </c>
      <c r="U108" s="41" t="s">
        <v>42</v>
      </c>
      <c r="V108" s="59">
        <v>200</v>
      </c>
      <c r="W108" s="56">
        <f>IFERROR(IF(V108="","",V108),"")</f>
        <v>200</v>
      </c>
      <c r="X108" s="42">
        <f>IFERROR(IF(V108="","",V108*0.01788),"")</f>
        <v>3.5760000000000001</v>
      </c>
      <c r="Y108" s="69" t="s">
        <v>49</v>
      </c>
      <c r="Z108" s="70" t="s">
        <v>49</v>
      </c>
      <c r="AD108" s="74"/>
      <c r="BA108" s="113" t="s">
        <v>90</v>
      </c>
    </row>
    <row r="109" spans="1:53" ht="12.5" x14ac:dyDescent="0.25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7"/>
      <c r="N109" s="233" t="s">
        <v>43</v>
      </c>
      <c r="O109" s="234"/>
      <c r="P109" s="234"/>
      <c r="Q109" s="234"/>
      <c r="R109" s="234"/>
      <c r="S109" s="234"/>
      <c r="T109" s="235"/>
      <c r="U109" s="43" t="s">
        <v>42</v>
      </c>
      <c r="V109" s="44">
        <f>IFERROR(SUM(V108:V108),"0")</f>
        <v>200</v>
      </c>
      <c r="W109" s="44">
        <f>IFERROR(SUM(W108:W108),"0")</f>
        <v>200</v>
      </c>
      <c r="X109" s="44">
        <f>IFERROR(IF(X108="",0,X108),"0")</f>
        <v>3.5760000000000001</v>
      </c>
      <c r="Y109" s="68"/>
      <c r="Z109" s="68"/>
    </row>
    <row r="110" spans="1:53" ht="12.5" x14ac:dyDescent="0.25">
      <c r="A110" s="236"/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7"/>
      <c r="N110" s="233" t="s">
        <v>43</v>
      </c>
      <c r="O110" s="234"/>
      <c r="P110" s="234"/>
      <c r="Q110" s="234"/>
      <c r="R110" s="234"/>
      <c r="S110" s="234"/>
      <c r="T110" s="235"/>
      <c r="U110" s="43" t="s">
        <v>0</v>
      </c>
      <c r="V110" s="44">
        <f>IFERROR(SUMPRODUCT(V108:V108*H108:H108),"0")</f>
        <v>600</v>
      </c>
      <c r="W110" s="44">
        <f>IFERROR(SUMPRODUCT(W108:W108*H108:H108),"0")</f>
        <v>600</v>
      </c>
      <c r="X110" s="43"/>
      <c r="Y110" s="68"/>
      <c r="Z110" s="68"/>
    </row>
    <row r="111" spans="1:53" ht="16.5" customHeight="1" x14ac:dyDescent="0.3">
      <c r="A111" s="227" t="s">
        <v>193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66"/>
      <c r="Z111" s="66"/>
    </row>
    <row r="112" spans="1:53" ht="14.25" customHeight="1" x14ac:dyDescent="0.3">
      <c r="A112" s="228" t="s">
        <v>143</v>
      </c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67"/>
      <c r="Z112" s="67"/>
    </row>
    <row r="113" spans="1:53" ht="27" customHeight="1" x14ac:dyDescent="0.3">
      <c r="A113" s="64" t="s">
        <v>194</v>
      </c>
      <c r="B113" s="64" t="s">
        <v>195</v>
      </c>
      <c r="C113" s="37">
        <v>4301130006</v>
      </c>
      <c r="D113" s="229">
        <v>4607111034670</v>
      </c>
      <c r="E113" s="229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231"/>
      <c r="P113" s="231"/>
      <c r="Q113" s="231"/>
      <c r="R113" s="232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customHeight="1" x14ac:dyDescent="0.3">
      <c r="A114" s="64" t="s">
        <v>197</v>
      </c>
      <c r="B114" s="64" t="s">
        <v>198</v>
      </c>
      <c r="C114" s="37">
        <v>4301130003</v>
      </c>
      <c r="D114" s="229">
        <v>4607111034687</v>
      </c>
      <c r="E114" s="229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76" t="s">
        <v>199</v>
      </c>
      <c r="O114" s="231"/>
      <c r="P114" s="231"/>
      <c r="Q114" s="231"/>
      <c r="R114" s="232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customHeight="1" x14ac:dyDescent="0.3">
      <c r="A115" s="64" t="s">
        <v>200</v>
      </c>
      <c r="B115" s="64" t="s">
        <v>201</v>
      </c>
      <c r="C115" s="37">
        <v>4301135115</v>
      </c>
      <c r="D115" s="229">
        <v>4607111034380</v>
      </c>
      <c r="E115" s="229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7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231"/>
      <c r="P115" s="231"/>
      <c r="Q115" s="231"/>
      <c r="R115" s="232"/>
      <c r="S115" s="40" t="s">
        <v>49</v>
      </c>
      <c r="T115" s="40" t="s">
        <v>49</v>
      </c>
      <c r="U115" s="41" t="s">
        <v>42</v>
      </c>
      <c r="V115" s="59">
        <v>152</v>
      </c>
      <c r="W115" s="56">
        <f>IFERROR(IF(V115="","",V115),"")</f>
        <v>152</v>
      </c>
      <c r="X115" s="42">
        <f>IFERROR(IF(V115="","",V115*0.01788),"")</f>
        <v>2.7177600000000002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3">
      <c r="A116" s="64" t="s">
        <v>202</v>
      </c>
      <c r="B116" s="64" t="s">
        <v>203</v>
      </c>
      <c r="C116" s="37">
        <v>4301135114</v>
      </c>
      <c r="D116" s="229">
        <v>4607111034397</v>
      </c>
      <c r="E116" s="229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7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231"/>
      <c r="P116" s="231"/>
      <c r="Q116" s="231"/>
      <c r="R116" s="232"/>
      <c r="S116" s="40" t="s">
        <v>49</v>
      </c>
      <c r="T116" s="40" t="s">
        <v>49</v>
      </c>
      <c r="U116" s="41" t="s">
        <v>42</v>
      </c>
      <c r="V116" s="59">
        <v>154</v>
      </c>
      <c r="W116" s="56">
        <f>IFERROR(IF(V116="","",V116),"")</f>
        <v>154</v>
      </c>
      <c r="X116" s="42">
        <f>IFERROR(IF(V116="","",V116*0.01788),"")</f>
        <v>2.75352</v>
      </c>
      <c r="Y116" s="69" t="s">
        <v>49</v>
      </c>
      <c r="Z116" s="70" t="s">
        <v>49</v>
      </c>
      <c r="AD116" s="74"/>
      <c r="BA116" s="117" t="s">
        <v>90</v>
      </c>
    </row>
    <row r="117" spans="1:53" ht="12.5" x14ac:dyDescent="0.25">
      <c r="A117" s="236"/>
      <c r="B117" s="236"/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7"/>
      <c r="N117" s="233" t="s">
        <v>43</v>
      </c>
      <c r="O117" s="234"/>
      <c r="P117" s="234"/>
      <c r="Q117" s="234"/>
      <c r="R117" s="234"/>
      <c r="S117" s="234"/>
      <c r="T117" s="235"/>
      <c r="U117" s="43" t="s">
        <v>42</v>
      </c>
      <c r="V117" s="44">
        <f>IFERROR(SUM(V113:V116),"0")</f>
        <v>306</v>
      </c>
      <c r="W117" s="44">
        <f>IFERROR(SUM(W113:W116),"0")</f>
        <v>306</v>
      </c>
      <c r="X117" s="44">
        <f>IFERROR(IF(X113="",0,X113),"0")+IFERROR(IF(X114="",0,X114),"0")+IFERROR(IF(X115="",0,X115),"0")+IFERROR(IF(X116="",0,X116),"0")</f>
        <v>5.4712800000000001</v>
      </c>
      <c r="Y117" s="68"/>
      <c r="Z117" s="68"/>
    </row>
    <row r="118" spans="1:53" ht="12.5" x14ac:dyDescent="0.25">
      <c r="A118" s="236"/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7"/>
      <c r="N118" s="233" t="s">
        <v>43</v>
      </c>
      <c r="O118" s="234"/>
      <c r="P118" s="234"/>
      <c r="Q118" s="234"/>
      <c r="R118" s="234"/>
      <c r="S118" s="234"/>
      <c r="T118" s="235"/>
      <c r="U118" s="43" t="s">
        <v>0</v>
      </c>
      <c r="V118" s="44">
        <f>IFERROR(SUMPRODUCT(V113:V116*H113:H116),"0")</f>
        <v>918</v>
      </c>
      <c r="W118" s="44">
        <f>IFERROR(SUMPRODUCT(W113:W116*H113:H116),"0")</f>
        <v>918</v>
      </c>
      <c r="X118" s="43"/>
      <c r="Y118" s="68"/>
      <c r="Z118" s="68"/>
    </row>
    <row r="119" spans="1:53" ht="16.5" customHeight="1" x14ac:dyDescent="0.3">
      <c r="A119" s="227" t="s">
        <v>204</v>
      </c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66"/>
      <c r="Z119" s="66"/>
    </row>
    <row r="120" spans="1:53" ht="14.25" customHeight="1" x14ac:dyDescent="0.3">
      <c r="A120" s="228" t="s">
        <v>143</v>
      </c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67"/>
      <c r="Z120" s="67"/>
    </row>
    <row r="121" spans="1:53" ht="27" customHeight="1" x14ac:dyDescent="0.3">
      <c r="A121" s="64" t="s">
        <v>205</v>
      </c>
      <c r="B121" s="64" t="s">
        <v>206</v>
      </c>
      <c r="C121" s="37">
        <v>4301135134</v>
      </c>
      <c r="D121" s="229">
        <v>4607111035806</v>
      </c>
      <c r="E121" s="229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231"/>
      <c r="P121" s="231"/>
      <c r="Q121" s="231"/>
      <c r="R121" s="232"/>
      <c r="S121" s="40" t="s">
        <v>49</v>
      </c>
      <c r="T121" s="40" t="s">
        <v>49</v>
      </c>
      <c r="U121" s="41" t="s">
        <v>42</v>
      </c>
      <c r="V121" s="59">
        <v>136</v>
      </c>
      <c r="W121" s="56">
        <f>IFERROR(IF(V121="","",V121),"")</f>
        <v>136</v>
      </c>
      <c r="X121" s="42">
        <f>IFERROR(IF(V121="","",V121*0.01788),"")</f>
        <v>2.4316800000000001</v>
      </c>
      <c r="Y121" s="69" t="s">
        <v>49</v>
      </c>
      <c r="Z121" s="70" t="s">
        <v>49</v>
      </c>
      <c r="AD121" s="74"/>
      <c r="BA121" s="118" t="s">
        <v>90</v>
      </c>
    </row>
    <row r="122" spans="1:53" ht="12.5" x14ac:dyDescent="0.25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7"/>
      <c r="N122" s="233" t="s">
        <v>43</v>
      </c>
      <c r="O122" s="234"/>
      <c r="P122" s="234"/>
      <c r="Q122" s="234"/>
      <c r="R122" s="234"/>
      <c r="S122" s="234"/>
      <c r="T122" s="235"/>
      <c r="U122" s="43" t="s">
        <v>42</v>
      </c>
      <c r="V122" s="44">
        <f>IFERROR(SUM(V121:V121),"0")</f>
        <v>136</v>
      </c>
      <c r="W122" s="44">
        <f>IFERROR(SUM(W121:W121),"0")</f>
        <v>136</v>
      </c>
      <c r="X122" s="44">
        <f>IFERROR(IF(X121="",0,X121),"0")</f>
        <v>2.4316800000000001</v>
      </c>
      <c r="Y122" s="68"/>
      <c r="Z122" s="68"/>
    </row>
    <row r="123" spans="1:53" ht="12.5" x14ac:dyDescent="0.25">
      <c r="A123" s="236"/>
      <c r="B123" s="236"/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7"/>
      <c r="N123" s="233" t="s">
        <v>43</v>
      </c>
      <c r="O123" s="234"/>
      <c r="P123" s="234"/>
      <c r="Q123" s="234"/>
      <c r="R123" s="234"/>
      <c r="S123" s="234"/>
      <c r="T123" s="235"/>
      <c r="U123" s="43" t="s">
        <v>0</v>
      </c>
      <c r="V123" s="44">
        <f>IFERROR(SUMPRODUCT(V121:V121*H121:H121),"0")</f>
        <v>408</v>
      </c>
      <c r="W123" s="44">
        <f>IFERROR(SUMPRODUCT(W121:W121*H121:H121),"0")</f>
        <v>408</v>
      </c>
      <c r="X123" s="43"/>
      <c r="Y123" s="68"/>
      <c r="Z123" s="68"/>
    </row>
    <row r="124" spans="1:53" ht="16.5" customHeight="1" x14ac:dyDescent="0.3">
      <c r="A124" s="227" t="s">
        <v>207</v>
      </c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66"/>
      <c r="Z124" s="66"/>
    </row>
    <row r="125" spans="1:53" ht="14.25" customHeight="1" x14ac:dyDescent="0.3">
      <c r="A125" s="228" t="s">
        <v>208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67"/>
      <c r="Z125" s="67"/>
    </row>
    <row r="126" spans="1:53" ht="27" customHeight="1" x14ac:dyDescent="0.3">
      <c r="A126" s="64" t="s">
        <v>209</v>
      </c>
      <c r="B126" s="64" t="s">
        <v>210</v>
      </c>
      <c r="C126" s="37">
        <v>4301070768</v>
      </c>
      <c r="D126" s="229">
        <v>4607111035639</v>
      </c>
      <c r="E126" s="229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231"/>
      <c r="P126" s="231"/>
      <c r="Q126" s="231"/>
      <c r="R126" s="232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3">
      <c r="A127" s="64" t="s">
        <v>212</v>
      </c>
      <c r="B127" s="64" t="s">
        <v>213</v>
      </c>
      <c r="C127" s="37">
        <v>4301070797</v>
      </c>
      <c r="D127" s="229">
        <v>4607111035646</v>
      </c>
      <c r="E127" s="229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231"/>
      <c r="P127" s="231"/>
      <c r="Q127" s="231"/>
      <c r="R127" s="232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t="12.5" x14ac:dyDescent="0.25">
      <c r="A128" s="236"/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7"/>
      <c r="N128" s="233" t="s">
        <v>43</v>
      </c>
      <c r="O128" s="234"/>
      <c r="P128" s="234"/>
      <c r="Q128" s="234"/>
      <c r="R128" s="234"/>
      <c r="S128" s="234"/>
      <c r="T128" s="235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ht="12.5" x14ac:dyDescent="0.25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7"/>
      <c r="N129" s="233" t="s">
        <v>43</v>
      </c>
      <c r="O129" s="234"/>
      <c r="P129" s="234"/>
      <c r="Q129" s="234"/>
      <c r="R129" s="234"/>
      <c r="S129" s="234"/>
      <c r="T129" s="235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3">
      <c r="A130" s="227" t="s">
        <v>215</v>
      </c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66"/>
      <c r="Z130" s="66"/>
    </row>
    <row r="131" spans="1:53" ht="14.25" customHeight="1" x14ac:dyDescent="0.3">
      <c r="A131" s="228" t="s">
        <v>143</v>
      </c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67"/>
      <c r="Z131" s="67"/>
    </row>
    <row r="132" spans="1:53" ht="27" customHeight="1" x14ac:dyDescent="0.3">
      <c r="A132" s="64" t="s">
        <v>216</v>
      </c>
      <c r="B132" s="64" t="s">
        <v>217</v>
      </c>
      <c r="C132" s="37">
        <v>4301135133</v>
      </c>
      <c r="D132" s="229">
        <v>4607111036568</v>
      </c>
      <c r="E132" s="229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8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231"/>
      <c r="P132" s="231"/>
      <c r="Q132" s="231"/>
      <c r="R132" s="232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ht="12.5" x14ac:dyDescent="0.25">
      <c r="A133" s="236"/>
      <c r="B133" s="236"/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7"/>
      <c r="N133" s="233" t="s">
        <v>43</v>
      </c>
      <c r="O133" s="234"/>
      <c r="P133" s="234"/>
      <c r="Q133" s="234"/>
      <c r="R133" s="234"/>
      <c r="S133" s="234"/>
      <c r="T133" s="235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ht="12.5" x14ac:dyDescent="0.25">
      <c r="A134" s="236"/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7"/>
      <c r="N134" s="233" t="s">
        <v>43</v>
      </c>
      <c r="O134" s="234"/>
      <c r="P134" s="234"/>
      <c r="Q134" s="234"/>
      <c r="R134" s="234"/>
      <c r="S134" s="234"/>
      <c r="T134" s="235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5">
      <c r="A135" s="226" t="s">
        <v>218</v>
      </c>
      <c r="B135" s="226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55"/>
      <c r="Z135" s="55"/>
    </row>
    <row r="136" spans="1:53" ht="16.5" customHeight="1" x14ac:dyDescent="0.3">
      <c r="A136" s="227" t="s">
        <v>219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66"/>
      <c r="Z136" s="66"/>
    </row>
    <row r="137" spans="1:53" ht="14.25" customHeight="1" x14ac:dyDescent="0.3">
      <c r="A137" s="228" t="s">
        <v>208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67"/>
      <c r="Z137" s="67"/>
    </row>
    <row r="138" spans="1:53" ht="16.5" customHeight="1" x14ac:dyDescent="0.3">
      <c r="A138" s="64" t="s">
        <v>220</v>
      </c>
      <c r="B138" s="64" t="s">
        <v>221</v>
      </c>
      <c r="C138" s="37">
        <v>4301071010</v>
      </c>
      <c r="D138" s="229">
        <v>4607111037701</v>
      </c>
      <c r="E138" s="229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8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231"/>
      <c r="P138" s="231"/>
      <c r="Q138" s="231"/>
      <c r="R138" s="232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ht="12.5" x14ac:dyDescent="0.25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7"/>
      <c r="N139" s="233" t="s">
        <v>43</v>
      </c>
      <c r="O139" s="234"/>
      <c r="P139" s="234"/>
      <c r="Q139" s="234"/>
      <c r="R139" s="234"/>
      <c r="S139" s="234"/>
      <c r="T139" s="235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ht="12.5" x14ac:dyDescent="0.25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7"/>
      <c r="N140" s="233" t="s">
        <v>43</v>
      </c>
      <c r="O140" s="234"/>
      <c r="P140" s="234"/>
      <c r="Q140" s="234"/>
      <c r="R140" s="234"/>
      <c r="S140" s="234"/>
      <c r="T140" s="235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3">
      <c r="A141" s="227" t="s">
        <v>222</v>
      </c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66"/>
      <c r="Z141" s="66"/>
    </row>
    <row r="142" spans="1:53" ht="14.25" customHeight="1" x14ac:dyDescent="0.3">
      <c r="A142" s="228" t="s">
        <v>80</v>
      </c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67"/>
      <c r="Z142" s="67"/>
    </row>
    <row r="143" spans="1:53" ht="16.5" customHeight="1" x14ac:dyDescent="0.3">
      <c r="A143" s="64" t="s">
        <v>223</v>
      </c>
      <c r="B143" s="64" t="s">
        <v>224</v>
      </c>
      <c r="C143" s="37">
        <v>4301071026</v>
      </c>
      <c r="D143" s="229">
        <v>4607111036384</v>
      </c>
      <c r="E143" s="229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180</v>
      </c>
      <c r="N143" s="284" t="s">
        <v>225</v>
      </c>
      <c r="O143" s="231"/>
      <c r="P143" s="231"/>
      <c r="Q143" s="231"/>
      <c r="R143" s="232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3">
      <c r="A144" s="64" t="s">
        <v>226</v>
      </c>
      <c r="B144" s="64" t="s">
        <v>227</v>
      </c>
      <c r="C144" s="37">
        <v>4301070956</v>
      </c>
      <c r="D144" s="229">
        <v>4640242180250</v>
      </c>
      <c r="E144" s="229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85" t="s">
        <v>228</v>
      </c>
      <c r="O144" s="231"/>
      <c r="P144" s="231"/>
      <c r="Q144" s="231"/>
      <c r="R144" s="232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3">
      <c r="A145" s="64" t="s">
        <v>229</v>
      </c>
      <c r="B145" s="64" t="s">
        <v>230</v>
      </c>
      <c r="C145" s="37">
        <v>4301071028</v>
      </c>
      <c r="D145" s="229">
        <v>4607111036216</v>
      </c>
      <c r="E145" s="229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180</v>
      </c>
      <c r="N145" s="286" t="s">
        <v>231</v>
      </c>
      <c r="O145" s="231"/>
      <c r="P145" s="231"/>
      <c r="Q145" s="231"/>
      <c r="R145" s="232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3">
      <c r="A146" s="64" t="s">
        <v>232</v>
      </c>
      <c r="B146" s="64" t="s">
        <v>233</v>
      </c>
      <c r="C146" s="37">
        <v>4301071027</v>
      </c>
      <c r="D146" s="229">
        <v>4607111036278</v>
      </c>
      <c r="E146" s="229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180</v>
      </c>
      <c r="N146" s="287" t="s">
        <v>234</v>
      </c>
      <c r="O146" s="231"/>
      <c r="P146" s="231"/>
      <c r="Q146" s="231"/>
      <c r="R146" s="232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12.5" x14ac:dyDescent="0.25">
      <c r="A147" s="236"/>
      <c r="B147" s="236"/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  <c r="M147" s="237"/>
      <c r="N147" s="233" t="s">
        <v>43</v>
      </c>
      <c r="O147" s="234"/>
      <c r="P147" s="234"/>
      <c r="Q147" s="234"/>
      <c r="R147" s="234"/>
      <c r="S147" s="234"/>
      <c r="T147" s="235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ht="12.5" x14ac:dyDescent="0.25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7"/>
      <c r="N148" s="233" t="s">
        <v>43</v>
      </c>
      <c r="O148" s="234"/>
      <c r="P148" s="234"/>
      <c r="Q148" s="234"/>
      <c r="R148" s="234"/>
      <c r="S148" s="234"/>
      <c r="T148" s="235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3">
      <c r="A149" s="228" t="s">
        <v>235</v>
      </c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67"/>
      <c r="Z149" s="67"/>
    </row>
    <row r="150" spans="1:53" ht="27" customHeight="1" x14ac:dyDescent="0.3">
      <c r="A150" s="64" t="s">
        <v>236</v>
      </c>
      <c r="B150" s="64" t="s">
        <v>237</v>
      </c>
      <c r="C150" s="37">
        <v>4301080153</v>
      </c>
      <c r="D150" s="229">
        <v>4607111036827</v>
      </c>
      <c r="E150" s="229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231"/>
      <c r="P150" s="231"/>
      <c r="Q150" s="231"/>
      <c r="R150" s="232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3">
      <c r="A151" s="64" t="s">
        <v>238</v>
      </c>
      <c r="B151" s="64" t="s">
        <v>239</v>
      </c>
      <c r="C151" s="37">
        <v>4301080154</v>
      </c>
      <c r="D151" s="229">
        <v>4607111036834</v>
      </c>
      <c r="E151" s="229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231"/>
      <c r="P151" s="231"/>
      <c r="Q151" s="231"/>
      <c r="R151" s="232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12.5" x14ac:dyDescent="0.25">
      <c r="A152" s="236"/>
      <c r="B152" s="236"/>
      <c r="C152" s="236"/>
      <c r="D152" s="236"/>
      <c r="E152" s="236"/>
      <c r="F152" s="236"/>
      <c r="G152" s="236"/>
      <c r="H152" s="236"/>
      <c r="I152" s="236"/>
      <c r="J152" s="236"/>
      <c r="K152" s="236"/>
      <c r="L152" s="236"/>
      <c r="M152" s="237"/>
      <c r="N152" s="233" t="s">
        <v>43</v>
      </c>
      <c r="O152" s="234"/>
      <c r="P152" s="234"/>
      <c r="Q152" s="234"/>
      <c r="R152" s="234"/>
      <c r="S152" s="234"/>
      <c r="T152" s="235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ht="12.5" x14ac:dyDescent="0.25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7"/>
      <c r="N153" s="233" t="s">
        <v>43</v>
      </c>
      <c r="O153" s="234"/>
      <c r="P153" s="234"/>
      <c r="Q153" s="234"/>
      <c r="R153" s="234"/>
      <c r="S153" s="234"/>
      <c r="T153" s="235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5">
      <c r="A154" s="226" t="s">
        <v>240</v>
      </c>
      <c r="B154" s="226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55"/>
      <c r="Z154" s="55"/>
    </row>
    <row r="155" spans="1:53" ht="16.5" customHeight="1" x14ac:dyDescent="0.3">
      <c r="A155" s="227" t="s">
        <v>241</v>
      </c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66"/>
      <c r="Z155" s="66"/>
    </row>
    <row r="156" spans="1:53" ht="14.25" customHeight="1" x14ac:dyDescent="0.3">
      <c r="A156" s="228" t="s">
        <v>87</v>
      </c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67"/>
      <c r="Z156" s="67"/>
    </row>
    <row r="157" spans="1:53" ht="16.5" customHeight="1" x14ac:dyDescent="0.3">
      <c r="A157" s="64" t="s">
        <v>242</v>
      </c>
      <c r="B157" s="64" t="s">
        <v>243</v>
      </c>
      <c r="C157" s="37">
        <v>4301132048</v>
      </c>
      <c r="D157" s="229">
        <v>4607111035721</v>
      </c>
      <c r="E157" s="229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9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231"/>
      <c r="P157" s="231"/>
      <c r="Q157" s="231"/>
      <c r="R157" s="232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3">
      <c r="A158" s="64" t="s">
        <v>244</v>
      </c>
      <c r="B158" s="64" t="s">
        <v>245</v>
      </c>
      <c r="C158" s="37">
        <v>4301132046</v>
      </c>
      <c r="D158" s="229">
        <v>4607111035691</v>
      </c>
      <c r="E158" s="229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9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231"/>
      <c r="P158" s="231"/>
      <c r="Q158" s="231"/>
      <c r="R158" s="232"/>
      <c r="S158" s="40" t="s">
        <v>49</v>
      </c>
      <c r="T158" s="40" t="s">
        <v>49</v>
      </c>
      <c r="U158" s="41" t="s">
        <v>42</v>
      </c>
      <c r="V158" s="59">
        <v>253</v>
      </c>
      <c r="W158" s="56">
        <f>IFERROR(IF(V158="","",V158),"")</f>
        <v>253</v>
      </c>
      <c r="X158" s="42">
        <f>IFERROR(IF(V158="","",V158*0.01788),"")</f>
        <v>4.5236400000000003</v>
      </c>
      <c r="Y158" s="69" t="s">
        <v>49</v>
      </c>
      <c r="Z158" s="70" t="s">
        <v>49</v>
      </c>
      <c r="AD158" s="74"/>
      <c r="BA158" s="130" t="s">
        <v>90</v>
      </c>
    </row>
    <row r="159" spans="1:53" ht="12.5" x14ac:dyDescent="0.25">
      <c r="A159" s="236"/>
      <c r="B159" s="236"/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7"/>
      <c r="N159" s="233" t="s">
        <v>43</v>
      </c>
      <c r="O159" s="234"/>
      <c r="P159" s="234"/>
      <c r="Q159" s="234"/>
      <c r="R159" s="234"/>
      <c r="S159" s="234"/>
      <c r="T159" s="235"/>
      <c r="U159" s="43" t="s">
        <v>42</v>
      </c>
      <c r="V159" s="44">
        <f>IFERROR(SUM(V157:V158),"0")</f>
        <v>253</v>
      </c>
      <c r="W159" s="44">
        <f>IFERROR(SUM(W157:W158),"0")</f>
        <v>253</v>
      </c>
      <c r="X159" s="44">
        <f>IFERROR(IF(X157="",0,X157),"0")+IFERROR(IF(X158="",0,X158),"0")</f>
        <v>4.5236400000000003</v>
      </c>
      <c r="Y159" s="68"/>
      <c r="Z159" s="68"/>
    </row>
    <row r="160" spans="1:53" ht="12.5" x14ac:dyDescent="0.25">
      <c r="A160" s="236"/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7"/>
      <c r="N160" s="233" t="s">
        <v>43</v>
      </c>
      <c r="O160" s="234"/>
      <c r="P160" s="234"/>
      <c r="Q160" s="234"/>
      <c r="R160" s="234"/>
      <c r="S160" s="234"/>
      <c r="T160" s="235"/>
      <c r="U160" s="43" t="s">
        <v>0</v>
      </c>
      <c r="V160" s="44">
        <f>IFERROR(SUMPRODUCT(V157:V158*H157:H158),"0")</f>
        <v>759</v>
      </c>
      <c r="W160" s="44">
        <f>IFERROR(SUMPRODUCT(W157:W158*H157:H158),"0")</f>
        <v>759</v>
      </c>
      <c r="X160" s="43"/>
      <c r="Y160" s="68"/>
      <c r="Z160" s="68"/>
    </row>
    <row r="161" spans="1:53" ht="16.5" customHeight="1" x14ac:dyDescent="0.3">
      <c r="A161" s="227" t="s">
        <v>246</v>
      </c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66"/>
      <c r="Z161" s="66"/>
    </row>
    <row r="162" spans="1:53" ht="14.25" customHeight="1" x14ac:dyDescent="0.3">
      <c r="A162" s="228" t="s">
        <v>246</v>
      </c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67"/>
      <c r="Z162" s="67"/>
    </row>
    <row r="163" spans="1:53" ht="27" customHeight="1" x14ac:dyDescent="0.3">
      <c r="A163" s="64" t="s">
        <v>247</v>
      </c>
      <c r="B163" s="64" t="s">
        <v>248</v>
      </c>
      <c r="C163" s="37">
        <v>4301133002</v>
      </c>
      <c r="D163" s="229">
        <v>4607111035783</v>
      </c>
      <c r="E163" s="229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214</v>
      </c>
      <c r="L163" s="39" t="s">
        <v>84</v>
      </c>
      <c r="M163" s="38">
        <v>180</v>
      </c>
      <c r="N163" s="2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231"/>
      <c r="P163" s="231"/>
      <c r="Q163" s="231"/>
      <c r="R163" s="232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ht="12.5" x14ac:dyDescent="0.25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7"/>
      <c r="N164" s="233" t="s">
        <v>43</v>
      </c>
      <c r="O164" s="234"/>
      <c r="P164" s="234"/>
      <c r="Q164" s="234"/>
      <c r="R164" s="234"/>
      <c r="S164" s="234"/>
      <c r="T164" s="235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ht="12.5" x14ac:dyDescent="0.25">
      <c r="A165" s="236"/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7"/>
      <c r="N165" s="233" t="s">
        <v>43</v>
      </c>
      <c r="O165" s="234"/>
      <c r="P165" s="234"/>
      <c r="Q165" s="234"/>
      <c r="R165" s="234"/>
      <c r="S165" s="234"/>
      <c r="T165" s="235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3">
      <c r="A166" s="227" t="s">
        <v>240</v>
      </c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66"/>
      <c r="Z166" s="66"/>
    </row>
    <row r="167" spans="1:53" ht="14.25" customHeight="1" x14ac:dyDescent="0.3">
      <c r="A167" s="228" t="s">
        <v>249</v>
      </c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67"/>
      <c r="Z167" s="67"/>
    </row>
    <row r="168" spans="1:53" ht="27" customHeight="1" x14ac:dyDescent="0.3">
      <c r="A168" s="64" t="s">
        <v>250</v>
      </c>
      <c r="B168" s="64" t="s">
        <v>251</v>
      </c>
      <c r="C168" s="37">
        <v>4301051319</v>
      </c>
      <c r="D168" s="229">
        <v>4680115881204</v>
      </c>
      <c r="E168" s="229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254</v>
      </c>
      <c r="M168" s="38">
        <v>365</v>
      </c>
      <c r="N168" s="293" t="s">
        <v>252</v>
      </c>
      <c r="O168" s="231"/>
      <c r="P168" s="231"/>
      <c r="Q168" s="231"/>
      <c r="R168" s="232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253</v>
      </c>
    </row>
    <row r="169" spans="1:53" ht="12.5" x14ac:dyDescent="0.25">
      <c r="A169" s="236"/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7"/>
      <c r="N169" s="233" t="s">
        <v>43</v>
      </c>
      <c r="O169" s="234"/>
      <c r="P169" s="234"/>
      <c r="Q169" s="234"/>
      <c r="R169" s="234"/>
      <c r="S169" s="234"/>
      <c r="T169" s="235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ht="12.5" x14ac:dyDescent="0.25">
      <c r="A170" s="236"/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7"/>
      <c r="N170" s="233" t="s">
        <v>43</v>
      </c>
      <c r="O170" s="234"/>
      <c r="P170" s="234"/>
      <c r="Q170" s="234"/>
      <c r="R170" s="234"/>
      <c r="S170" s="234"/>
      <c r="T170" s="235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3">
      <c r="A171" s="227" t="s">
        <v>255</v>
      </c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66"/>
      <c r="Z171" s="66"/>
    </row>
    <row r="172" spans="1:53" ht="14.25" customHeight="1" x14ac:dyDescent="0.3">
      <c r="A172" s="228" t="s">
        <v>87</v>
      </c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67"/>
      <c r="Z172" s="67"/>
    </row>
    <row r="173" spans="1:53" ht="16.5" customHeight="1" x14ac:dyDescent="0.3">
      <c r="A173" s="64" t="s">
        <v>256</v>
      </c>
      <c r="B173" s="64" t="s">
        <v>257</v>
      </c>
      <c r="C173" s="37">
        <v>4301132076</v>
      </c>
      <c r="D173" s="229">
        <v>4607111035721</v>
      </c>
      <c r="E173" s="229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91</v>
      </c>
      <c r="L173" s="39" t="s">
        <v>84</v>
      </c>
      <c r="M173" s="38">
        <v>180</v>
      </c>
      <c r="N173" s="29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231"/>
      <c r="P173" s="231"/>
      <c r="Q173" s="231"/>
      <c r="R173" s="232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ht="27" customHeight="1" x14ac:dyDescent="0.3">
      <c r="A174" s="64" t="s">
        <v>258</v>
      </c>
      <c r="B174" s="64" t="s">
        <v>259</v>
      </c>
      <c r="C174" s="37">
        <v>4301132077</v>
      </c>
      <c r="D174" s="229">
        <v>4607111035691</v>
      </c>
      <c r="E174" s="229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91</v>
      </c>
      <c r="L174" s="39" t="s">
        <v>84</v>
      </c>
      <c r="M174" s="38">
        <v>180</v>
      </c>
      <c r="N174" s="29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231"/>
      <c r="P174" s="231"/>
      <c r="Q174" s="231"/>
      <c r="R174" s="232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ht="27" customHeight="1" x14ac:dyDescent="0.3">
      <c r="A175" s="64" t="s">
        <v>260</v>
      </c>
      <c r="B175" s="64" t="s">
        <v>261</v>
      </c>
      <c r="C175" s="37">
        <v>4301132079</v>
      </c>
      <c r="D175" s="229">
        <v>4607111038487</v>
      </c>
      <c r="E175" s="229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91</v>
      </c>
      <c r="L175" s="39" t="s">
        <v>84</v>
      </c>
      <c r="M175" s="38">
        <v>180</v>
      </c>
      <c r="N175" s="296" t="s">
        <v>262</v>
      </c>
      <c r="O175" s="231"/>
      <c r="P175" s="231"/>
      <c r="Q175" s="231"/>
      <c r="R175" s="232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90</v>
      </c>
    </row>
    <row r="176" spans="1:53" ht="12.5" x14ac:dyDescent="0.25">
      <c r="A176" s="236"/>
      <c r="B176" s="236"/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7"/>
      <c r="N176" s="233" t="s">
        <v>43</v>
      </c>
      <c r="O176" s="234"/>
      <c r="P176" s="234"/>
      <c r="Q176" s="234"/>
      <c r="R176" s="234"/>
      <c r="S176" s="234"/>
      <c r="T176" s="235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ht="12.5" x14ac:dyDescent="0.25">
      <c r="A177" s="236"/>
      <c r="B177" s="236"/>
      <c r="C177" s="236"/>
      <c r="D177" s="236"/>
      <c r="E177" s="236"/>
      <c r="F177" s="236"/>
      <c r="G177" s="236"/>
      <c r="H177" s="236"/>
      <c r="I177" s="236"/>
      <c r="J177" s="236"/>
      <c r="K177" s="236"/>
      <c r="L177" s="236"/>
      <c r="M177" s="237"/>
      <c r="N177" s="233" t="s">
        <v>43</v>
      </c>
      <c r="O177" s="234"/>
      <c r="P177" s="234"/>
      <c r="Q177" s="234"/>
      <c r="R177" s="234"/>
      <c r="S177" s="234"/>
      <c r="T177" s="235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customHeight="1" x14ac:dyDescent="0.25">
      <c r="A178" s="226" t="s">
        <v>263</v>
      </c>
      <c r="B178" s="226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55"/>
      <c r="Z178" s="55"/>
    </row>
    <row r="179" spans="1:53" ht="16.5" customHeight="1" x14ac:dyDescent="0.3">
      <c r="A179" s="227" t="s">
        <v>264</v>
      </c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66"/>
      <c r="Z179" s="66"/>
    </row>
    <row r="180" spans="1:53" ht="14.25" customHeight="1" x14ac:dyDescent="0.3">
      <c r="A180" s="228" t="s">
        <v>80</v>
      </c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67"/>
      <c r="Z180" s="67"/>
    </row>
    <row r="181" spans="1:53" ht="16.5" customHeight="1" x14ac:dyDescent="0.3">
      <c r="A181" s="64" t="s">
        <v>265</v>
      </c>
      <c r="B181" s="64" t="s">
        <v>266</v>
      </c>
      <c r="C181" s="37">
        <v>4301070948</v>
      </c>
      <c r="D181" s="229">
        <v>4607111037022</v>
      </c>
      <c r="E181" s="229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85</v>
      </c>
      <c r="L181" s="39" t="s">
        <v>84</v>
      </c>
      <c r="M181" s="38">
        <v>180</v>
      </c>
      <c r="N181" s="29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231"/>
      <c r="P181" s="231"/>
      <c r="Q181" s="231"/>
      <c r="R181" s="232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27" customHeight="1" x14ac:dyDescent="0.3">
      <c r="A182" s="64" t="s">
        <v>267</v>
      </c>
      <c r="B182" s="64" t="s">
        <v>268</v>
      </c>
      <c r="C182" s="37">
        <v>4301070990</v>
      </c>
      <c r="D182" s="229">
        <v>4607111038494</v>
      </c>
      <c r="E182" s="229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85</v>
      </c>
      <c r="L182" s="39" t="s">
        <v>84</v>
      </c>
      <c r="M182" s="38">
        <v>180</v>
      </c>
      <c r="N182" s="298" t="s">
        <v>269</v>
      </c>
      <c r="O182" s="231"/>
      <c r="P182" s="231"/>
      <c r="Q182" s="231"/>
      <c r="R182" s="232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27" customHeight="1" x14ac:dyDescent="0.3">
      <c r="A183" s="64" t="s">
        <v>270</v>
      </c>
      <c r="B183" s="64" t="s">
        <v>271</v>
      </c>
      <c r="C183" s="37">
        <v>4301070966</v>
      </c>
      <c r="D183" s="229">
        <v>4607111038135</v>
      </c>
      <c r="E183" s="229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85</v>
      </c>
      <c r="L183" s="39" t="s">
        <v>84</v>
      </c>
      <c r="M183" s="38">
        <v>180</v>
      </c>
      <c r="N183" s="299" t="s">
        <v>272</v>
      </c>
      <c r="O183" s="231"/>
      <c r="P183" s="231"/>
      <c r="Q183" s="231"/>
      <c r="R183" s="232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IFERROR(IF(V183="","",V183*0.0155),"")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ht="12.5" x14ac:dyDescent="0.25">
      <c r="A184" s="236"/>
      <c r="B184" s="236"/>
      <c r="C184" s="236"/>
      <c r="D184" s="236"/>
      <c r="E184" s="236"/>
      <c r="F184" s="236"/>
      <c r="G184" s="236"/>
      <c r="H184" s="236"/>
      <c r="I184" s="236"/>
      <c r="J184" s="236"/>
      <c r="K184" s="236"/>
      <c r="L184" s="236"/>
      <c r="M184" s="237"/>
      <c r="N184" s="233" t="s">
        <v>43</v>
      </c>
      <c r="O184" s="234"/>
      <c r="P184" s="234"/>
      <c r="Q184" s="234"/>
      <c r="R184" s="234"/>
      <c r="S184" s="234"/>
      <c r="T184" s="235"/>
      <c r="U184" s="43" t="s">
        <v>42</v>
      </c>
      <c r="V184" s="44">
        <f>IFERROR(SUM(V181:V183),"0")</f>
        <v>0</v>
      </c>
      <c r="W184" s="44">
        <f>IFERROR(SUM(W181:W183),"0")</f>
        <v>0</v>
      </c>
      <c r="X184" s="44">
        <f>IFERROR(IF(X181="",0,X181),"0")+IFERROR(IF(X182="",0,X182),"0")+IFERROR(IF(X183="",0,X183),"0")</f>
        <v>0</v>
      </c>
      <c r="Y184" s="68"/>
      <c r="Z184" s="68"/>
    </row>
    <row r="185" spans="1:53" ht="12.5" x14ac:dyDescent="0.25">
      <c r="A185" s="236"/>
      <c r="B185" s="236"/>
      <c r="C185" s="236"/>
      <c r="D185" s="236"/>
      <c r="E185" s="236"/>
      <c r="F185" s="236"/>
      <c r="G185" s="236"/>
      <c r="H185" s="236"/>
      <c r="I185" s="236"/>
      <c r="J185" s="236"/>
      <c r="K185" s="236"/>
      <c r="L185" s="236"/>
      <c r="M185" s="237"/>
      <c r="N185" s="233" t="s">
        <v>43</v>
      </c>
      <c r="O185" s="234"/>
      <c r="P185" s="234"/>
      <c r="Q185" s="234"/>
      <c r="R185" s="234"/>
      <c r="S185" s="234"/>
      <c r="T185" s="235"/>
      <c r="U185" s="43" t="s">
        <v>0</v>
      </c>
      <c r="V185" s="44">
        <f>IFERROR(SUMPRODUCT(V181:V183*H181:H183),"0")</f>
        <v>0</v>
      </c>
      <c r="W185" s="44">
        <f>IFERROR(SUMPRODUCT(W181:W183*H181:H183),"0")</f>
        <v>0</v>
      </c>
      <c r="X185" s="43"/>
      <c r="Y185" s="68"/>
      <c r="Z185" s="68"/>
    </row>
    <row r="186" spans="1:53" ht="16.5" customHeight="1" x14ac:dyDescent="0.3">
      <c r="A186" s="227" t="s">
        <v>273</v>
      </c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66"/>
      <c r="Z186" s="66"/>
    </row>
    <row r="187" spans="1:53" ht="14.25" customHeight="1" x14ac:dyDescent="0.3">
      <c r="A187" s="228" t="s">
        <v>80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67"/>
      <c r="Z187" s="67"/>
    </row>
    <row r="188" spans="1:53" ht="27" customHeight="1" x14ac:dyDescent="0.3">
      <c r="A188" s="64" t="s">
        <v>274</v>
      </c>
      <c r="B188" s="64" t="s">
        <v>275</v>
      </c>
      <c r="C188" s="37">
        <v>4301070915</v>
      </c>
      <c r="D188" s="229">
        <v>4607111035882</v>
      </c>
      <c r="E188" s="229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85</v>
      </c>
      <c r="L188" s="39" t="s">
        <v>84</v>
      </c>
      <c r="M188" s="38">
        <v>180</v>
      </c>
      <c r="N188" s="3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231"/>
      <c r="P188" s="231"/>
      <c r="Q188" s="231"/>
      <c r="R188" s="232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3">
      <c r="A189" s="64" t="s">
        <v>276</v>
      </c>
      <c r="B189" s="64" t="s">
        <v>277</v>
      </c>
      <c r="C189" s="37">
        <v>4301070921</v>
      </c>
      <c r="D189" s="229">
        <v>4607111035905</v>
      </c>
      <c r="E189" s="229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85</v>
      </c>
      <c r="L189" s="39" t="s">
        <v>84</v>
      </c>
      <c r="M189" s="38">
        <v>180</v>
      </c>
      <c r="N189" s="3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231"/>
      <c r="P189" s="231"/>
      <c r="Q189" s="231"/>
      <c r="R189" s="232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3">
      <c r="A190" s="64" t="s">
        <v>278</v>
      </c>
      <c r="B190" s="64" t="s">
        <v>279</v>
      </c>
      <c r="C190" s="37">
        <v>4301070917</v>
      </c>
      <c r="D190" s="229">
        <v>4607111035912</v>
      </c>
      <c r="E190" s="229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231"/>
      <c r="P190" s="231"/>
      <c r="Q190" s="231"/>
      <c r="R190" s="232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27" customHeight="1" x14ac:dyDescent="0.3">
      <c r="A191" s="64" t="s">
        <v>280</v>
      </c>
      <c r="B191" s="64" t="s">
        <v>281</v>
      </c>
      <c r="C191" s="37">
        <v>4301070920</v>
      </c>
      <c r="D191" s="229">
        <v>4607111035929</v>
      </c>
      <c r="E191" s="229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3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231"/>
      <c r="P191" s="231"/>
      <c r="Q191" s="231"/>
      <c r="R191" s="232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42" t="s">
        <v>70</v>
      </c>
    </row>
    <row r="192" spans="1:53" ht="12.5" x14ac:dyDescent="0.25">
      <c r="A192" s="236"/>
      <c r="B192" s="236"/>
      <c r="C192" s="236"/>
      <c r="D192" s="236"/>
      <c r="E192" s="236"/>
      <c r="F192" s="236"/>
      <c r="G192" s="236"/>
      <c r="H192" s="236"/>
      <c r="I192" s="236"/>
      <c r="J192" s="236"/>
      <c r="K192" s="236"/>
      <c r="L192" s="236"/>
      <c r="M192" s="237"/>
      <c r="N192" s="233" t="s">
        <v>43</v>
      </c>
      <c r="O192" s="234"/>
      <c r="P192" s="234"/>
      <c r="Q192" s="234"/>
      <c r="R192" s="234"/>
      <c r="S192" s="234"/>
      <c r="T192" s="235"/>
      <c r="U192" s="43" t="s">
        <v>42</v>
      </c>
      <c r="V192" s="44">
        <f>IFERROR(SUM(V188:V191),"0")</f>
        <v>0</v>
      </c>
      <c r="W192" s="44">
        <f>IFERROR(SUM(W188:W191),"0")</f>
        <v>0</v>
      </c>
      <c r="X192" s="44">
        <f>IFERROR(IF(X188="",0,X188),"0")+IFERROR(IF(X189="",0,X189),"0")+IFERROR(IF(X190="",0,X190),"0")+IFERROR(IF(X191="",0,X191),"0")</f>
        <v>0</v>
      </c>
      <c r="Y192" s="68"/>
      <c r="Z192" s="68"/>
    </row>
    <row r="193" spans="1:53" ht="12.5" x14ac:dyDescent="0.25">
      <c r="A193" s="236"/>
      <c r="B193" s="236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7"/>
      <c r="N193" s="233" t="s">
        <v>43</v>
      </c>
      <c r="O193" s="234"/>
      <c r="P193" s="234"/>
      <c r="Q193" s="234"/>
      <c r="R193" s="234"/>
      <c r="S193" s="234"/>
      <c r="T193" s="235"/>
      <c r="U193" s="43" t="s">
        <v>0</v>
      </c>
      <c r="V193" s="44">
        <f>IFERROR(SUMPRODUCT(V188:V191*H188:H191),"0")</f>
        <v>0</v>
      </c>
      <c r="W193" s="44">
        <f>IFERROR(SUMPRODUCT(W188:W191*H188:H191),"0")</f>
        <v>0</v>
      </c>
      <c r="X193" s="43"/>
      <c r="Y193" s="68"/>
      <c r="Z193" s="68"/>
    </row>
    <row r="194" spans="1:53" ht="16.5" customHeight="1" x14ac:dyDescent="0.3">
      <c r="A194" s="227" t="s">
        <v>282</v>
      </c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66"/>
      <c r="Z194" s="66"/>
    </row>
    <row r="195" spans="1:53" ht="14.25" customHeight="1" x14ac:dyDescent="0.3">
      <c r="A195" s="228" t="s">
        <v>249</v>
      </c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67"/>
      <c r="Z195" s="67"/>
    </row>
    <row r="196" spans="1:53" ht="27" customHeight="1" x14ac:dyDescent="0.3">
      <c r="A196" s="64" t="s">
        <v>283</v>
      </c>
      <c r="B196" s="64" t="s">
        <v>284</v>
      </c>
      <c r="C196" s="37">
        <v>4301051320</v>
      </c>
      <c r="D196" s="229">
        <v>4680115881334</v>
      </c>
      <c r="E196" s="229"/>
      <c r="F196" s="63">
        <v>0.33</v>
      </c>
      <c r="G196" s="38">
        <v>6</v>
      </c>
      <c r="H196" s="63">
        <v>1.98</v>
      </c>
      <c r="I196" s="63">
        <v>2.27</v>
      </c>
      <c r="J196" s="38">
        <v>156</v>
      </c>
      <c r="K196" s="38" t="s">
        <v>85</v>
      </c>
      <c r="L196" s="39" t="s">
        <v>254</v>
      </c>
      <c r="M196" s="38">
        <v>365</v>
      </c>
      <c r="N196" s="304" t="s">
        <v>285</v>
      </c>
      <c r="O196" s="231"/>
      <c r="P196" s="231"/>
      <c r="Q196" s="231"/>
      <c r="R196" s="232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IFERROR(IF(V196="","",V196*0.00753),"")</f>
        <v>0</v>
      </c>
      <c r="Y196" s="69" t="s">
        <v>49</v>
      </c>
      <c r="Z196" s="70" t="s">
        <v>49</v>
      </c>
      <c r="AD196" s="74"/>
      <c r="BA196" s="143" t="s">
        <v>253</v>
      </c>
    </row>
    <row r="197" spans="1:53" ht="12.5" x14ac:dyDescent="0.25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237"/>
      <c r="N197" s="233" t="s">
        <v>43</v>
      </c>
      <c r="O197" s="234"/>
      <c r="P197" s="234"/>
      <c r="Q197" s="234"/>
      <c r="R197" s="234"/>
      <c r="S197" s="234"/>
      <c r="T197" s="235"/>
      <c r="U197" s="43" t="s">
        <v>42</v>
      </c>
      <c r="V197" s="44">
        <f>IFERROR(SUM(V196:V196),"0")</f>
        <v>0</v>
      </c>
      <c r="W197" s="44">
        <f>IFERROR(SUM(W196:W196),"0")</f>
        <v>0</v>
      </c>
      <c r="X197" s="44">
        <f>IFERROR(IF(X196="",0,X196),"0")</f>
        <v>0</v>
      </c>
      <c r="Y197" s="68"/>
      <c r="Z197" s="68"/>
    </row>
    <row r="198" spans="1:53" ht="12.5" x14ac:dyDescent="0.25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37"/>
      <c r="N198" s="233" t="s">
        <v>43</v>
      </c>
      <c r="O198" s="234"/>
      <c r="P198" s="234"/>
      <c r="Q198" s="234"/>
      <c r="R198" s="234"/>
      <c r="S198" s="234"/>
      <c r="T198" s="235"/>
      <c r="U198" s="43" t="s">
        <v>0</v>
      </c>
      <c r="V198" s="44">
        <f>IFERROR(SUMPRODUCT(V196:V196*H196:H196),"0")</f>
        <v>0</v>
      </c>
      <c r="W198" s="44">
        <f>IFERROR(SUMPRODUCT(W196:W196*H196:H196),"0")</f>
        <v>0</v>
      </c>
      <c r="X198" s="43"/>
      <c r="Y198" s="68"/>
      <c r="Z198" s="68"/>
    </row>
    <row r="199" spans="1:53" ht="16.5" customHeight="1" x14ac:dyDescent="0.3">
      <c r="A199" s="227" t="s">
        <v>286</v>
      </c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66"/>
      <c r="Z199" s="66"/>
    </row>
    <row r="200" spans="1:53" ht="14.25" customHeight="1" x14ac:dyDescent="0.3">
      <c r="A200" s="228" t="s">
        <v>80</v>
      </c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67"/>
      <c r="Z200" s="67"/>
    </row>
    <row r="201" spans="1:53" ht="16.5" customHeight="1" x14ac:dyDescent="0.3">
      <c r="A201" s="64" t="s">
        <v>287</v>
      </c>
      <c r="B201" s="64" t="s">
        <v>288</v>
      </c>
      <c r="C201" s="37">
        <v>4301070874</v>
      </c>
      <c r="D201" s="229">
        <v>4607111035332</v>
      </c>
      <c r="E201" s="229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85</v>
      </c>
      <c r="L201" s="39" t="s">
        <v>84</v>
      </c>
      <c r="M201" s="38">
        <v>180</v>
      </c>
      <c r="N201" s="30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231"/>
      <c r="P201" s="231"/>
      <c r="Q201" s="231"/>
      <c r="R201" s="232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16.5" customHeight="1" x14ac:dyDescent="0.3">
      <c r="A202" s="64" t="s">
        <v>289</v>
      </c>
      <c r="B202" s="64" t="s">
        <v>290</v>
      </c>
      <c r="C202" s="37">
        <v>4301070873</v>
      </c>
      <c r="D202" s="229">
        <v>4607111035080</v>
      </c>
      <c r="E202" s="229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85</v>
      </c>
      <c r="L202" s="39" t="s">
        <v>84</v>
      </c>
      <c r="M202" s="38">
        <v>180</v>
      </c>
      <c r="N202" s="30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231"/>
      <c r="P202" s="231"/>
      <c r="Q202" s="231"/>
      <c r="R202" s="232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t="12.5" x14ac:dyDescent="0.25">
      <c r="A203" s="236"/>
      <c r="B203" s="236"/>
      <c r="C203" s="236"/>
      <c r="D203" s="236"/>
      <c r="E203" s="236"/>
      <c r="F203" s="236"/>
      <c r="G203" s="236"/>
      <c r="H203" s="236"/>
      <c r="I203" s="236"/>
      <c r="J203" s="236"/>
      <c r="K203" s="236"/>
      <c r="L203" s="236"/>
      <c r="M203" s="237"/>
      <c r="N203" s="233" t="s">
        <v>43</v>
      </c>
      <c r="O203" s="234"/>
      <c r="P203" s="234"/>
      <c r="Q203" s="234"/>
      <c r="R203" s="234"/>
      <c r="S203" s="234"/>
      <c r="T203" s="235"/>
      <c r="U203" s="43" t="s">
        <v>42</v>
      </c>
      <c r="V203" s="44">
        <f>IFERROR(SUM(V201:V202),"0")</f>
        <v>0</v>
      </c>
      <c r="W203" s="44">
        <f>IFERROR(SUM(W201:W202),"0")</f>
        <v>0</v>
      </c>
      <c r="X203" s="44">
        <f>IFERROR(IF(X201="",0,X201),"0")+IFERROR(IF(X202="",0,X202),"0")</f>
        <v>0</v>
      </c>
      <c r="Y203" s="68"/>
      <c r="Z203" s="68"/>
    </row>
    <row r="204" spans="1:53" ht="12.5" x14ac:dyDescent="0.25">
      <c r="A204" s="236"/>
      <c r="B204" s="236"/>
      <c r="C204" s="236"/>
      <c r="D204" s="236"/>
      <c r="E204" s="236"/>
      <c r="F204" s="236"/>
      <c r="G204" s="236"/>
      <c r="H204" s="236"/>
      <c r="I204" s="236"/>
      <c r="J204" s="236"/>
      <c r="K204" s="236"/>
      <c r="L204" s="236"/>
      <c r="M204" s="237"/>
      <c r="N204" s="233" t="s">
        <v>43</v>
      </c>
      <c r="O204" s="234"/>
      <c r="P204" s="234"/>
      <c r="Q204" s="234"/>
      <c r="R204" s="234"/>
      <c r="S204" s="234"/>
      <c r="T204" s="235"/>
      <c r="U204" s="43" t="s">
        <v>0</v>
      </c>
      <c r="V204" s="44">
        <f>IFERROR(SUMPRODUCT(V201:V202*H201:H202),"0")</f>
        <v>0</v>
      </c>
      <c r="W204" s="44">
        <f>IFERROR(SUMPRODUCT(W201:W202*H201:H202),"0")</f>
        <v>0</v>
      </c>
      <c r="X204" s="43"/>
      <c r="Y204" s="68"/>
      <c r="Z204" s="68"/>
    </row>
    <row r="205" spans="1:53" ht="27.75" customHeight="1" x14ac:dyDescent="0.25">
      <c r="A205" s="226" t="s">
        <v>291</v>
      </c>
      <c r="B205" s="226"/>
      <c r="C205" s="226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55"/>
      <c r="Z205" s="55"/>
    </row>
    <row r="206" spans="1:53" ht="16.5" customHeight="1" x14ac:dyDescent="0.3">
      <c r="A206" s="227" t="s">
        <v>292</v>
      </c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66"/>
      <c r="Z206" s="66"/>
    </row>
    <row r="207" spans="1:53" ht="14.25" customHeight="1" x14ac:dyDescent="0.3">
      <c r="A207" s="228" t="s">
        <v>80</v>
      </c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67"/>
      <c r="Z207" s="67"/>
    </row>
    <row r="208" spans="1:53" ht="27" customHeight="1" x14ac:dyDescent="0.3">
      <c r="A208" s="64" t="s">
        <v>293</v>
      </c>
      <c r="B208" s="64" t="s">
        <v>294</v>
      </c>
      <c r="C208" s="37">
        <v>4301070941</v>
      </c>
      <c r="D208" s="229">
        <v>4607111036162</v>
      </c>
      <c r="E208" s="229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85</v>
      </c>
      <c r="L208" s="39" t="s">
        <v>84</v>
      </c>
      <c r="M208" s="38">
        <v>90</v>
      </c>
      <c r="N20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231"/>
      <c r="P208" s="231"/>
      <c r="Q208" s="231"/>
      <c r="R208" s="232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6" t="s">
        <v>70</v>
      </c>
    </row>
    <row r="209" spans="1:53" ht="12.5" x14ac:dyDescent="0.25">
      <c r="A209" s="236"/>
      <c r="B209" s="236"/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37"/>
      <c r="N209" s="233" t="s">
        <v>43</v>
      </c>
      <c r="O209" s="234"/>
      <c r="P209" s="234"/>
      <c r="Q209" s="234"/>
      <c r="R209" s="234"/>
      <c r="S209" s="234"/>
      <c r="T209" s="235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ht="12.5" x14ac:dyDescent="0.25">
      <c r="A210" s="236"/>
      <c r="B210" s="236"/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37"/>
      <c r="N210" s="233" t="s">
        <v>43</v>
      </c>
      <c r="O210" s="234"/>
      <c r="P210" s="234"/>
      <c r="Q210" s="234"/>
      <c r="R210" s="234"/>
      <c r="S210" s="234"/>
      <c r="T210" s="235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27.75" customHeight="1" x14ac:dyDescent="0.25">
      <c r="A211" s="226" t="s">
        <v>295</v>
      </c>
      <c r="B211" s="226"/>
      <c r="C211" s="226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55"/>
      <c r="Z211" s="55"/>
    </row>
    <row r="212" spans="1:53" ht="16.5" customHeight="1" x14ac:dyDescent="0.3">
      <c r="A212" s="227" t="s">
        <v>296</v>
      </c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66"/>
      <c r="Z212" s="66"/>
    </row>
    <row r="213" spans="1:53" ht="14.25" customHeight="1" x14ac:dyDescent="0.3">
      <c r="A213" s="228" t="s">
        <v>80</v>
      </c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67"/>
      <c r="Z213" s="67"/>
    </row>
    <row r="214" spans="1:53" ht="27" customHeight="1" x14ac:dyDescent="0.3">
      <c r="A214" s="64" t="s">
        <v>297</v>
      </c>
      <c r="B214" s="64" t="s">
        <v>298</v>
      </c>
      <c r="C214" s="37">
        <v>4301070965</v>
      </c>
      <c r="D214" s="229">
        <v>4607111035899</v>
      </c>
      <c r="E214" s="229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85</v>
      </c>
      <c r="L214" s="39" t="s">
        <v>84</v>
      </c>
      <c r="M214" s="38">
        <v>180</v>
      </c>
      <c r="N214" s="308" t="s">
        <v>299</v>
      </c>
      <c r="O214" s="231"/>
      <c r="P214" s="231"/>
      <c r="Q214" s="231"/>
      <c r="R214" s="232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7" t="s">
        <v>70</v>
      </c>
    </row>
    <row r="215" spans="1:53" ht="12.5" x14ac:dyDescent="0.25">
      <c r="A215" s="236"/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7"/>
      <c r="N215" s="233" t="s">
        <v>43</v>
      </c>
      <c r="O215" s="234"/>
      <c r="P215" s="234"/>
      <c r="Q215" s="234"/>
      <c r="R215" s="234"/>
      <c r="S215" s="234"/>
      <c r="T215" s="235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ht="12.5" x14ac:dyDescent="0.25">
      <c r="A216" s="236"/>
      <c r="B216" s="236"/>
      <c r="C216" s="236"/>
      <c r="D216" s="236"/>
      <c r="E216" s="236"/>
      <c r="F216" s="236"/>
      <c r="G216" s="236"/>
      <c r="H216" s="236"/>
      <c r="I216" s="236"/>
      <c r="J216" s="236"/>
      <c r="K216" s="236"/>
      <c r="L216" s="236"/>
      <c r="M216" s="237"/>
      <c r="N216" s="233" t="s">
        <v>43</v>
      </c>
      <c r="O216" s="234"/>
      <c r="P216" s="234"/>
      <c r="Q216" s="234"/>
      <c r="R216" s="234"/>
      <c r="S216" s="234"/>
      <c r="T216" s="235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16.5" customHeight="1" x14ac:dyDescent="0.3">
      <c r="A217" s="227" t="s">
        <v>300</v>
      </c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66"/>
      <c r="Z217" s="66"/>
    </row>
    <row r="218" spans="1:53" ht="14.25" customHeight="1" x14ac:dyDescent="0.3">
      <c r="A218" s="228" t="s">
        <v>80</v>
      </c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67"/>
      <c r="Z218" s="67"/>
    </row>
    <row r="219" spans="1:53" ht="27" customHeight="1" x14ac:dyDescent="0.3">
      <c r="A219" s="64" t="s">
        <v>301</v>
      </c>
      <c r="B219" s="64" t="s">
        <v>302</v>
      </c>
      <c r="C219" s="37">
        <v>4301070870</v>
      </c>
      <c r="D219" s="229">
        <v>4607111036711</v>
      </c>
      <c r="E219" s="229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85</v>
      </c>
      <c r="L219" s="39" t="s">
        <v>84</v>
      </c>
      <c r="M219" s="38">
        <v>90</v>
      </c>
      <c r="N219" s="3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231"/>
      <c r="P219" s="231"/>
      <c r="Q219" s="231"/>
      <c r="R219" s="232"/>
      <c r="S219" s="40" t="s">
        <v>49</v>
      </c>
      <c r="T219" s="40" t="s">
        <v>49</v>
      </c>
      <c r="U219" s="41" t="s">
        <v>42</v>
      </c>
      <c r="V219" s="59">
        <v>0</v>
      </c>
      <c r="W219" s="56">
        <f>IFERROR(IF(V219="","",V219),"")</f>
        <v>0</v>
      </c>
      <c r="X219" s="42">
        <f>IFERROR(IF(V219="","",V219*0.0155),"")</f>
        <v>0</v>
      </c>
      <c r="Y219" s="69" t="s">
        <v>49</v>
      </c>
      <c r="Z219" s="70" t="s">
        <v>49</v>
      </c>
      <c r="AD219" s="74"/>
      <c r="BA219" s="148" t="s">
        <v>70</v>
      </c>
    </row>
    <row r="220" spans="1:53" ht="12.5" x14ac:dyDescent="0.25">
      <c r="A220" s="236"/>
      <c r="B220" s="236"/>
      <c r="C220" s="236"/>
      <c r="D220" s="236"/>
      <c r="E220" s="236"/>
      <c r="F220" s="236"/>
      <c r="G220" s="236"/>
      <c r="H220" s="236"/>
      <c r="I220" s="236"/>
      <c r="J220" s="236"/>
      <c r="K220" s="236"/>
      <c r="L220" s="236"/>
      <c r="M220" s="237"/>
      <c r="N220" s="233" t="s">
        <v>43</v>
      </c>
      <c r="O220" s="234"/>
      <c r="P220" s="234"/>
      <c r="Q220" s="234"/>
      <c r="R220" s="234"/>
      <c r="S220" s="234"/>
      <c r="T220" s="235"/>
      <c r="U220" s="43" t="s">
        <v>42</v>
      </c>
      <c r="V220" s="44">
        <f>IFERROR(SUM(V219:V219),"0")</f>
        <v>0</v>
      </c>
      <c r="W220" s="44">
        <f>IFERROR(SUM(W219:W219),"0")</f>
        <v>0</v>
      </c>
      <c r="X220" s="44">
        <f>IFERROR(IF(X219="",0,X219),"0")</f>
        <v>0</v>
      </c>
      <c r="Y220" s="68"/>
      <c r="Z220" s="68"/>
    </row>
    <row r="221" spans="1:53" ht="12.5" x14ac:dyDescent="0.25">
      <c r="A221" s="236"/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7"/>
      <c r="N221" s="233" t="s">
        <v>43</v>
      </c>
      <c r="O221" s="234"/>
      <c r="P221" s="234"/>
      <c r="Q221" s="234"/>
      <c r="R221" s="234"/>
      <c r="S221" s="234"/>
      <c r="T221" s="235"/>
      <c r="U221" s="43" t="s">
        <v>0</v>
      </c>
      <c r="V221" s="44">
        <f>IFERROR(SUMPRODUCT(V219:V219*H219:H219),"0")</f>
        <v>0</v>
      </c>
      <c r="W221" s="44">
        <f>IFERROR(SUMPRODUCT(W219:W219*H219:H219),"0")</f>
        <v>0</v>
      </c>
      <c r="X221" s="43"/>
      <c r="Y221" s="68"/>
      <c r="Z221" s="68"/>
    </row>
    <row r="222" spans="1:53" ht="27.75" customHeight="1" x14ac:dyDescent="0.25">
      <c r="A222" s="226" t="s">
        <v>303</v>
      </c>
      <c r="B222" s="226"/>
      <c r="C222" s="226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55"/>
      <c r="Z222" s="55"/>
    </row>
    <row r="223" spans="1:53" ht="16.5" customHeight="1" x14ac:dyDescent="0.3">
      <c r="A223" s="227" t="s">
        <v>304</v>
      </c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66"/>
      <c r="Z223" s="66"/>
    </row>
    <row r="224" spans="1:53" ht="14.25" customHeight="1" x14ac:dyDescent="0.3">
      <c r="A224" s="228" t="s">
        <v>147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67"/>
      <c r="Z224" s="67"/>
    </row>
    <row r="225" spans="1:53" ht="27" customHeight="1" x14ac:dyDescent="0.3">
      <c r="A225" s="64" t="s">
        <v>305</v>
      </c>
      <c r="B225" s="64" t="s">
        <v>306</v>
      </c>
      <c r="C225" s="37">
        <v>4301131019</v>
      </c>
      <c r="D225" s="229">
        <v>4640242180427</v>
      </c>
      <c r="E225" s="229"/>
      <c r="F225" s="63">
        <v>1.8</v>
      </c>
      <c r="G225" s="38">
        <v>1</v>
      </c>
      <c r="H225" s="63">
        <v>1.8</v>
      </c>
      <c r="I225" s="63">
        <v>1.915</v>
      </c>
      <c r="J225" s="38">
        <v>234</v>
      </c>
      <c r="K225" s="38" t="s">
        <v>138</v>
      </c>
      <c r="L225" s="39" t="s">
        <v>84</v>
      </c>
      <c r="M225" s="38">
        <v>180</v>
      </c>
      <c r="N225" s="310" t="s">
        <v>307</v>
      </c>
      <c r="O225" s="231"/>
      <c r="P225" s="231"/>
      <c r="Q225" s="231"/>
      <c r="R225" s="232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IFERROR(IF(V225="","",V225*0.00502),"")</f>
        <v>0</v>
      </c>
      <c r="Y225" s="69" t="s">
        <v>49</v>
      </c>
      <c r="Z225" s="70" t="s">
        <v>49</v>
      </c>
      <c r="AD225" s="74"/>
      <c r="BA225" s="149" t="s">
        <v>90</v>
      </c>
    </row>
    <row r="226" spans="1:53" ht="12.5" x14ac:dyDescent="0.25">
      <c r="A226" s="236"/>
      <c r="B226" s="236"/>
      <c r="C226" s="236"/>
      <c r="D226" s="236"/>
      <c r="E226" s="236"/>
      <c r="F226" s="236"/>
      <c r="G226" s="236"/>
      <c r="H226" s="236"/>
      <c r="I226" s="236"/>
      <c r="J226" s="236"/>
      <c r="K226" s="236"/>
      <c r="L226" s="236"/>
      <c r="M226" s="237"/>
      <c r="N226" s="233" t="s">
        <v>43</v>
      </c>
      <c r="O226" s="234"/>
      <c r="P226" s="234"/>
      <c r="Q226" s="234"/>
      <c r="R226" s="234"/>
      <c r="S226" s="234"/>
      <c r="T226" s="235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ht="12.5" x14ac:dyDescent="0.25">
      <c r="A227" s="236"/>
      <c r="B227" s="236"/>
      <c r="C227" s="236"/>
      <c r="D227" s="236"/>
      <c r="E227" s="236"/>
      <c r="F227" s="236"/>
      <c r="G227" s="236"/>
      <c r="H227" s="236"/>
      <c r="I227" s="236"/>
      <c r="J227" s="236"/>
      <c r="K227" s="236"/>
      <c r="L227" s="236"/>
      <c r="M227" s="237"/>
      <c r="N227" s="233" t="s">
        <v>43</v>
      </c>
      <c r="O227" s="234"/>
      <c r="P227" s="234"/>
      <c r="Q227" s="234"/>
      <c r="R227" s="234"/>
      <c r="S227" s="234"/>
      <c r="T227" s="235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14.25" customHeight="1" x14ac:dyDescent="0.3">
      <c r="A228" s="228" t="s">
        <v>87</v>
      </c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67"/>
      <c r="Z228" s="67"/>
    </row>
    <row r="229" spans="1:53" ht="27" customHeight="1" x14ac:dyDescent="0.3">
      <c r="A229" s="64" t="s">
        <v>308</v>
      </c>
      <c r="B229" s="64" t="s">
        <v>309</v>
      </c>
      <c r="C229" s="37">
        <v>4301132080</v>
      </c>
      <c r="D229" s="229">
        <v>4640242180397</v>
      </c>
      <c r="E229" s="229"/>
      <c r="F229" s="63">
        <v>1</v>
      </c>
      <c r="G229" s="38">
        <v>6</v>
      </c>
      <c r="H229" s="63">
        <v>6</v>
      </c>
      <c r="I229" s="63">
        <v>6.26</v>
      </c>
      <c r="J229" s="38">
        <v>84</v>
      </c>
      <c r="K229" s="38" t="s">
        <v>85</v>
      </c>
      <c r="L229" s="39" t="s">
        <v>84</v>
      </c>
      <c r="M229" s="38">
        <v>180</v>
      </c>
      <c r="N229" s="311" t="s">
        <v>310</v>
      </c>
      <c r="O229" s="231"/>
      <c r="P229" s="231"/>
      <c r="Q229" s="231"/>
      <c r="R229" s="232"/>
      <c r="S229" s="40" t="s">
        <v>49</v>
      </c>
      <c r="T229" s="40" t="s">
        <v>49</v>
      </c>
      <c r="U229" s="41" t="s">
        <v>42</v>
      </c>
      <c r="V229" s="59">
        <v>0</v>
      </c>
      <c r="W229" s="56">
        <f>IFERROR(IF(V229="","",V229),"")</f>
        <v>0</v>
      </c>
      <c r="X229" s="42">
        <f>IFERROR(IF(V229="","",V229*0.0155),"")</f>
        <v>0</v>
      </c>
      <c r="Y229" s="69" t="s">
        <v>49</v>
      </c>
      <c r="Z229" s="70" t="s">
        <v>49</v>
      </c>
      <c r="AD229" s="74"/>
      <c r="BA229" s="150" t="s">
        <v>90</v>
      </c>
    </row>
    <row r="230" spans="1:53" ht="12.5" x14ac:dyDescent="0.25">
      <c r="A230" s="236"/>
      <c r="B230" s="236"/>
      <c r="C230" s="236"/>
      <c r="D230" s="236"/>
      <c r="E230" s="236"/>
      <c r="F230" s="236"/>
      <c r="G230" s="236"/>
      <c r="H230" s="236"/>
      <c r="I230" s="236"/>
      <c r="J230" s="236"/>
      <c r="K230" s="236"/>
      <c r="L230" s="236"/>
      <c r="M230" s="237"/>
      <c r="N230" s="233" t="s">
        <v>43</v>
      </c>
      <c r="O230" s="234"/>
      <c r="P230" s="234"/>
      <c r="Q230" s="234"/>
      <c r="R230" s="234"/>
      <c r="S230" s="234"/>
      <c r="T230" s="235"/>
      <c r="U230" s="43" t="s">
        <v>42</v>
      </c>
      <c r="V230" s="44">
        <f>IFERROR(SUM(V229:V229),"0")</f>
        <v>0</v>
      </c>
      <c r="W230" s="44">
        <f>IFERROR(SUM(W229:W229),"0")</f>
        <v>0</v>
      </c>
      <c r="X230" s="44">
        <f>IFERROR(IF(X229="",0,X229),"0")</f>
        <v>0</v>
      </c>
      <c r="Y230" s="68"/>
      <c r="Z230" s="68"/>
    </row>
    <row r="231" spans="1:53" ht="12.5" x14ac:dyDescent="0.25">
      <c r="A231" s="236"/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7"/>
      <c r="N231" s="233" t="s">
        <v>43</v>
      </c>
      <c r="O231" s="234"/>
      <c r="P231" s="234"/>
      <c r="Q231" s="234"/>
      <c r="R231" s="234"/>
      <c r="S231" s="234"/>
      <c r="T231" s="235"/>
      <c r="U231" s="43" t="s">
        <v>0</v>
      </c>
      <c r="V231" s="44">
        <f>IFERROR(SUMPRODUCT(V229:V229*H229:H229),"0")</f>
        <v>0</v>
      </c>
      <c r="W231" s="44">
        <f>IFERROR(SUMPRODUCT(W229:W229*H229:H229),"0")</f>
        <v>0</v>
      </c>
      <c r="X231" s="43"/>
      <c r="Y231" s="68"/>
      <c r="Z231" s="68"/>
    </row>
    <row r="232" spans="1:53" ht="14.25" customHeight="1" x14ac:dyDescent="0.3">
      <c r="A232" s="228" t="s">
        <v>165</v>
      </c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67"/>
      <c r="Z232" s="67"/>
    </row>
    <row r="233" spans="1:53" ht="27" customHeight="1" x14ac:dyDescent="0.3">
      <c r="A233" s="64" t="s">
        <v>311</v>
      </c>
      <c r="B233" s="64" t="s">
        <v>312</v>
      </c>
      <c r="C233" s="37">
        <v>4301136028</v>
      </c>
      <c r="D233" s="229">
        <v>4640242180304</v>
      </c>
      <c r="E233" s="229"/>
      <c r="F233" s="63">
        <v>2.7</v>
      </c>
      <c r="G233" s="38">
        <v>1</v>
      </c>
      <c r="H233" s="63">
        <v>2.7</v>
      </c>
      <c r="I233" s="63">
        <v>2.8906000000000001</v>
      </c>
      <c r="J233" s="38">
        <v>126</v>
      </c>
      <c r="K233" s="38" t="s">
        <v>91</v>
      </c>
      <c r="L233" s="39" t="s">
        <v>84</v>
      </c>
      <c r="M233" s="38">
        <v>180</v>
      </c>
      <c r="N233" s="312" t="s">
        <v>313</v>
      </c>
      <c r="O233" s="231"/>
      <c r="P233" s="231"/>
      <c r="Q233" s="231"/>
      <c r="R233" s="232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90</v>
      </c>
    </row>
    <row r="234" spans="1:53" ht="37.5" customHeight="1" x14ac:dyDescent="0.3">
      <c r="A234" s="64" t="s">
        <v>314</v>
      </c>
      <c r="B234" s="64" t="s">
        <v>315</v>
      </c>
      <c r="C234" s="37">
        <v>4301136027</v>
      </c>
      <c r="D234" s="229">
        <v>4640242180298</v>
      </c>
      <c r="E234" s="229"/>
      <c r="F234" s="63">
        <v>2.7</v>
      </c>
      <c r="G234" s="38">
        <v>1</v>
      </c>
      <c r="H234" s="63">
        <v>2.7</v>
      </c>
      <c r="I234" s="63">
        <v>2.8919999999999999</v>
      </c>
      <c r="J234" s="38">
        <v>126</v>
      </c>
      <c r="K234" s="38" t="s">
        <v>91</v>
      </c>
      <c r="L234" s="39" t="s">
        <v>84</v>
      </c>
      <c r="M234" s="38">
        <v>180</v>
      </c>
      <c r="N234" s="313" t="s">
        <v>316</v>
      </c>
      <c r="O234" s="231"/>
      <c r="P234" s="231"/>
      <c r="Q234" s="231"/>
      <c r="R234" s="232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90</v>
      </c>
    </row>
    <row r="235" spans="1:53" ht="27" customHeight="1" x14ac:dyDescent="0.3">
      <c r="A235" s="64" t="s">
        <v>317</v>
      </c>
      <c r="B235" s="64" t="s">
        <v>318</v>
      </c>
      <c r="C235" s="37">
        <v>4301136026</v>
      </c>
      <c r="D235" s="229">
        <v>4640242180236</v>
      </c>
      <c r="E235" s="229"/>
      <c r="F235" s="63">
        <v>5</v>
      </c>
      <c r="G235" s="38">
        <v>1</v>
      </c>
      <c r="H235" s="63">
        <v>5</v>
      </c>
      <c r="I235" s="63">
        <v>5.2350000000000003</v>
      </c>
      <c r="J235" s="38">
        <v>84</v>
      </c>
      <c r="K235" s="38" t="s">
        <v>85</v>
      </c>
      <c r="L235" s="39" t="s">
        <v>84</v>
      </c>
      <c r="M235" s="38">
        <v>180</v>
      </c>
      <c r="N235" s="314" t="s">
        <v>319</v>
      </c>
      <c r="O235" s="231"/>
      <c r="P235" s="231"/>
      <c r="Q235" s="231"/>
      <c r="R235" s="232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3" t="s">
        <v>90</v>
      </c>
    </row>
    <row r="236" spans="1:53" ht="27" customHeight="1" x14ac:dyDescent="0.3">
      <c r="A236" s="64" t="s">
        <v>320</v>
      </c>
      <c r="B236" s="64" t="s">
        <v>321</v>
      </c>
      <c r="C236" s="37">
        <v>4301136029</v>
      </c>
      <c r="D236" s="229">
        <v>4640242180410</v>
      </c>
      <c r="E236" s="229"/>
      <c r="F236" s="63">
        <v>2.2400000000000002</v>
      </c>
      <c r="G236" s="38">
        <v>1</v>
      </c>
      <c r="H236" s="63">
        <v>2.2400000000000002</v>
      </c>
      <c r="I236" s="63">
        <v>2.4319999999999999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315" t="s">
        <v>322</v>
      </c>
      <c r="O236" s="231"/>
      <c r="P236" s="231"/>
      <c r="Q236" s="231"/>
      <c r="R236" s="232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4" t="s">
        <v>90</v>
      </c>
    </row>
    <row r="237" spans="1:53" ht="12.5" x14ac:dyDescent="0.25">
      <c r="A237" s="236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7"/>
      <c r="N237" s="233" t="s">
        <v>43</v>
      </c>
      <c r="O237" s="234"/>
      <c r="P237" s="234"/>
      <c r="Q237" s="234"/>
      <c r="R237" s="234"/>
      <c r="S237" s="234"/>
      <c r="T237" s="235"/>
      <c r="U237" s="43" t="s">
        <v>42</v>
      </c>
      <c r="V237" s="44">
        <f>IFERROR(SUM(V233:V236),"0")</f>
        <v>0</v>
      </c>
      <c r="W237" s="44">
        <f>IFERROR(SUM(W233:W236),"0")</f>
        <v>0</v>
      </c>
      <c r="X237" s="44">
        <f>IFERROR(IF(X233="",0,X233),"0")+IFERROR(IF(X234="",0,X234),"0")+IFERROR(IF(X235="",0,X235),"0")+IFERROR(IF(X236="",0,X236),"0")</f>
        <v>0</v>
      </c>
      <c r="Y237" s="68"/>
      <c r="Z237" s="68"/>
    </row>
    <row r="238" spans="1:53" ht="12.5" x14ac:dyDescent="0.25">
      <c r="A238" s="236"/>
      <c r="B238" s="236"/>
      <c r="C238" s="236"/>
      <c r="D238" s="236"/>
      <c r="E238" s="236"/>
      <c r="F238" s="236"/>
      <c r="G238" s="236"/>
      <c r="H238" s="236"/>
      <c r="I238" s="236"/>
      <c r="J238" s="236"/>
      <c r="K238" s="236"/>
      <c r="L238" s="236"/>
      <c r="M238" s="237"/>
      <c r="N238" s="233" t="s">
        <v>43</v>
      </c>
      <c r="O238" s="234"/>
      <c r="P238" s="234"/>
      <c r="Q238" s="234"/>
      <c r="R238" s="234"/>
      <c r="S238" s="234"/>
      <c r="T238" s="235"/>
      <c r="U238" s="43" t="s">
        <v>0</v>
      </c>
      <c r="V238" s="44">
        <f>IFERROR(SUMPRODUCT(V233:V236*H233:H236),"0")</f>
        <v>0</v>
      </c>
      <c r="W238" s="44">
        <f>IFERROR(SUMPRODUCT(W233:W236*H233:H236),"0")</f>
        <v>0</v>
      </c>
      <c r="X238" s="43"/>
      <c r="Y238" s="68"/>
      <c r="Z238" s="68"/>
    </row>
    <row r="239" spans="1:53" ht="14.25" customHeight="1" x14ac:dyDescent="0.3">
      <c r="A239" s="228" t="s">
        <v>143</v>
      </c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67"/>
      <c r="Z239" s="67"/>
    </row>
    <row r="240" spans="1:53" ht="27" customHeight="1" x14ac:dyDescent="0.3">
      <c r="A240" s="64" t="s">
        <v>323</v>
      </c>
      <c r="B240" s="64" t="s">
        <v>324</v>
      </c>
      <c r="C240" s="37">
        <v>4301135191</v>
      </c>
      <c r="D240" s="229">
        <v>4640242180373</v>
      </c>
      <c r="E240" s="229"/>
      <c r="F240" s="63">
        <v>3</v>
      </c>
      <c r="G240" s="38">
        <v>1</v>
      </c>
      <c r="H240" s="63">
        <v>3</v>
      </c>
      <c r="I240" s="63">
        <v>3.1920000000000002</v>
      </c>
      <c r="J240" s="38">
        <v>126</v>
      </c>
      <c r="K240" s="38" t="s">
        <v>91</v>
      </c>
      <c r="L240" s="39" t="s">
        <v>84</v>
      </c>
      <c r="M240" s="38">
        <v>180</v>
      </c>
      <c r="N240" s="316" t="s">
        <v>325</v>
      </c>
      <c r="O240" s="231"/>
      <c r="P240" s="231"/>
      <c r="Q240" s="231"/>
      <c r="R240" s="232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ref="W240:W252" si="4">IFERROR(IF(V240="","",V240),"")</f>
        <v>0</v>
      </c>
      <c r="X240" s="42">
        <f t="shared" ref="X240:X245" si="5">IFERROR(IF(V240="","",V240*0.00936),"")</f>
        <v>0</v>
      </c>
      <c r="Y240" s="69" t="s">
        <v>49</v>
      </c>
      <c r="Z240" s="70" t="s">
        <v>49</v>
      </c>
      <c r="AD240" s="74"/>
      <c r="BA240" s="155" t="s">
        <v>90</v>
      </c>
    </row>
    <row r="241" spans="1:53" ht="27" customHeight="1" x14ac:dyDescent="0.3">
      <c r="A241" s="64" t="s">
        <v>326</v>
      </c>
      <c r="B241" s="64" t="s">
        <v>327</v>
      </c>
      <c r="C241" s="37">
        <v>4301135195</v>
      </c>
      <c r="D241" s="229">
        <v>4640242180366</v>
      </c>
      <c r="E241" s="229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17" t="s">
        <v>328</v>
      </c>
      <c r="O241" s="231"/>
      <c r="P241" s="231"/>
      <c r="Q241" s="231"/>
      <c r="R241" s="232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90</v>
      </c>
    </row>
    <row r="242" spans="1:53" ht="27" customHeight="1" x14ac:dyDescent="0.3">
      <c r="A242" s="64" t="s">
        <v>329</v>
      </c>
      <c r="B242" s="64" t="s">
        <v>330</v>
      </c>
      <c r="C242" s="37">
        <v>4301135188</v>
      </c>
      <c r="D242" s="229">
        <v>4640242180335</v>
      </c>
      <c r="E242" s="229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318" t="s">
        <v>331</v>
      </c>
      <c r="O242" s="231"/>
      <c r="P242" s="231"/>
      <c r="Q242" s="231"/>
      <c r="R242" s="232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90</v>
      </c>
    </row>
    <row r="243" spans="1:53" ht="37.5" customHeight="1" x14ac:dyDescent="0.3">
      <c r="A243" s="64" t="s">
        <v>332</v>
      </c>
      <c r="B243" s="64" t="s">
        <v>333</v>
      </c>
      <c r="C243" s="37">
        <v>4301135189</v>
      </c>
      <c r="D243" s="229">
        <v>4640242180342</v>
      </c>
      <c r="E243" s="229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319" t="s">
        <v>334</v>
      </c>
      <c r="O243" s="231"/>
      <c r="P243" s="231"/>
      <c r="Q243" s="231"/>
      <c r="R243" s="232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90</v>
      </c>
    </row>
    <row r="244" spans="1:53" ht="27" customHeight="1" x14ac:dyDescent="0.3">
      <c r="A244" s="64" t="s">
        <v>335</v>
      </c>
      <c r="B244" s="64" t="s">
        <v>336</v>
      </c>
      <c r="C244" s="37">
        <v>4301135190</v>
      </c>
      <c r="D244" s="229">
        <v>4640242180359</v>
      </c>
      <c r="E244" s="229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320" t="s">
        <v>337</v>
      </c>
      <c r="O244" s="231"/>
      <c r="P244" s="231"/>
      <c r="Q244" s="231"/>
      <c r="R244" s="232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90</v>
      </c>
    </row>
    <row r="245" spans="1:53" ht="27" customHeight="1" x14ac:dyDescent="0.3">
      <c r="A245" s="64" t="s">
        <v>338</v>
      </c>
      <c r="B245" s="64" t="s">
        <v>339</v>
      </c>
      <c r="C245" s="37">
        <v>4301135192</v>
      </c>
      <c r="D245" s="229">
        <v>4640242180380</v>
      </c>
      <c r="E245" s="229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321" t="s">
        <v>340</v>
      </c>
      <c r="O245" s="231"/>
      <c r="P245" s="231"/>
      <c r="Q245" s="231"/>
      <c r="R245" s="232"/>
      <c r="S245" s="40" t="s">
        <v>49</v>
      </c>
      <c r="T245" s="40" t="s">
        <v>49</v>
      </c>
      <c r="U245" s="41" t="s">
        <v>42</v>
      </c>
      <c r="V245" s="59">
        <v>201.99999999999997</v>
      </c>
      <c r="W245" s="56">
        <f t="shared" si="4"/>
        <v>201.99999999999997</v>
      </c>
      <c r="X245" s="42">
        <f t="shared" si="5"/>
        <v>1.8907199999999997</v>
      </c>
      <c r="Y245" s="69" t="s">
        <v>49</v>
      </c>
      <c r="Z245" s="70" t="s">
        <v>49</v>
      </c>
      <c r="AD245" s="74"/>
      <c r="BA245" s="160" t="s">
        <v>90</v>
      </c>
    </row>
    <row r="246" spans="1:53" ht="27" customHeight="1" x14ac:dyDescent="0.3">
      <c r="A246" s="64" t="s">
        <v>341</v>
      </c>
      <c r="B246" s="64" t="s">
        <v>342</v>
      </c>
      <c r="C246" s="37">
        <v>4301135186</v>
      </c>
      <c r="D246" s="229">
        <v>4640242180311</v>
      </c>
      <c r="E246" s="229"/>
      <c r="F246" s="63">
        <v>5.5</v>
      </c>
      <c r="G246" s="38">
        <v>1</v>
      </c>
      <c r="H246" s="63">
        <v>5.5</v>
      </c>
      <c r="I246" s="63">
        <v>5.7350000000000003</v>
      </c>
      <c r="J246" s="38">
        <v>84</v>
      </c>
      <c r="K246" s="38" t="s">
        <v>85</v>
      </c>
      <c r="L246" s="39" t="s">
        <v>84</v>
      </c>
      <c r="M246" s="38">
        <v>180</v>
      </c>
      <c r="N246" s="322" t="s">
        <v>343</v>
      </c>
      <c r="O246" s="231"/>
      <c r="P246" s="231"/>
      <c r="Q246" s="231"/>
      <c r="R246" s="232"/>
      <c r="S246" s="40" t="s">
        <v>49</v>
      </c>
      <c r="T246" s="40" t="s">
        <v>49</v>
      </c>
      <c r="U246" s="41" t="s">
        <v>42</v>
      </c>
      <c r="V246" s="59">
        <v>230</v>
      </c>
      <c r="W246" s="56">
        <f t="shared" si="4"/>
        <v>230</v>
      </c>
      <c r="X246" s="42">
        <f>IFERROR(IF(V246="","",V246*0.0155),"")</f>
        <v>3.5649999999999999</v>
      </c>
      <c r="Y246" s="69" t="s">
        <v>49</v>
      </c>
      <c r="Z246" s="70" t="s">
        <v>49</v>
      </c>
      <c r="AD246" s="74"/>
      <c r="BA246" s="161" t="s">
        <v>90</v>
      </c>
    </row>
    <row r="247" spans="1:53" ht="37.5" customHeight="1" x14ac:dyDescent="0.3">
      <c r="A247" s="64" t="s">
        <v>344</v>
      </c>
      <c r="B247" s="64" t="s">
        <v>345</v>
      </c>
      <c r="C247" s="37">
        <v>4301135187</v>
      </c>
      <c r="D247" s="229">
        <v>4640242180328</v>
      </c>
      <c r="E247" s="229"/>
      <c r="F247" s="63">
        <v>3.5</v>
      </c>
      <c r="G247" s="38">
        <v>1</v>
      </c>
      <c r="H247" s="63">
        <v>3.5</v>
      </c>
      <c r="I247" s="63">
        <v>3.6920000000000002</v>
      </c>
      <c r="J247" s="38">
        <v>126</v>
      </c>
      <c r="K247" s="38" t="s">
        <v>91</v>
      </c>
      <c r="L247" s="39" t="s">
        <v>84</v>
      </c>
      <c r="M247" s="38">
        <v>180</v>
      </c>
      <c r="N247" s="323" t="s">
        <v>346</v>
      </c>
      <c r="O247" s="231"/>
      <c r="P247" s="231"/>
      <c r="Q247" s="231"/>
      <c r="R247" s="232"/>
      <c r="S247" s="40" t="s">
        <v>49</v>
      </c>
      <c r="T247" s="40" t="s">
        <v>49</v>
      </c>
      <c r="U247" s="41" t="s">
        <v>42</v>
      </c>
      <c r="V247" s="59">
        <v>104</v>
      </c>
      <c r="W247" s="56">
        <f t="shared" si="4"/>
        <v>104</v>
      </c>
      <c r="X247" s="42">
        <f>IFERROR(IF(V247="","",V247*0.00936),"")</f>
        <v>0.97344000000000008</v>
      </c>
      <c r="Y247" s="69" t="s">
        <v>49</v>
      </c>
      <c r="Z247" s="70" t="s">
        <v>49</v>
      </c>
      <c r="AD247" s="74"/>
      <c r="BA247" s="162" t="s">
        <v>90</v>
      </c>
    </row>
    <row r="248" spans="1:53" ht="27" customHeight="1" x14ac:dyDescent="0.3">
      <c r="A248" s="64" t="s">
        <v>347</v>
      </c>
      <c r="B248" s="64" t="s">
        <v>348</v>
      </c>
      <c r="C248" s="37">
        <v>4301135194</v>
      </c>
      <c r="D248" s="229">
        <v>4640242180380</v>
      </c>
      <c r="E248" s="229"/>
      <c r="F248" s="63">
        <v>1.8</v>
      </c>
      <c r="G248" s="38">
        <v>1</v>
      </c>
      <c r="H248" s="63">
        <v>1.8</v>
      </c>
      <c r="I248" s="63">
        <v>1.9119999999999999</v>
      </c>
      <c r="J248" s="38">
        <v>234</v>
      </c>
      <c r="K248" s="38" t="s">
        <v>138</v>
      </c>
      <c r="L248" s="39" t="s">
        <v>84</v>
      </c>
      <c r="M248" s="38">
        <v>180</v>
      </c>
      <c r="N248" s="324" t="s">
        <v>349</v>
      </c>
      <c r="O248" s="231"/>
      <c r="P248" s="231"/>
      <c r="Q248" s="231"/>
      <c r="R248" s="232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IFERROR(IF(V248="","",V248*0.00502),"")</f>
        <v>0</v>
      </c>
      <c r="Y248" s="69" t="s">
        <v>49</v>
      </c>
      <c r="Z248" s="70" t="s">
        <v>49</v>
      </c>
      <c r="AD248" s="74"/>
      <c r="BA248" s="163" t="s">
        <v>90</v>
      </c>
    </row>
    <row r="249" spans="1:53" ht="27" customHeight="1" x14ac:dyDescent="0.3">
      <c r="A249" s="64" t="s">
        <v>350</v>
      </c>
      <c r="B249" s="64" t="s">
        <v>351</v>
      </c>
      <c r="C249" s="37">
        <v>4301135193</v>
      </c>
      <c r="D249" s="229">
        <v>4640242180403</v>
      </c>
      <c r="E249" s="229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325" t="s">
        <v>352</v>
      </c>
      <c r="O249" s="231"/>
      <c r="P249" s="231"/>
      <c r="Q249" s="231"/>
      <c r="R249" s="232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4" t="s">
        <v>90</v>
      </c>
    </row>
    <row r="250" spans="1:53" ht="27" customHeight="1" x14ac:dyDescent="0.3">
      <c r="A250" s="64" t="s">
        <v>353</v>
      </c>
      <c r="B250" s="64" t="s">
        <v>354</v>
      </c>
      <c r="C250" s="37">
        <v>4301135153</v>
      </c>
      <c r="D250" s="229">
        <v>4607111037480</v>
      </c>
      <c r="E250" s="229"/>
      <c r="F250" s="63">
        <v>1</v>
      </c>
      <c r="G250" s="38">
        <v>4</v>
      </c>
      <c r="H250" s="63">
        <v>4</v>
      </c>
      <c r="I250" s="63">
        <v>4.2724000000000002</v>
      </c>
      <c r="J250" s="38">
        <v>84</v>
      </c>
      <c r="K250" s="38" t="s">
        <v>85</v>
      </c>
      <c r="L250" s="39" t="s">
        <v>84</v>
      </c>
      <c r="M250" s="38">
        <v>180</v>
      </c>
      <c r="N250" s="32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231"/>
      <c r="P250" s="231"/>
      <c r="Q250" s="231"/>
      <c r="R250" s="232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IFERROR(IF(V250="","",V250*0.0155),"")</f>
        <v>0</v>
      </c>
      <c r="Y250" s="69" t="s">
        <v>49</v>
      </c>
      <c r="Z250" s="70" t="s">
        <v>49</v>
      </c>
      <c r="AD250" s="74"/>
      <c r="BA250" s="165" t="s">
        <v>90</v>
      </c>
    </row>
    <row r="251" spans="1:53" ht="27" customHeight="1" x14ac:dyDescent="0.3">
      <c r="A251" s="64" t="s">
        <v>355</v>
      </c>
      <c r="B251" s="64" t="s">
        <v>356</v>
      </c>
      <c r="C251" s="37">
        <v>4301135152</v>
      </c>
      <c r="D251" s="229">
        <v>4607111037473</v>
      </c>
      <c r="E251" s="229"/>
      <c r="F251" s="63">
        <v>1</v>
      </c>
      <c r="G251" s="38">
        <v>4</v>
      </c>
      <c r="H251" s="63">
        <v>4</v>
      </c>
      <c r="I251" s="63">
        <v>4.2300000000000004</v>
      </c>
      <c r="J251" s="38">
        <v>84</v>
      </c>
      <c r="K251" s="38" t="s">
        <v>85</v>
      </c>
      <c r="L251" s="39" t="s">
        <v>84</v>
      </c>
      <c r="M251" s="38">
        <v>180</v>
      </c>
      <c r="N251" s="32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231"/>
      <c r="P251" s="231"/>
      <c r="Q251" s="231"/>
      <c r="R251" s="232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6" t="s">
        <v>90</v>
      </c>
    </row>
    <row r="252" spans="1:53" ht="27" customHeight="1" x14ac:dyDescent="0.3">
      <c r="A252" s="64" t="s">
        <v>357</v>
      </c>
      <c r="B252" s="64" t="s">
        <v>358</v>
      </c>
      <c r="C252" s="37">
        <v>4301135198</v>
      </c>
      <c r="D252" s="229">
        <v>4640242180663</v>
      </c>
      <c r="E252" s="229"/>
      <c r="F252" s="63">
        <v>0.9</v>
      </c>
      <c r="G252" s="38">
        <v>4</v>
      </c>
      <c r="H252" s="63">
        <v>3.6</v>
      </c>
      <c r="I252" s="63">
        <v>3.83</v>
      </c>
      <c r="J252" s="38">
        <v>84</v>
      </c>
      <c r="K252" s="38" t="s">
        <v>85</v>
      </c>
      <c r="L252" s="39" t="s">
        <v>84</v>
      </c>
      <c r="M252" s="38">
        <v>180</v>
      </c>
      <c r="N252" s="328" t="s">
        <v>359</v>
      </c>
      <c r="O252" s="231"/>
      <c r="P252" s="231"/>
      <c r="Q252" s="231"/>
      <c r="R252" s="232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7" t="s">
        <v>90</v>
      </c>
    </row>
    <row r="253" spans="1:53" ht="12.5" x14ac:dyDescent="0.25">
      <c r="A253" s="236"/>
      <c r="B253" s="236"/>
      <c r="C253" s="236"/>
      <c r="D253" s="236"/>
      <c r="E253" s="236"/>
      <c r="F253" s="236"/>
      <c r="G253" s="236"/>
      <c r="H253" s="236"/>
      <c r="I253" s="236"/>
      <c r="J253" s="236"/>
      <c r="K253" s="236"/>
      <c r="L253" s="236"/>
      <c r="M253" s="237"/>
      <c r="N253" s="233" t="s">
        <v>43</v>
      </c>
      <c r="O253" s="234"/>
      <c r="P253" s="234"/>
      <c r="Q253" s="234"/>
      <c r="R253" s="234"/>
      <c r="S253" s="234"/>
      <c r="T253" s="235"/>
      <c r="U253" s="43" t="s">
        <v>42</v>
      </c>
      <c r="V253" s="44">
        <f>IFERROR(SUM(V240:V252),"0")</f>
        <v>536</v>
      </c>
      <c r="W253" s="44">
        <f>IFERROR(SUM(W240:W252),"0")</f>
        <v>536</v>
      </c>
      <c r="X253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6.4291599999999995</v>
      </c>
      <c r="Y253" s="68"/>
      <c r="Z253" s="68"/>
    </row>
    <row r="254" spans="1:53" ht="12.5" x14ac:dyDescent="0.25">
      <c r="A254" s="236"/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7"/>
      <c r="N254" s="233" t="s">
        <v>43</v>
      </c>
      <c r="O254" s="234"/>
      <c r="P254" s="234"/>
      <c r="Q254" s="234"/>
      <c r="R254" s="234"/>
      <c r="S254" s="234"/>
      <c r="T254" s="235"/>
      <c r="U254" s="43" t="s">
        <v>0</v>
      </c>
      <c r="V254" s="44">
        <f>IFERROR(SUMPRODUCT(V240:V252*H240:H252),"0")</f>
        <v>2376.4</v>
      </c>
      <c r="W254" s="44">
        <f>IFERROR(SUMPRODUCT(W240:W252*H240:H252),"0")</f>
        <v>2376.4</v>
      </c>
      <c r="X254" s="43"/>
      <c r="Y254" s="68"/>
      <c r="Z254" s="68"/>
    </row>
    <row r="255" spans="1:53" ht="15" customHeight="1" x14ac:dyDescent="0.25">
      <c r="A255" s="236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332"/>
      <c r="N255" s="329" t="s">
        <v>36</v>
      </c>
      <c r="O255" s="330"/>
      <c r="P255" s="330"/>
      <c r="Q255" s="330"/>
      <c r="R255" s="330"/>
      <c r="S255" s="330"/>
      <c r="T255" s="331"/>
      <c r="U255" s="43" t="s">
        <v>0</v>
      </c>
      <c r="V255" s="44">
        <f>IFERROR(V24+V33+V41+V47+V57+V63+V68+V74+V84+V91+V99+V105+V110+V118+V123+V129+V134+V140+V148+V153+V160+V165+V170+V177+V185+V193+V198+V204+V210+V216+V221+V227+V231+V238+V254,"0")</f>
        <v>26182.58</v>
      </c>
      <c r="W255" s="44">
        <f>IFERROR(W24+W33+W41+W47+W57+W63+W68+W74+W84+W91+W99+W105+W110+W118+W123+W129+W134+W140+W148+W153+W160+W165+W170+W177+W185+W193+W198+W204+W210+W216+W221+W227+W231+W238+W254,"0")</f>
        <v>26182.58</v>
      </c>
      <c r="X255" s="43"/>
      <c r="Y255" s="68"/>
      <c r="Z255" s="68"/>
    </row>
    <row r="256" spans="1:53" ht="12.5" x14ac:dyDescent="0.25">
      <c r="A256" s="236"/>
      <c r="B256" s="236"/>
      <c r="C256" s="236"/>
      <c r="D256" s="236"/>
      <c r="E256" s="236"/>
      <c r="F256" s="236"/>
      <c r="G256" s="236"/>
      <c r="H256" s="236"/>
      <c r="I256" s="236"/>
      <c r="J256" s="236"/>
      <c r="K256" s="236"/>
      <c r="L256" s="236"/>
      <c r="M256" s="332"/>
      <c r="N256" s="329" t="s">
        <v>37</v>
      </c>
      <c r="O256" s="330"/>
      <c r="P256" s="330"/>
      <c r="Q256" s="330"/>
      <c r="R256" s="330"/>
      <c r="S256" s="330"/>
      <c r="T256" s="331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28911.395800000002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28911.395800000002</v>
      </c>
      <c r="X256" s="43"/>
      <c r="Y256" s="68"/>
      <c r="Z256" s="68"/>
    </row>
    <row r="257" spans="1:32" ht="12.5" x14ac:dyDescent="0.25">
      <c r="A257" s="236"/>
      <c r="B257" s="236"/>
      <c r="C257" s="236"/>
      <c r="D257" s="236"/>
      <c r="E257" s="236"/>
      <c r="F257" s="236"/>
      <c r="G257" s="236"/>
      <c r="H257" s="236"/>
      <c r="I257" s="236"/>
      <c r="J257" s="236"/>
      <c r="K257" s="236"/>
      <c r="L257" s="236"/>
      <c r="M257" s="332"/>
      <c r="N257" s="329" t="s">
        <v>38</v>
      </c>
      <c r="O257" s="330"/>
      <c r="P257" s="330"/>
      <c r="Q257" s="330"/>
      <c r="R257" s="330"/>
      <c r="S257" s="330"/>
      <c r="T257" s="331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73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73</v>
      </c>
      <c r="X257" s="43"/>
      <c r="Y257" s="68"/>
      <c r="Z257" s="68"/>
    </row>
    <row r="258" spans="1:32" ht="12.5" x14ac:dyDescent="0.25">
      <c r="A258" s="236"/>
      <c r="B258" s="236"/>
      <c r="C258" s="236"/>
      <c r="D258" s="236"/>
      <c r="E258" s="236"/>
      <c r="F258" s="236"/>
      <c r="G258" s="236"/>
      <c r="H258" s="236"/>
      <c r="I258" s="236"/>
      <c r="J258" s="236"/>
      <c r="K258" s="236"/>
      <c r="L258" s="236"/>
      <c r="M258" s="332"/>
      <c r="N258" s="329" t="s">
        <v>39</v>
      </c>
      <c r="O258" s="330"/>
      <c r="P258" s="330"/>
      <c r="Q258" s="330"/>
      <c r="R258" s="330"/>
      <c r="S258" s="330"/>
      <c r="T258" s="331"/>
      <c r="U258" s="43" t="s">
        <v>0</v>
      </c>
      <c r="V258" s="44">
        <f>GrossWeightTotal+PalletQtyTotal*25</f>
        <v>30736.395800000002</v>
      </c>
      <c r="W258" s="44">
        <f>GrossWeightTotalR+PalletQtyTotalR*25</f>
        <v>30736.395800000002</v>
      </c>
      <c r="X258" s="43"/>
      <c r="Y258" s="68"/>
      <c r="Z258" s="68"/>
    </row>
    <row r="259" spans="1:32" ht="12.5" x14ac:dyDescent="0.25">
      <c r="A259" s="236"/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332"/>
      <c r="N259" s="329" t="s">
        <v>40</v>
      </c>
      <c r="O259" s="330"/>
      <c r="P259" s="330"/>
      <c r="Q259" s="330"/>
      <c r="R259" s="330"/>
      <c r="S259" s="330"/>
      <c r="T259" s="331"/>
      <c r="U259" s="43" t="s">
        <v>23</v>
      </c>
      <c r="V259" s="44">
        <f>IFERROR(V23+V32+V40+V46+V56+V62+V67+V73+V83+V90+V98+V104+V109+V117+V122+V128+V133+V139+V147+V152+V159+V164+V169+V176+V184+V192+V197+V203+V209+V215+V220+V226+V230+V237+V253,"0")</f>
        <v>6153</v>
      </c>
      <c r="W259" s="44">
        <f>IFERROR(W23+W32+W40+W46+W56+W62+W67+W73+W83+W90+W98+W104+W109+W117+W122+W128+W133+W139+W147+W152+W159+W164+W169+W176+W184+W192+W197+W203+W209+W215+W220+W226+W230+W237+W253,"0")</f>
        <v>6153</v>
      </c>
      <c r="X259" s="43"/>
      <c r="Y259" s="68"/>
      <c r="Z259" s="68"/>
    </row>
    <row r="260" spans="1:32" ht="14.5" x14ac:dyDescent="0.25">
      <c r="A260" s="236"/>
      <c r="B260" s="236"/>
      <c r="C260" s="236"/>
      <c r="D260" s="236"/>
      <c r="E260" s="236"/>
      <c r="F260" s="236"/>
      <c r="G260" s="236"/>
      <c r="H260" s="236"/>
      <c r="I260" s="236"/>
      <c r="J260" s="236"/>
      <c r="K260" s="236"/>
      <c r="L260" s="236"/>
      <c r="M260" s="332"/>
      <c r="N260" s="329" t="s">
        <v>41</v>
      </c>
      <c r="O260" s="330"/>
      <c r="P260" s="330"/>
      <c r="Q260" s="330"/>
      <c r="R260" s="330"/>
      <c r="S260" s="330"/>
      <c r="T260" s="331"/>
      <c r="U260" s="46" t="s">
        <v>55</v>
      </c>
      <c r="V260" s="43"/>
      <c r="W260" s="43"/>
      <c r="X260" s="43">
        <f>IFERROR(X23+X32+X40+X46+X56+X62+X67+X73+X83+X90+X98+X104+X109+X117+X122+X128+X133+X139+X147+X152+X159+X164+X169+X176+X184+X192+X197+X203+X209+X215+X220+X226+X230+X237+X253,"0")</f>
        <v>91.612459999999999</v>
      </c>
      <c r="Y260" s="68"/>
      <c r="Z260" s="68"/>
    </row>
    <row r="261" spans="1:32" ht="13.5" thickBot="1" x14ac:dyDescent="0.35"/>
    <row r="262" spans="1:32" ht="27" thickTop="1" thickBot="1" x14ac:dyDescent="0.3">
      <c r="A262" s="47" t="s">
        <v>9</v>
      </c>
      <c r="B262" s="75" t="s">
        <v>79</v>
      </c>
      <c r="C262" s="333" t="s">
        <v>48</v>
      </c>
      <c r="D262" s="333" t="s">
        <v>48</v>
      </c>
      <c r="E262" s="333" t="s">
        <v>48</v>
      </c>
      <c r="F262" s="333" t="s">
        <v>48</v>
      </c>
      <c r="G262" s="333" t="s">
        <v>48</v>
      </c>
      <c r="H262" s="333" t="s">
        <v>48</v>
      </c>
      <c r="I262" s="333" t="s">
        <v>48</v>
      </c>
      <c r="J262" s="333" t="s">
        <v>48</v>
      </c>
      <c r="K262" s="333" t="s">
        <v>48</v>
      </c>
      <c r="L262" s="333" t="s">
        <v>48</v>
      </c>
      <c r="M262" s="333" t="s">
        <v>48</v>
      </c>
      <c r="N262" s="333" t="s">
        <v>48</v>
      </c>
      <c r="O262" s="333" t="s">
        <v>48</v>
      </c>
      <c r="P262" s="333" t="s">
        <v>48</v>
      </c>
      <c r="Q262" s="333" t="s">
        <v>48</v>
      </c>
      <c r="R262" s="333" t="s">
        <v>48</v>
      </c>
      <c r="S262" s="333" t="s">
        <v>218</v>
      </c>
      <c r="T262" s="333" t="s">
        <v>218</v>
      </c>
      <c r="U262" s="333" t="s">
        <v>240</v>
      </c>
      <c r="V262" s="333" t="s">
        <v>240</v>
      </c>
      <c r="W262" s="333" t="s">
        <v>240</v>
      </c>
      <c r="X262" s="333" t="s">
        <v>240</v>
      </c>
      <c r="Y262" s="333" t="s">
        <v>263</v>
      </c>
      <c r="Z262" s="333" t="s">
        <v>263</v>
      </c>
      <c r="AA262" s="333" t="s">
        <v>263</v>
      </c>
      <c r="AB262" s="333" t="s">
        <v>263</v>
      </c>
      <c r="AC262" s="75" t="s">
        <v>291</v>
      </c>
      <c r="AD262" s="333" t="s">
        <v>295</v>
      </c>
      <c r="AE262" s="333" t="s">
        <v>295</v>
      </c>
      <c r="AF262" s="75" t="s">
        <v>303</v>
      </c>
    </row>
    <row r="263" spans="1:32" ht="14.25" customHeight="1" thickTop="1" x14ac:dyDescent="0.25">
      <c r="A263" s="334" t="s">
        <v>10</v>
      </c>
      <c r="B263" s="333" t="s">
        <v>79</v>
      </c>
      <c r="C263" s="333" t="s">
        <v>86</v>
      </c>
      <c r="D263" s="333" t="s">
        <v>98</v>
      </c>
      <c r="E263" s="333" t="s">
        <v>108</v>
      </c>
      <c r="F263" s="333" t="s">
        <v>115</v>
      </c>
      <c r="G263" s="333" t="s">
        <v>134</v>
      </c>
      <c r="H263" s="333" t="s">
        <v>142</v>
      </c>
      <c r="I263" s="333" t="s">
        <v>146</v>
      </c>
      <c r="J263" s="333" t="s">
        <v>152</v>
      </c>
      <c r="K263" s="333" t="s">
        <v>165</v>
      </c>
      <c r="L263" s="333" t="s">
        <v>172</v>
      </c>
      <c r="M263" s="333" t="s">
        <v>185</v>
      </c>
      <c r="N263" s="333" t="s">
        <v>190</v>
      </c>
      <c r="O263" s="333" t="s">
        <v>193</v>
      </c>
      <c r="P263" s="333" t="s">
        <v>204</v>
      </c>
      <c r="Q263" s="333" t="s">
        <v>207</v>
      </c>
      <c r="R263" s="333" t="s">
        <v>215</v>
      </c>
      <c r="S263" s="333" t="s">
        <v>219</v>
      </c>
      <c r="T263" s="333" t="s">
        <v>222</v>
      </c>
      <c r="U263" s="333" t="s">
        <v>241</v>
      </c>
      <c r="V263" s="333" t="s">
        <v>246</v>
      </c>
      <c r="W263" s="333" t="s">
        <v>240</v>
      </c>
      <c r="X263" s="333" t="s">
        <v>255</v>
      </c>
      <c r="Y263" s="333" t="s">
        <v>264</v>
      </c>
      <c r="Z263" s="333" t="s">
        <v>273</v>
      </c>
      <c r="AA263" s="333" t="s">
        <v>282</v>
      </c>
      <c r="AB263" s="333" t="s">
        <v>286</v>
      </c>
      <c r="AC263" s="333" t="s">
        <v>292</v>
      </c>
      <c r="AD263" s="333" t="s">
        <v>296</v>
      </c>
      <c r="AE263" s="333" t="s">
        <v>300</v>
      </c>
      <c r="AF263" s="333" t="s">
        <v>304</v>
      </c>
    </row>
    <row r="264" spans="1:32" thickBot="1" x14ac:dyDescent="0.3">
      <c r="A264" s="335"/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33"/>
      <c r="Z264" s="333"/>
      <c r="AA264" s="333"/>
      <c r="AB264" s="333"/>
      <c r="AC264" s="333"/>
      <c r="AD264" s="333"/>
      <c r="AE264" s="333"/>
      <c r="AF264" s="333"/>
    </row>
    <row r="265" spans="1:32" ht="15" thickTop="1" thickBot="1" x14ac:dyDescent="0.3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1615.5</v>
      </c>
      <c r="D265" s="53">
        <f>IFERROR(V36*H36,"0")+IFERROR(V37*H37,"0")+IFERROR(V38*H38,"0")+IFERROR(V39*H39,"0")</f>
        <v>4062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3433.76</v>
      </c>
      <c r="G265" s="53">
        <f>IFERROR(V60*H60,"0")+IFERROR(V61*H61,"0")</f>
        <v>0</v>
      </c>
      <c r="H265" s="53">
        <f>IFERROR(V66*H66,"0")</f>
        <v>464.40000000000003</v>
      </c>
      <c r="I265" s="53">
        <f>IFERROR(V71*H71,"0")+IFERROR(V72*H72,"0")</f>
        <v>1087.2</v>
      </c>
      <c r="J265" s="53">
        <f>IFERROR(V77*H77,"0")+IFERROR(V78*H78,"0")+IFERROR(V79*H79,"0")+IFERROR(V80*H80,"0")+IFERROR(V81*H81,"0")+IFERROR(V82*H82,"0")</f>
        <v>1497.6</v>
      </c>
      <c r="K265" s="53">
        <f>IFERROR(V87*H87,"0")+IFERROR(V88*H88,"0")+IFERROR(V89*H89,"0")</f>
        <v>985.68000000000006</v>
      </c>
      <c r="L265" s="53">
        <f>IFERROR(V94*H94,"0")+IFERROR(V95*H95,"0")+IFERROR(V96*H96,"0")+IFERROR(V97*H97,"0")</f>
        <v>6979.04</v>
      </c>
      <c r="M265" s="53">
        <f>IFERROR(V102*H102,"0")+IFERROR(V103*H103,"0")</f>
        <v>996</v>
      </c>
      <c r="N265" s="53">
        <f>IFERROR(V108*H108,"0")</f>
        <v>600</v>
      </c>
      <c r="O265" s="53">
        <f>IFERROR(V113*H113,"0")+IFERROR(V114*H114,"0")+IFERROR(V115*H115,"0")+IFERROR(V116*H116,"0")</f>
        <v>918</v>
      </c>
      <c r="P265" s="53">
        <f>IFERROR(V121*H121,"0")</f>
        <v>408</v>
      </c>
      <c r="Q265" s="53">
        <f>IFERROR(V126*H126,"0")+IFERROR(V127*H127,"0")</f>
        <v>0</v>
      </c>
      <c r="R265" s="53">
        <f>IFERROR(V132*H132,"0")</f>
        <v>0</v>
      </c>
      <c r="S265" s="53">
        <f>IFERROR(V138*H138,"0")</f>
        <v>0</v>
      </c>
      <c r="T265" s="53">
        <f>IFERROR(V143*H143,"0")+IFERROR(V144*H144,"0")+IFERROR(V145*H145,"0")+IFERROR(V146*H146,"0")+IFERROR(V150*H150,"0")+IFERROR(V151*H151,"0")</f>
        <v>0</v>
      </c>
      <c r="U265" s="53">
        <f>IFERROR(V157*H157,"0")+IFERROR(V158*H158,"0")</f>
        <v>759</v>
      </c>
      <c r="V265" s="53">
        <f>IFERROR(V163*H163,"0")</f>
        <v>0</v>
      </c>
      <c r="W265" s="53">
        <f>IFERROR(V168*H168,"0")</f>
        <v>0</v>
      </c>
      <c r="X265" s="53">
        <f>IFERROR(V173*H173,"0")+IFERROR(V174*H174,"0")+IFERROR(V175*H175,"0")</f>
        <v>0</v>
      </c>
      <c r="Y265" s="53">
        <f>IFERROR(V181*H181,"0")+IFERROR(V182*H182,"0")+IFERROR(V183*H183,"0")</f>
        <v>0</v>
      </c>
      <c r="Z265" s="53">
        <f>IFERROR(V188*H188,"0")+IFERROR(V189*H189,"0")+IFERROR(V190*H190,"0")+IFERROR(V191*H191,"0")</f>
        <v>0</v>
      </c>
      <c r="AA265" s="53">
        <f>IFERROR(V196*H196,"0")</f>
        <v>0</v>
      </c>
      <c r="AB265" s="53">
        <f>IFERROR(V201*H201,"0")+IFERROR(V202*H202,"0")</f>
        <v>0</v>
      </c>
      <c r="AC265" s="53">
        <f>IFERROR(V208*H208,"0")</f>
        <v>0</v>
      </c>
      <c r="AD265" s="53">
        <f>IFERROR(V214*H214,"0")</f>
        <v>0</v>
      </c>
      <c r="AE265" s="53">
        <f>IFERROR(V219*H219,"0")</f>
        <v>0</v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2376.4</v>
      </c>
    </row>
    <row r="266" spans="1:32" ht="13.5" thickTop="1" x14ac:dyDescent="0.3">
      <c r="C266" s="1"/>
    </row>
    <row r="267" spans="1:32" ht="19.5" customHeight="1" x14ac:dyDescent="0.3">
      <c r="A267" s="71" t="s">
        <v>65</v>
      </c>
      <c r="B267" s="71" t="s">
        <v>66</v>
      </c>
      <c r="C267" s="71" t="s">
        <v>68</v>
      </c>
    </row>
    <row r="268" spans="1:32" x14ac:dyDescent="0.3">
      <c r="A268" s="72">
        <f>SUMPRODUCT(--(BA:BA="ЗПФ"),--(U:U="кор"),H:H,W:W)+SUMPRODUCT(--(BA:BA="ЗПФ"),--(U:U="кг"),W:W)</f>
        <v>14474.8</v>
      </c>
      <c r="B268" s="73">
        <f>SUMPRODUCT(--(BA:BA="ПГП"),--(U:U="кор"),H:H,W:W)+SUMPRODUCT(--(BA:BA="ПГП"),--(U:U="кг"),W:W)</f>
        <v>11707.78</v>
      </c>
      <c r="C268" s="73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AC263:AC264"/>
    <mergeCell ref="AD263:AD264"/>
    <mergeCell ref="AE263:AE264"/>
    <mergeCell ref="AF263:AF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  <mergeCell ref="C262:R262"/>
    <mergeCell ref="S262:T262"/>
    <mergeCell ref="U262:X262"/>
    <mergeCell ref="Y262:AB262"/>
    <mergeCell ref="AD262:AE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D229:E229"/>
    <mergeCell ref="N229:R229"/>
    <mergeCell ref="N230:T230"/>
    <mergeCell ref="A230:M231"/>
    <mergeCell ref="N231:T231"/>
    <mergeCell ref="D219:E219"/>
    <mergeCell ref="N219:R219"/>
    <mergeCell ref="N220:T220"/>
    <mergeCell ref="A220:M221"/>
    <mergeCell ref="N221:T221"/>
    <mergeCell ref="A222:X222"/>
    <mergeCell ref="A223:X223"/>
    <mergeCell ref="A224:X224"/>
    <mergeCell ref="D225:E225"/>
    <mergeCell ref="N225:R225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A205:X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199:X199"/>
    <mergeCell ref="A200:X200"/>
    <mergeCell ref="D201:E201"/>
    <mergeCell ref="N201:R201"/>
    <mergeCell ref="D202:E202"/>
    <mergeCell ref="N202:R202"/>
    <mergeCell ref="N203:T203"/>
    <mergeCell ref="A203:M204"/>
    <mergeCell ref="N204:T204"/>
    <mergeCell ref="N192:T192"/>
    <mergeCell ref="A192:M193"/>
    <mergeCell ref="N193:T193"/>
    <mergeCell ref="A194:X194"/>
    <mergeCell ref="A195:X195"/>
    <mergeCell ref="D196:E196"/>
    <mergeCell ref="N196:R196"/>
    <mergeCell ref="N197:T197"/>
    <mergeCell ref="A197:M198"/>
    <mergeCell ref="N198:T198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A180:X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360</v>
      </c>
      <c r="H1" s="9"/>
    </row>
    <row r="3" spans="2:8" x14ac:dyDescent="0.25">
      <c r="B3" s="54" t="s">
        <v>361</v>
      </c>
      <c r="C3" s="54" t="s">
        <v>49</v>
      </c>
      <c r="D3" s="54" t="s">
        <v>49</v>
      </c>
      <c r="E3" s="54" t="s">
        <v>49</v>
      </c>
    </row>
    <row r="4" spans="2:8" x14ac:dyDescent="0.25">
      <c r="B4" s="54" t="s">
        <v>362</v>
      </c>
      <c r="C4" s="54" t="s">
        <v>49</v>
      </c>
      <c r="D4" s="54" t="s">
        <v>49</v>
      </c>
      <c r="E4" s="54" t="s">
        <v>49</v>
      </c>
    </row>
    <row r="6" spans="2:8" x14ac:dyDescent="0.25">
      <c r="B6" s="54" t="s">
        <v>363</v>
      </c>
      <c r="C6" s="54" t="s">
        <v>364</v>
      </c>
      <c r="D6" s="54" t="s">
        <v>365</v>
      </c>
      <c r="E6" s="54" t="s">
        <v>49</v>
      </c>
    </row>
    <row r="7" spans="2:8" x14ac:dyDescent="0.25">
      <c r="B7" s="54" t="s">
        <v>366</v>
      </c>
      <c r="C7" s="54" t="s">
        <v>367</v>
      </c>
      <c r="D7" s="54" t="s">
        <v>368</v>
      </c>
      <c r="E7" s="54" t="s">
        <v>49</v>
      </c>
    </row>
    <row r="8" spans="2:8" x14ac:dyDescent="0.25">
      <c r="B8" s="54" t="s">
        <v>369</v>
      </c>
      <c r="C8" s="54" t="s">
        <v>370</v>
      </c>
      <c r="D8" s="54" t="s">
        <v>371</v>
      </c>
      <c r="E8" s="54" t="s">
        <v>49</v>
      </c>
    </row>
    <row r="9" spans="2:8" x14ac:dyDescent="0.25">
      <c r="B9" s="54" t="s">
        <v>372</v>
      </c>
      <c r="C9" s="54" t="s">
        <v>373</v>
      </c>
      <c r="D9" s="54" t="s">
        <v>374</v>
      </c>
      <c r="E9" s="54" t="s">
        <v>49</v>
      </c>
    </row>
    <row r="10" spans="2:8" x14ac:dyDescent="0.25">
      <c r="B10" s="54" t="s">
        <v>375</v>
      </c>
      <c r="C10" s="54" t="s">
        <v>376</v>
      </c>
      <c r="D10" s="54" t="s">
        <v>377</v>
      </c>
      <c r="E10" s="54" t="s">
        <v>49</v>
      </c>
    </row>
    <row r="11" spans="2:8" x14ac:dyDescent="0.25">
      <c r="B11" s="54" t="s">
        <v>378</v>
      </c>
      <c r="C11" s="54" t="s">
        <v>379</v>
      </c>
      <c r="D11" s="54" t="s">
        <v>214</v>
      </c>
      <c r="E11" s="54" t="s">
        <v>49</v>
      </c>
    </row>
    <row r="13" spans="2:8" x14ac:dyDescent="0.25">
      <c r="B13" s="54" t="s">
        <v>380</v>
      </c>
      <c r="C13" s="54" t="s">
        <v>364</v>
      </c>
      <c r="D13" s="54" t="s">
        <v>49</v>
      </c>
      <c r="E13" s="54" t="s">
        <v>49</v>
      </c>
    </row>
    <row r="15" spans="2:8" x14ac:dyDescent="0.25">
      <c r="B15" s="54" t="s">
        <v>381</v>
      </c>
      <c r="C15" s="54" t="s">
        <v>367</v>
      </c>
      <c r="D15" s="54" t="s">
        <v>49</v>
      </c>
      <c r="E15" s="54" t="s">
        <v>49</v>
      </c>
    </row>
    <row r="17" spans="2:5" x14ac:dyDescent="0.25">
      <c r="B17" s="54" t="s">
        <v>382</v>
      </c>
      <c r="C17" s="54" t="s">
        <v>370</v>
      </c>
      <c r="D17" s="54" t="s">
        <v>49</v>
      </c>
      <c r="E17" s="54" t="s">
        <v>49</v>
      </c>
    </row>
    <row r="19" spans="2:5" x14ac:dyDescent="0.25">
      <c r="B19" s="54" t="s">
        <v>383</v>
      </c>
      <c r="C19" s="54" t="s">
        <v>373</v>
      </c>
      <c r="D19" s="54" t="s">
        <v>49</v>
      </c>
      <c r="E19" s="54" t="s">
        <v>49</v>
      </c>
    </row>
    <row r="21" spans="2:5" x14ac:dyDescent="0.25">
      <c r="B21" s="54" t="s">
        <v>384</v>
      </c>
      <c r="C21" s="54" t="s">
        <v>376</v>
      </c>
      <c r="D21" s="54" t="s">
        <v>49</v>
      </c>
      <c r="E21" s="54" t="s">
        <v>49</v>
      </c>
    </row>
    <row r="23" spans="2:5" x14ac:dyDescent="0.25">
      <c r="B23" s="54" t="s">
        <v>385</v>
      </c>
      <c r="C23" s="54" t="s">
        <v>379</v>
      </c>
      <c r="D23" s="54" t="s">
        <v>49</v>
      </c>
      <c r="E23" s="54" t="s">
        <v>49</v>
      </c>
    </row>
    <row r="25" spans="2:5" x14ac:dyDescent="0.25">
      <c r="B25" s="54" t="s">
        <v>386</v>
      </c>
      <c r="C25" s="54" t="s">
        <v>49</v>
      </c>
      <c r="D25" s="54" t="s">
        <v>49</v>
      </c>
      <c r="E25" s="54" t="s">
        <v>49</v>
      </c>
    </row>
    <row r="26" spans="2:5" x14ac:dyDescent="0.25">
      <c r="B26" s="54" t="s">
        <v>387</v>
      </c>
      <c r="C26" s="54" t="s">
        <v>49</v>
      </c>
      <c r="D26" s="54" t="s">
        <v>49</v>
      </c>
      <c r="E26" s="54" t="s">
        <v>49</v>
      </c>
    </row>
    <row r="27" spans="2:5" x14ac:dyDescent="0.25">
      <c r="B27" s="54" t="s">
        <v>388</v>
      </c>
      <c r="C27" s="54" t="s">
        <v>49</v>
      </c>
      <c r="D27" s="54" t="s">
        <v>49</v>
      </c>
      <c r="E27" s="54" t="s">
        <v>49</v>
      </c>
    </row>
    <row r="28" spans="2:5" x14ac:dyDescent="0.25">
      <c r="B28" s="54" t="s">
        <v>389</v>
      </c>
      <c r="C28" s="54" t="s">
        <v>49</v>
      </c>
      <c r="D28" s="54" t="s">
        <v>49</v>
      </c>
      <c r="E28" s="54" t="s">
        <v>49</v>
      </c>
    </row>
    <row r="29" spans="2:5" x14ac:dyDescent="0.25">
      <c r="B29" s="54" t="s">
        <v>390</v>
      </c>
      <c r="C29" s="54" t="s">
        <v>49</v>
      </c>
      <c r="D29" s="54" t="s">
        <v>49</v>
      </c>
      <c r="E29" s="54" t="s">
        <v>49</v>
      </c>
    </row>
    <row r="30" spans="2:5" x14ac:dyDescent="0.25">
      <c r="B30" s="54" t="s">
        <v>391</v>
      </c>
      <c r="C30" s="54" t="s">
        <v>49</v>
      </c>
      <c r="D30" s="54" t="s">
        <v>49</v>
      </c>
      <c r="E30" s="54" t="s">
        <v>49</v>
      </c>
    </row>
    <row r="31" spans="2:5" x14ac:dyDescent="0.25">
      <c r="B31" s="54" t="s">
        <v>392</v>
      </c>
      <c r="C31" s="54" t="s">
        <v>49</v>
      </c>
      <c r="D31" s="54" t="s">
        <v>49</v>
      </c>
      <c r="E31" s="54" t="s">
        <v>49</v>
      </c>
    </row>
    <row r="32" spans="2:5" x14ac:dyDescent="0.25">
      <c r="B32" s="54" t="s">
        <v>393</v>
      </c>
      <c r="C32" s="54" t="s">
        <v>49</v>
      </c>
      <c r="D32" s="54" t="s">
        <v>49</v>
      </c>
      <c r="E32" s="54" t="s">
        <v>49</v>
      </c>
    </row>
    <row r="33" spans="2:5" x14ac:dyDescent="0.25">
      <c r="B33" s="54" t="s">
        <v>394</v>
      </c>
      <c r="C33" s="54" t="s">
        <v>49</v>
      </c>
      <c r="D33" s="54" t="s">
        <v>49</v>
      </c>
      <c r="E33" s="54" t="s">
        <v>49</v>
      </c>
    </row>
    <row r="34" spans="2:5" x14ac:dyDescent="0.25">
      <c r="B34" s="54" t="s">
        <v>395</v>
      </c>
      <c r="C34" s="54" t="s">
        <v>49</v>
      </c>
      <c r="D34" s="54" t="s">
        <v>49</v>
      </c>
      <c r="E34" s="54" t="s">
        <v>49</v>
      </c>
    </row>
    <row r="35" spans="2:5" x14ac:dyDescent="0.25">
      <c r="B35" s="54" t="s">
        <v>396</v>
      </c>
      <c r="C35" s="54" t="s">
        <v>49</v>
      </c>
      <c r="D35" s="54" t="s">
        <v>49</v>
      </c>
      <c r="E35" s="54" t="s">
        <v>49</v>
      </c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420</vt:i4>
      </vt:variant>
    </vt:vector>
  </HeadingPairs>
  <TitlesOfParts>
    <vt:vector size="4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2024-01-31T11:24:49Z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