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T28" sqref="T2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7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ЗПФ</t>
        </is>
      </c>
      <c r="H1" s="326" t="inlineStr">
        <is>
          <t>на отгрузку продукции с ООО Трейд-Сервис с</t>
        </is>
      </c>
      <c r="P1" s="327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7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7">
      <c r="A5" s="308" t="inlineStr">
        <is>
          <t xml:space="preserve">Ваш контактный телефон и имя: </t>
        </is>
      </c>
      <c r="B5" s="336" t="n"/>
      <c r="C5" s="337" t="n"/>
      <c r="D5" s="330" t="n"/>
      <c r="E5" s="338" t="n"/>
      <c r="F5" s="331" t="inlineStr">
        <is>
          <t>Комментарий к заказу:</t>
        </is>
      </c>
      <c r="G5" s="337" t="n"/>
      <c r="H5" s="330" t="n"/>
      <c r="I5" s="339" t="n"/>
      <c r="J5" s="339" t="n"/>
      <c r="K5" s="339" t="n"/>
      <c r="L5" s="338" t="n"/>
      <c r="N5" s="29" t="inlineStr">
        <is>
          <t>Дата загрузки</t>
        </is>
      </c>
      <c r="O5" s="340" t="n">
        <v>45320</v>
      </c>
      <c r="P5" s="341" t="n"/>
      <c r="R5" s="333" t="inlineStr">
        <is>
          <t>Способ доставки (доставка/самовывоз)</t>
        </is>
      </c>
      <c r="S5" s="342" t="n"/>
      <c r="T5" s="343" t="inlineStr">
        <is>
          <t>Самовывоз</t>
        </is>
      </c>
      <c r="U5" s="341" t="n"/>
      <c r="Z5" s="60" t="n"/>
      <c r="AA5" s="60" t="n"/>
      <c r="AB5" s="60" t="n"/>
    </row>
    <row r="6" ht="24" customFormat="1" customHeight="1" s="307">
      <c r="A6" s="308" t="inlineStr">
        <is>
          <t>Адрес доставки:</t>
        </is>
      </c>
      <c r="B6" s="336" t="n"/>
      <c r="C6" s="337" t="n"/>
      <c r="D6" s="309" t="inlineStr">
        <is>
          <t>НВ, ООО 9001015535, Запорожская обл, Мелитополь г, 8 Марта ул, д. 43/1,</t>
        </is>
      </c>
      <c r="E6" s="344" t="n"/>
      <c r="F6" s="344" t="n"/>
      <c r="G6" s="344" t="n"/>
      <c r="H6" s="344" t="n"/>
      <c r="I6" s="344" t="n"/>
      <c r="J6" s="344" t="n"/>
      <c r="K6" s="344" t="n"/>
      <c r="L6" s="341" t="n"/>
      <c r="N6" s="29" t="inlineStr">
        <is>
          <t>День недели</t>
        </is>
      </c>
      <c r="O6" s="310">
        <f>IF(O5=0," ",CHOOSE(WEEKDAY(O5,2),"Понедельник","Вторник","Среда","Четверг","Пятница","Суббота","Воскресенье"))</f>
        <v/>
      </c>
      <c r="P6" s="345" t="n"/>
      <c r="R6" s="312" t="inlineStr">
        <is>
          <t>Наименование клиента</t>
        </is>
      </c>
      <c r="S6" s="342" t="n"/>
      <c r="T6" s="346" t="inlineStr">
        <is>
          <t>ОБЩЕСТВО С ОГРАНИЧЕННОЙ ОТВЕТСТВЕННОСТЬЮ "НОВОЕ ВРЕМЯ"</t>
        </is>
      </c>
      <c r="U6" s="347" t="n"/>
      <c r="Z6" s="60" t="n"/>
      <c r="AA6" s="60" t="n"/>
      <c r="AB6" s="60" t="n"/>
    </row>
    <row r="7" hidden="1" ht="21.75" customFormat="1" customHeight="1" s="307">
      <c r="A7" s="65" t="n"/>
      <c r="B7" s="65" t="n"/>
      <c r="C7" s="65" t="n"/>
      <c r="D7" s="348">
        <f>IFERROR(VLOOKUP(DeliveryAddress,Table,3,0),1)</f>
        <v/>
      </c>
      <c r="E7" s="349" t="n"/>
      <c r="F7" s="349" t="n"/>
      <c r="G7" s="349" t="n"/>
      <c r="H7" s="349" t="n"/>
      <c r="I7" s="349" t="n"/>
      <c r="J7" s="349" t="n"/>
      <c r="K7" s="349" t="n"/>
      <c r="L7" s="350" t="n"/>
      <c r="N7" s="29" t="n"/>
      <c r="O7" s="49" t="n"/>
      <c r="P7" s="49" t="n"/>
      <c r="R7" s="1" t="n"/>
      <c r="S7" s="342" t="n"/>
      <c r="T7" s="351" t="n"/>
      <c r="U7" s="352" t="n"/>
      <c r="Z7" s="60" t="n"/>
      <c r="AA7" s="60" t="n"/>
      <c r="AB7" s="60" t="n"/>
    </row>
    <row r="8" ht="25.5" customFormat="1" customHeight="1" s="307">
      <c r="A8" s="322" t="inlineStr">
        <is>
          <t>Адрес сдачи груза:</t>
        </is>
      </c>
      <c r="B8" s="353" t="n"/>
      <c r="C8" s="354" t="n"/>
      <c r="D8" s="323" t="n"/>
      <c r="E8" s="355" t="n"/>
      <c r="F8" s="355" t="n"/>
      <c r="G8" s="355" t="n"/>
      <c r="H8" s="355" t="n"/>
      <c r="I8" s="355" t="n"/>
      <c r="J8" s="355" t="n"/>
      <c r="K8" s="355" t="n"/>
      <c r="L8" s="356" t="n"/>
      <c r="N8" s="29" t="inlineStr">
        <is>
          <t>Время загрузки</t>
        </is>
      </c>
      <c r="O8" s="303" t="n">
        <v>0.3333333333333333</v>
      </c>
      <c r="P8" s="341" t="n"/>
      <c r="R8" s="1" t="n"/>
      <c r="S8" s="342" t="n"/>
      <c r="T8" s="351" t="n"/>
      <c r="U8" s="352" t="n"/>
      <c r="Z8" s="60" t="n"/>
      <c r="AA8" s="60" t="n"/>
      <c r="AB8" s="60" t="n"/>
    </row>
    <row r="9" ht="39.95" customFormat="1" customHeight="1" s="307">
      <c r="A9" s="2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0" t="inlineStr"/>
      <c r="E9" s="3" t="n"/>
      <c r="F9" s="2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0" t="n"/>
      <c r="P9" s="341" t="n"/>
      <c r="R9" s="1" t="n"/>
      <c r="S9" s="342" t="n"/>
      <c r="T9" s="357" t="n"/>
      <c r="U9" s="3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7">
      <c r="A10" s="2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0" t="n"/>
      <c r="E10" s="3" t="n"/>
      <c r="F10" s="2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3" t="n"/>
      <c r="P10" s="341" t="n"/>
      <c r="S10" s="29" t="inlineStr">
        <is>
          <t>КОД Аксапты Клиента</t>
        </is>
      </c>
      <c r="T10" s="359" t="inlineStr">
        <is>
          <t>596383</t>
        </is>
      </c>
      <c r="U10" s="3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3" t="n"/>
      <c r="P11" s="341" t="n"/>
      <c r="S11" s="29" t="inlineStr">
        <is>
          <t>Тип заказа</t>
        </is>
      </c>
      <c r="T11" s="291" t="inlineStr">
        <is>
          <t>Основной заказ</t>
        </is>
      </c>
      <c r="U11" s="3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7">
      <c r="A12" s="290" t="inlineStr">
        <is>
          <t>Телефоны для заказов:8(919)022-63-02 E-mail: Zamorozka@abiproduct.ru, Телефон сотрудников склада: 8-980-75-76-203</t>
        </is>
      </c>
      <c r="B12" s="336" t="n"/>
      <c r="C12" s="336" t="n"/>
      <c r="D12" s="336" t="n"/>
      <c r="E12" s="336" t="n"/>
      <c r="F12" s="336" t="n"/>
      <c r="G12" s="336" t="n"/>
      <c r="H12" s="336" t="n"/>
      <c r="I12" s="336" t="n"/>
      <c r="J12" s="336" t="n"/>
      <c r="K12" s="336" t="n"/>
      <c r="L12" s="337" t="n"/>
      <c r="N12" s="29" t="inlineStr">
        <is>
          <t>Время доставки 3 машины</t>
        </is>
      </c>
      <c r="O12" s="306" t="n"/>
      <c r="P12" s="350" t="n"/>
      <c r="Q12" s="28" t="n"/>
      <c r="S12" s="29" t="inlineStr"/>
      <c r="T12" s="307" t="n"/>
      <c r="U12" s="1" t="n"/>
      <c r="Z12" s="60" t="n"/>
      <c r="AA12" s="60" t="n"/>
      <c r="AB12" s="60" t="n"/>
    </row>
    <row r="13" ht="23.25" customFormat="1" customHeight="1" s="307">
      <c r="A13" s="29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6" t="n"/>
      <c r="C13" s="336" t="n"/>
      <c r="D13" s="336" t="n"/>
      <c r="E13" s="336" t="n"/>
      <c r="F13" s="336" t="n"/>
      <c r="G13" s="336" t="n"/>
      <c r="H13" s="336" t="n"/>
      <c r="I13" s="336" t="n"/>
      <c r="J13" s="336" t="n"/>
      <c r="K13" s="336" t="n"/>
      <c r="L13" s="337" t="n"/>
      <c r="M13" s="31" t="n"/>
      <c r="N13" s="31" t="inlineStr">
        <is>
          <t>Время доставки 4 машины</t>
        </is>
      </c>
      <c r="O13" s="291" t="n"/>
      <c r="P13" s="3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7">
      <c r="A14" s="290" t="inlineStr">
        <is>
          <t>Телефон менеджера по логистике: 8 (919) 012-30-55 - по вопросам доставки продукции</t>
        </is>
      </c>
      <c r="B14" s="336" t="n"/>
      <c r="C14" s="336" t="n"/>
      <c r="D14" s="336" t="n"/>
      <c r="E14" s="336" t="n"/>
      <c r="F14" s="336" t="n"/>
      <c r="G14" s="336" t="n"/>
      <c r="H14" s="336" t="n"/>
      <c r="I14" s="336" t="n"/>
      <c r="J14" s="336" t="n"/>
      <c r="K14" s="336" t="n"/>
      <c r="L14" s="3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7">
      <c r="A15" s="292" t="inlineStr">
        <is>
          <t>Телефон по работе с претензиями/жалобами (WhatSapp): 8 (980) 757-69-93       E-mail: Claims@abiproduct.ru</t>
        </is>
      </c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7" t="n"/>
      <c r="N15" s="294" t="inlineStr">
        <is>
          <t>Кликните на продукт, чтобы просмотреть изображение</t>
        </is>
      </c>
      <c r="V15" s="307" t="n"/>
      <c r="W15" s="307" t="n"/>
      <c r="X15" s="307" t="n"/>
      <c r="Y15" s="3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1" t="n"/>
      <c r="O16" s="361" t="n"/>
      <c r="P16" s="361" t="n"/>
      <c r="Q16" s="361" t="n"/>
      <c r="R16" s="3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8" t="inlineStr">
        <is>
          <t>Код единицы продаж</t>
        </is>
      </c>
      <c r="B17" s="278" t="inlineStr">
        <is>
          <t>Код продукта</t>
        </is>
      </c>
      <c r="C17" s="296" t="inlineStr">
        <is>
          <t>Номер варианта</t>
        </is>
      </c>
      <c r="D17" s="278" t="inlineStr">
        <is>
          <t xml:space="preserve">Штрих-код </t>
        </is>
      </c>
      <c r="E17" s="362" t="n"/>
      <c r="F17" s="278" t="inlineStr">
        <is>
          <t>Вес нетто штуки, кг</t>
        </is>
      </c>
      <c r="G17" s="278" t="inlineStr">
        <is>
          <t>Кол-во штук в коробе, шт</t>
        </is>
      </c>
      <c r="H17" s="278" t="inlineStr">
        <is>
          <t>Вес нетто короба, кг</t>
        </is>
      </c>
      <c r="I17" s="278" t="inlineStr">
        <is>
          <t>Вес брутто короба, кг</t>
        </is>
      </c>
      <c r="J17" s="278" t="inlineStr">
        <is>
          <t>Кол-во кор. на паллте, шт</t>
        </is>
      </c>
      <c r="K17" s="278" t="inlineStr">
        <is>
          <t>Коробок в слое</t>
        </is>
      </c>
      <c r="L17" s="278" t="inlineStr">
        <is>
          <t>Завод</t>
        </is>
      </c>
      <c r="M17" s="278" t="inlineStr">
        <is>
          <t>Срок годности, сут.</t>
        </is>
      </c>
      <c r="N17" s="278" t="inlineStr">
        <is>
          <t>Наименование</t>
        </is>
      </c>
      <c r="O17" s="363" t="n"/>
      <c r="P17" s="363" t="n"/>
      <c r="Q17" s="363" t="n"/>
      <c r="R17" s="362" t="n"/>
      <c r="S17" s="295" t="inlineStr">
        <is>
          <t>Доступно к отгрузке</t>
        </is>
      </c>
      <c r="T17" s="337" t="n"/>
      <c r="U17" s="278" t="inlineStr">
        <is>
          <t>Ед. изм.</t>
        </is>
      </c>
      <c r="V17" s="278" t="inlineStr">
        <is>
          <t>Заказ</t>
        </is>
      </c>
      <c r="W17" s="279" t="inlineStr">
        <is>
          <t>Заказ с округлением до короба</t>
        </is>
      </c>
      <c r="X17" s="278" t="inlineStr">
        <is>
          <t>Объём заказа, м3</t>
        </is>
      </c>
      <c r="Y17" s="281" t="inlineStr">
        <is>
          <t>Примечание по продуктку</t>
        </is>
      </c>
      <c r="Z17" s="281" t="inlineStr">
        <is>
          <t>Признак "НОВИНКА"</t>
        </is>
      </c>
      <c r="AA17" s="281" t="inlineStr">
        <is>
          <t>Для формул</t>
        </is>
      </c>
      <c r="AB17" s="364" t="n"/>
      <c r="AC17" s="365" t="n"/>
      <c r="AD17" s="288" t="n"/>
      <c r="BA17" s="289" t="inlineStr">
        <is>
          <t>Вид продукции</t>
        </is>
      </c>
    </row>
    <row r="18" ht="14.25" customHeight="1">
      <c r="A18" s="366" t="n"/>
      <c r="B18" s="366" t="n"/>
      <c r="C18" s="366" t="n"/>
      <c r="D18" s="367" t="n"/>
      <c r="E18" s="368" t="n"/>
      <c r="F18" s="366" t="n"/>
      <c r="G18" s="366" t="n"/>
      <c r="H18" s="366" t="n"/>
      <c r="I18" s="366" t="n"/>
      <c r="J18" s="366" t="n"/>
      <c r="K18" s="366" t="n"/>
      <c r="L18" s="366" t="n"/>
      <c r="M18" s="366" t="n"/>
      <c r="N18" s="367" t="n"/>
      <c r="O18" s="369" t="n"/>
      <c r="P18" s="369" t="n"/>
      <c r="Q18" s="369" t="n"/>
      <c r="R18" s="368" t="n"/>
      <c r="S18" s="295" t="inlineStr">
        <is>
          <t>начиная с</t>
        </is>
      </c>
      <c r="T18" s="295" t="inlineStr">
        <is>
          <t>до</t>
        </is>
      </c>
      <c r="U18" s="366" t="n"/>
      <c r="V18" s="366" t="n"/>
      <c r="W18" s="370" t="n"/>
      <c r="X18" s="366" t="n"/>
      <c r="Y18" s="371" t="n"/>
      <c r="Z18" s="371" t="n"/>
      <c r="AA18" s="372" t="n"/>
      <c r="AB18" s="373" t="n"/>
      <c r="AC18" s="374" t="n"/>
      <c r="AD18" s="375" t="n"/>
      <c r="BA18" s="1" t="n"/>
    </row>
    <row r="19" ht="27.75" customHeight="1">
      <c r="A19" s="203" t="inlineStr">
        <is>
          <t>Ядрена копоть</t>
        </is>
      </c>
      <c r="B19" s="376" t="n"/>
      <c r="C19" s="376" t="n"/>
      <c r="D19" s="376" t="n"/>
      <c r="E19" s="376" t="n"/>
      <c r="F19" s="376" t="n"/>
      <c r="G19" s="376" t="n"/>
      <c r="H19" s="376" t="n"/>
      <c r="I19" s="376" t="n"/>
      <c r="J19" s="376" t="n"/>
      <c r="K19" s="376" t="n"/>
      <c r="L19" s="376" t="n"/>
      <c r="M19" s="376" t="n"/>
      <c r="N19" s="376" t="n"/>
      <c r="O19" s="376" t="n"/>
      <c r="P19" s="376" t="n"/>
      <c r="Q19" s="376" t="n"/>
      <c r="R19" s="376" t="n"/>
      <c r="S19" s="376" t="n"/>
      <c r="T19" s="376" t="n"/>
      <c r="U19" s="376" t="n"/>
      <c r="V19" s="376" t="n"/>
      <c r="W19" s="376" t="n"/>
      <c r="X19" s="376" t="n"/>
      <c r="Y19" s="55" t="n"/>
      <c r="Z19" s="55" t="n"/>
    </row>
    <row r="20" ht="16.5" customHeight="1">
      <c r="A20" s="20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4" t="n"/>
      <c r="Z20" s="204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3" t="n"/>
      <c r="Z21" s="19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0" t="n">
        <v>4607111035752</v>
      </c>
      <c r="E22" s="345" t="n"/>
      <c r="F22" s="377" t="n">
        <v>0.43</v>
      </c>
      <c r="G22" s="38" t="n">
        <v>16</v>
      </c>
      <c r="H22" s="377" t="n">
        <v>6.88</v>
      </c>
      <c r="I22" s="37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8" t="inlineStr">
        <is>
          <t>Пельмени «С мясом и копченостями» 0,43 сфера ТМ «Ядрена копоть»</t>
        </is>
      </c>
      <c r="O22" s="379" t="n"/>
      <c r="P22" s="379" t="n"/>
      <c r="Q22" s="379" t="n"/>
      <c r="R22" s="345" t="n"/>
      <c r="S22" s="40" t="inlineStr"/>
      <c r="T22" s="40" t="inlineStr"/>
      <c r="U22" s="41" t="inlineStr">
        <is>
          <t>кор</t>
        </is>
      </c>
      <c r="V22" s="380" t="n">
        <v>0</v>
      </c>
      <c r="W22" s="38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2" t="n"/>
      <c r="N23" s="383" t="inlineStr">
        <is>
          <t>Итого</t>
        </is>
      </c>
      <c r="O23" s="353" t="n"/>
      <c r="P23" s="353" t="n"/>
      <c r="Q23" s="353" t="n"/>
      <c r="R23" s="353" t="n"/>
      <c r="S23" s="353" t="n"/>
      <c r="T23" s="354" t="n"/>
      <c r="U23" s="43" t="inlineStr">
        <is>
          <t>кор</t>
        </is>
      </c>
      <c r="V23" s="384">
        <f>IFERROR(SUM(V22:V22),"0")</f>
        <v/>
      </c>
      <c r="W23" s="384">
        <f>IFERROR(SUM(W22:W22),"0")</f>
        <v/>
      </c>
      <c r="X23" s="384">
        <f>IFERROR(IF(X22="",0,X22),"0")</f>
        <v/>
      </c>
      <c r="Y23" s="385" t="n"/>
      <c r="Z23" s="38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2" t="n"/>
      <c r="N24" s="383" t="inlineStr">
        <is>
          <t>Итого</t>
        </is>
      </c>
      <c r="O24" s="353" t="n"/>
      <c r="P24" s="353" t="n"/>
      <c r="Q24" s="353" t="n"/>
      <c r="R24" s="353" t="n"/>
      <c r="S24" s="353" t="n"/>
      <c r="T24" s="354" t="n"/>
      <c r="U24" s="43" t="inlineStr">
        <is>
          <t>кг</t>
        </is>
      </c>
      <c r="V24" s="384">
        <f>IFERROR(SUMPRODUCT(V22:V22*H22:H22),"0")</f>
        <v/>
      </c>
      <c r="W24" s="384">
        <f>IFERROR(SUMPRODUCT(W22:W22*H22:H22),"0")</f>
        <v/>
      </c>
      <c r="X24" s="43" t="n"/>
      <c r="Y24" s="385" t="n"/>
      <c r="Z24" s="385" t="n"/>
    </row>
    <row r="25" ht="27.75" customHeight="1">
      <c r="A25" s="203" t="inlineStr">
        <is>
          <t>Горячая штучка</t>
        </is>
      </c>
      <c r="B25" s="376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376" t="n"/>
      <c r="R25" s="376" t="n"/>
      <c r="S25" s="376" t="n"/>
      <c r="T25" s="376" t="n"/>
      <c r="U25" s="376" t="n"/>
      <c r="V25" s="376" t="n"/>
      <c r="W25" s="376" t="n"/>
      <c r="X25" s="376" t="n"/>
      <c r="Y25" s="55" t="n"/>
      <c r="Z25" s="55" t="n"/>
    </row>
    <row r="26" ht="16.5" customHeight="1">
      <c r="A26" s="20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4" t="n"/>
      <c r="Z26" s="204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3" t="n"/>
      <c r="Z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0" t="n">
        <v>4607111036520</v>
      </c>
      <c r="E28" s="345" t="n"/>
      <c r="F28" s="377" t="n">
        <v>0.25</v>
      </c>
      <c r="G28" s="38" t="n">
        <v>6</v>
      </c>
      <c r="H28" s="377" t="n">
        <v>1.5</v>
      </c>
      <c r="I28" s="37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9" t="n"/>
      <c r="P28" s="379" t="n"/>
      <c r="Q28" s="379" t="n"/>
      <c r="R28" s="345" t="n"/>
      <c r="S28" s="40" t="inlineStr"/>
      <c r="T28" s="40" t="inlineStr"/>
      <c r="U28" s="41" t="inlineStr">
        <is>
          <t>кор</t>
        </is>
      </c>
      <c r="V28" s="380" t="n">
        <v>0</v>
      </c>
      <c r="W28" s="38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0" t="n">
        <v>4607111036605</v>
      </c>
      <c r="E29" s="345" t="n"/>
      <c r="F29" s="377" t="n">
        <v>0.25</v>
      </c>
      <c r="G29" s="38" t="n">
        <v>6</v>
      </c>
      <c r="H29" s="377" t="n">
        <v>1.5</v>
      </c>
      <c r="I29" s="37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9" t="n"/>
      <c r="P29" s="379" t="n"/>
      <c r="Q29" s="379" t="n"/>
      <c r="R29" s="345" t="n"/>
      <c r="S29" s="40" t="inlineStr"/>
      <c r="T29" s="40" t="inlineStr"/>
      <c r="U29" s="41" t="inlineStr">
        <is>
          <t>кор</t>
        </is>
      </c>
      <c r="V29" s="380" t="n">
        <v>0</v>
      </c>
      <c r="W29" s="38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0" t="n">
        <v>4607111036537</v>
      </c>
      <c r="E30" s="345" t="n"/>
      <c r="F30" s="377" t="n">
        <v>0.25</v>
      </c>
      <c r="G30" s="38" t="n">
        <v>6</v>
      </c>
      <c r="H30" s="377" t="n">
        <v>1.5</v>
      </c>
      <c r="I30" s="37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9" t="n"/>
      <c r="P30" s="379" t="n"/>
      <c r="Q30" s="379" t="n"/>
      <c r="R30" s="345" t="n"/>
      <c r="S30" s="40" t="inlineStr"/>
      <c r="T30" s="40" t="inlineStr"/>
      <c r="U30" s="41" t="inlineStr">
        <is>
          <t>кор</t>
        </is>
      </c>
      <c r="V30" s="380" t="n">
        <v>184</v>
      </c>
      <c r="W30" s="38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0" t="n">
        <v>4607111036599</v>
      </c>
      <c r="E31" s="345" t="n"/>
      <c r="F31" s="377" t="n">
        <v>0.25</v>
      </c>
      <c r="G31" s="38" t="n">
        <v>6</v>
      </c>
      <c r="H31" s="377" t="n">
        <v>1.5</v>
      </c>
      <c r="I31" s="37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9" t="n"/>
      <c r="P31" s="379" t="n"/>
      <c r="Q31" s="379" t="n"/>
      <c r="R31" s="345" t="n"/>
      <c r="S31" s="40" t="inlineStr"/>
      <c r="T31" s="40" t="inlineStr"/>
      <c r="U31" s="41" t="inlineStr">
        <is>
          <t>кор</t>
        </is>
      </c>
      <c r="V31" s="380" t="n">
        <v>0</v>
      </c>
      <c r="W31" s="38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2" t="n"/>
      <c r="N32" s="383" t="inlineStr">
        <is>
          <t>Итого</t>
        </is>
      </c>
      <c r="O32" s="353" t="n"/>
      <c r="P32" s="353" t="n"/>
      <c r="Q32" s="353" t="n"/>
      <c r="R32" s="353" t="n"/>
      <c r="S32" s="353" t="n"/>
      <c r="T32" s="354" t="n"/>
      <c r="U32" s="43" t="inlineStr">
        <is>
          <t>кор</t>
        </is>
      </c>
      <c r="V32" s="384">
        <f>IFERROR(SUM(V28:V31),"0")</f>
        <v/>
      </c>
      <c r="W32" s="384">
        <f>IFERROR(SUM(W28:W31),"0")</f>
        <v/>
      </c>
      <c r="X32" s="384">
        <f>IFERROR(IF(X28="",0,X28),"0")+IFERROR(IF(X29="",0,X29),"0")+IFERROR(IF(X30="",0,X30),"0")+IFERROR(IF(X31="",0,X31),"0")</f>
        <v/>
      </c>
      <c r="Y32" s="385" t="n"/>
      <c r="Z32" s="38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2" t="n"/>
      <c r="N33" s="383" t="inlineStr">
        <is>
          <t>Итого</t>
        </is>
      </c>
      <c r="O33" s="353" t="n"/>
      <c r="P33" s="353" t="n"/>
      <c r="Q33" s="353" t="n"/>
      <c r="R33" s="353" t="n"/>
      <c r="S33" s="353" t="n"/>
      <c r="T33" s="354" t="n"/>
      <c r="U33" s="43" t="inlineStr">
        <is>
          <t>кг</t>
        </is>
      </c>
      <c r="V33" s="384">
        <f>IFERROR(SUMPRODUCT(V28:V31*H28:H31),"0")</f>
        <v/>
      </c>
      <c r="W33" s="384">
        <f>IFERROR(SUMPRODUCT(W28:W31*H28:H31),"0")</f>
        <v/>
      </c>
      <c r="X33" s="43" t="n"/>
      <c r="Y33" s="385" t="n"/>
      <c r="Z33" s="385" t="n"/>
    </row>
    <row r="34" ht="16.5" customHeight="1">
      <c r="A34" s="20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4" t="n"/>
      <c r="Z34" s="204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3" t="n"/>
      <c r="Z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0" t="n">
        <v>4607111036285</v>
      </c>
      <c r="E36" s="345" t="n"/>
      <c r="F36" s="377" t="n">
        <v>0.75</v>
      </c>
      <c r="G36" s="38" t="n">
        <v>8</v>
      </c>
      <c r="H36" s="377" t="n">
        <v>6</v>
      </c>
      <c r="I36" s="37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9" t="n"/>
      <c r="P36" s="379" t="n"/>
      <c r="Q36" s="379" t="n"/>
      <c r="R36" s="345" t="n"/>
      <c r="S36" s="40" t="inlineStr"/>
      <c r="T36" s="40" t="inlineStr"/>
      <c r="U36" s="41" t="inlineStr">
        <is>
          <t>кор</t>
        </is>
      </c>
      <c r="V36" s="380" t="n">
        <v>0</v>
      </c>
      <c r="W36" s="38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0" t="n">
        <v>4607111036308</v>
      </c>
      <c r="E37" s="345" t="n"/>
      <c r="F37" s="377" t="n">
        <v>0.75</v>
      </c>
      <c r="G37" s="38" t="n">
        <v>8</v>
      </c>
      <c r="H37" s="377" t="n">
        <v>6</v>
      </c>
      <c r="I37" s="37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1" t="inlineStr">
        <is>
          <t>Пельмени Grandmeni с говядиной в сливочном соусе Grandmeni 0,75 Сфера Горячая штучка</t>
        </is>
      </c>
      <c r="O37" s="379" t="n"/>
      <c r="P37" s="379" t="n"/>
      <c r="Q37" s="379" t="n"/>
      <c r="R37" s="345" t="n"/>
      <c r="S37" s="40" t="inlineStr"/>
      <c r="T37" s="40" t="inlineStr"/>
      <c r="U37" s="41" t="inlineStr">
        <is>
          <t>кор</t>
        </is>
      </c>
      <c r="V37" s="380" t="n">
        <v>0</v>
      </c>
      <c r="W37" s="38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0" t="n">
        <v>4607111036315</v>
      </c>
      <c r="E38" s="345" t="n"/>
      <c r="F38" s="377" t="n">
        <v>0.75</v>
      </c>
      <c r="G38" s="38" t="n">
        <v>8</v>
      </c>
      <c r="H38" s="377" t="n">
        <v>6</v>
      </c>
      <c r="I38" s="37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9" t="n"/>
      <c r="P38" s="379" t="n"/>
      <c r="Q38" s="379" t="n"/>
      <c r="R38" s="345" t="n"/>
      <c r="S38" s="40" t="inlineStr"/>
      <c r="T38" s="40" t="inlineStr"/>
      <c r="U38" s="41" t="inlineStr">
        <is>
          <t>кор</t>
        </is>
      </c>
      <c r="V38" s="380" t="n">
        <v>0</v>
      </c>
      <c r="W38" s="38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0" t="n">
        <v>4607111036292</v>
      </c>
      <c r="E39" s="345" t="n"/>
      <c r="F39" s="377" t="n">
        <v>0.75</v>
      </c>
      <c r="G39" s="38" t="n">
        <v>8</v>
      </c>
      <c r="H39" s="377" t="n">
        <v>6</v>
      </c>
      <c r="I39" s="37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9" t="n"/>
      <c r="P39" s="379" t="n"/>
      <c r="Q39" s="379" t="n"/>
      <c r="R39" s="345" t="n"/>
      <c r="S39" s="40" t="inlineStr"/>
      <c r="T39" s="40" t="inlineStr"/>
      <c r="U39" s="41" t="inlineStr">
        <is>
          <t>кор</t>
        </is>
      </c>
      <c r="V39" s="380" t="n">
        <v>32</v>
      </c>
      <c r="W39" s="38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2" t="n"/>
      <c r="N40" s="383" t="inlineStr">
        <is>
          <t>Итого</t>
        </is>
      </c>
      <c r="O40" s="353" t="n"/>
      <c r="P40" s="353" t="n"/>
      <c r="Q40" s="353" t="n"/>
      <c r="R40" s="353" t="n"/>
      <c r="S40" s="353" t="n"/>
      <c r="T40" s="354" t="n"/>
      <c r="U40" s="43" t="inlineStr">
        <is>
          <t>кор</t>
        </is>
      </c>
      <c r="V40" s="384">
        <f>IFERROR(SUM(V36:V39),"0")</f>
        <v/>
      </c>
      <c r="W40" s="384">
        <f>IFERROR(SUM(W36:W39),"0")</f>
        <v/>
      </c>
      <c r="X40" s="384">
        <f>IFERROR(IF(X36="",0,X36),"0")+IFERROR(IF(X37="",0,X37),"0")+IFERROR(IF(X38="",0,X38),"0")+IFERROR(IF(X39="",0,X39),"0")</f>
        <v/>
      </c>
      <c r="Y40" s="385" t="n"/>
      <c r="Z40" s="38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2" t="n"/>
      <c r="N41" s="383" t="inlineStr">
        <is>
          <t>Итого</t>
        </is>
      </c>
      <c r="O41" s="353" t="n"/>
      <c r="P41" s="353" t="n"/>
      <c r="Q41" s="353" t="n"/>
      <c r="R41" s="353" t="n"/>
      <c r="S41" s="353" t="n"/>
      <c r="T41" s="354" t="n"/>
      <c r="U41" s="43" t="inlineStr">
        <is>
          <t>кг</t>
        </is>
      </c>
      <c r="V41" s="384">
        <f>IFERROR(SUMPRODUCT(V36:V39*H36:H39),"0")</f>
        <v/>
      </c>
      <c r="W41" s="384">
        <f>IFERROR(SUMPRODUCT(W36:W39*H36:H39),"0")</f>
        <v/>
      </c>
      <c r="X41" s="43" t="n"/>
      <c r="Y41" s="385" t="n"/>
      <c r="Z41" s="385" t="n"/>
    </row>
    <row r="42" ht="16.5" customHeight="1">
      <c r="A42" s="20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4" t="n"/>
      <c r="Z42" s="204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3" t="n"/>
      <c r="Z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0" t="n">
        <v>4607111037053</v>
      </c>
      <c r="E44" s="345" t="n"/>
      <c r="F44" s="377" t="n">
        <v>0.2</v>
      </c>
      <c r="G44" s="38" t="n">
        <v>6</v>
      </c>
      <c r="H44" s="377" t="n">
        <v>1.2</v>
      </c>
      <c r="I44" s="37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9" t="n"/>
      <c r="P44" s="379" t="n"/>
      <c r="Q44" s="379" t="n"/>
      <c r="R44" s="345" t="n"/>
      <c r="S44" s="40" t="inlineStr"/>
      <c r="T44" s="40" t="inlineStr"/>
      <c r="U44" s="41" t="inlineStr">
        <is>
          <t>кор</t>
        </is>
      </c>
      <c r="V44" s="380" t="n">
        <v>0</v>
      </c>
      <c r="W44" s="38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0" t="n">
        <v>4607111037060</v>
      </c>
      <c r="E45" s="345" t="n"/>
      <c r="F45" s="377" t="n">
        <v>0.2</v>
      </c>
      <c r="G45" s="38" t="n">
        <v>6</v>
      </c>
      <c r="H45" s="377" t="n">
        <v>1.2</v>
      </c>
      <c r="I45" s="37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9" t="n"/>
      <c r="P45" s="379" t="n"/>
      <c r="Q45" s="379" t="n"/>
      <c r="R45" s="345" t="n"/>
      <c r="S45" s="40" t="inlineStr"/>
      <c r="T45" s="40" t="inlineStr"/>
      <c r="U45" s="41" t="inlineStr">
        <is>
          <t>кор</t>
        </is>
      </c>
      <c r="V45" s="380" t="n">
        <v>0</v>
      </c>
      <c r="W45" s="38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2" t="n"/>
      <c r="N46" s="383" t="inlineStr">
        <is>
          <t>Итого</t>
        </is>
      </c>
      <c r="O46" s="353" t="n"/>
      <c r="P46" s="353" t="n"/>
      <c r="Q46" s="353" t="n"/>
      <c r="R46" s="353" t="n"/>
      <c r="S46" s="353" t="n"/>
      <c r="T46" s="354" t="n"/>
      <c r="U46" s="43" t="inlineStr">
        <is>
          <t>кор</t>
        </is>
      </c>
      <c r="V46" s="384">
        <f>IFERROR(SUM(V44:V45),"0")</f>
        <v/>
      </c>
      <c r="W46" s="384">
        <f>IFERROR(SUM(W44:W45),"0")</f>
        <v/>
      </c>
      <c r="X46" s="384">
        <f>IFERROR(IF(X44="",0,X44),"0")+IFERROR(IF(X45="",0,X45),"0")</f>
        <v/>
      </c>
      <c r="Y46" s="385" t="n"/>
      <c r="Z46" s="38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2" t="n"/>
      <c r="N47" s="383" t="inlineStr">
        <is>
          <t>Итого</t>
        </is>
      </c>
      <c r="O47" s="353" t="n"/>
      <c r="P47" s="353" t="n"/>
      <c r="Q47" s="353" t="n"/>
      <c r="R47" s="353" t="n"/>
      <c r="S47" s="353" t="n"/>
      <c r="T47" s="354" t="n"/>
      <c r="U47" s="43" t="inlineStr">
        <is>
          <t>кг</t>
        </is>
      </c>
      <c r="V47" s="384">
        <f>IFERROR(SUMPRODUCT(V44:V45*H44:H45),"0")</f>
        <v/>
      </c>
      <c r="W47" s="384">
        <f>IFERROR(SUMPRODUCT(W44:W45*H44:H45),"0")</f>
        <v/>
      </c>
      <c r="X47" s="43" t="n"/>
      <c r="Y47" s="385" t="n"/>
      <c r="Z47" s="385" t="n"/>
    </row>
    <row r="48" ht="16.5" customHeight="1">
      <c r="A48" s="20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4" t="n"/>
      <c r="Z48" s="204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3" t="n"/>
      <c r="Z49" s="193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0" t="n">
        <v>4607111037190</v>
      </c>
      <c r="E50" s="345" t="n"/>
      <c r="F50" s="377" t="n">
        <v>0.43</v>
      </c>
      <c r="G50" s="38" t="n">
        <v>16</v>
      </c>
      <c r="H50" s="377" t="n">
        <v>6.88</v>
      </c>
      <c r="I50" s="37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6" t="inlineStr">
        <is>
          <t>Пельмени «Бигбули #МЕГАВКУСИЩЕ с сочной грудинкой» 0,43 сфера ТМ «Горячая штучка»</t>
        </is>
      </c>
      <c r="O50" s="379" t="n"/>
      <c r="P50" s="379" t="n"/>
      <c r="Q50" s="379" t="n"/>
      <c r="R50" s="345" t="n"/>
      <c r="S50" s="40" t="inlineStr"/>
      <c r="T50" s="40" t="inlineStr"/>
      <c r="U50" s="41" t="inlineStr">
        <is>
          <t>кор</t>
        </is>
      </c>
      <c r="V50" s="380" t="n">
        <v>0</v>
      </c>
      <c r="W50" s="38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0" t="n">
        <v>4607111037183</v>
      </c>
      <c r="E51" s="345" t="n"/>
      <c r="F51" s="377" t="n">
        <v>0.9</v>
      </c>
      <c r="G51" s="38" t="n">
        <v>8</v>
      </c>
      <c r="H51" s="377" t="n">
        <v>7.2</v>
      </c>
      <c r="I51" s="37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7" t="inlineStr">
        <is>
          <t>Пельмени «Бигбули #МЕГАВКУСИЩЕ с сочной грудинкой» 0,9 сфера ТМ «Горячая штучка»</t>
        </is>
      </c>
      <c r="O51" s="379" t="n"/>
      <c r="P51" s="379" t="n"/>
      <c r="Q51" s="379" t="n"/>
      <c r="R51" s="345" t="n"/>
      <c r="S51" s="40" t="inlineStr"/>
      <c r="T51" s="40" t="inlineStr"/>
      <c r="U51" s="41" t="inlineStr">
        <is>
          <t>кор</t>
        </is>
      </c>
      <c r="V51" s="380" t="n">
        <v>0</v>
      </c>
      <c r="W51" s="38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0" t="n">
        <v>4607111037091</v>
      </c>
      <c r="E52" s="345" t="n"/>
      <c r="F52" s="377" t="n">
        <v>0.43</v>
      </c>
      <c r="G52" s="38" t="n">
        <v>16</v>
      </c>
      <c r="H52" s="377" t="n">
        <v>6.88</v>
      </c>
      <c r="I52" s="37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8" t="inlineStr">
        <is>
          <t>Пельмени «Бигбули #МЕГАМАСЛИЩЕ со сливочным маслом» 0,43 сфера ТМ «Горячая штучка»</t>
        </is>
      </c>
      <c r="O52" s="379" t="n"/>
      <c r="P52" s="379" t="n"/>
      <c r="Q52" s="379" t="n"/>
      <c r="R52" s="345" t="n"/>
      <c r="S52" s="40" t="inlineStr"/>
      <c r="T52" s="40" t="inlineStr"/>
      <c r="U52" s="41" t="inlineStr">
        <is>
          <t>кор</t>
        </is>
      </c>
      <c r="V52" s="380" t="n">
        <v>0</v>
      </c>
      <c r="W52" s="38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0" t="n">
        <v>4607111036902</v>
      </c>
      <c r="E53" s="345" t="n"/>
      <c r="F53" s="377" t="n">
        <v>0.9</v>
      </c>
      <c r="G53" s="38" t="n">
        <v>8</v>
      </c>
      <c r="H53" s="377" t="n">
        <v>7.2</v>
      </c>
      <c r="I53" s="37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9" t="inlineStr">
        <is>
          <t>Пельмени «Бигбули #МЕГАМАСЛИЩЕ со сливочным маслом» ф/в 0,9 ТМ «Горячая штучка»</t>
        </is>
      </c>
      <c r="O53" s="379" t="n"/>
      <c r="P53" s="379" t="n"/>
      <c r="Q53" s="379" t="n"/>
      <c r="R53" s="345" t="n"/>
      <c r="S53" s="40" t="inlineStr"/>
      <c r="T53" s="40" t="inlineStr"/>
      <c r="U53" s="41" t="inlineStr">
        <is>
          <t>кор</t>
        </is>
      </c>
      <c r="V53" s="380" t="n">
        <v>0</v>
      </c>
      <c r="W53" s="38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0" t="n">
        <v>4607111036858</v>
      </c>
      <c r="E54" s="345" t="n"/>
      <c r="F54" s="377" t="n">
        <v>0.43</v>
      </c>
      <c r="G54" s="38" t="n">
        <v>16</v>
      </c>
      <c r="H54" s="377" t="n">
        <v>6.88</v>
      </c>
      <c r="I54" s="37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0" t="inlineStr">
        <is>
          <t>Пельмени «Бигбули с мясом» 0,43 Сфера ТМ «Горячая штучка»</t>
        </is>
      </c>
      <c r="O54" s="379" t="n"/>
      <c r="P54" s="379" t="n"/>
      <c r="Q54" s="379" t="n"/>
      <c r="R54" s="345" t="n"/>
      <c r="S54" s="40" t="inlineStr"/>
      <c r="T54" s="40" t="inlineStr"/>
      <c r="U54" s="41" t="inlineStr">
        <is>
          <t>кор</t>
        </is>
      </c>
      <c r="V54" s="380" t="n">
        <v>0</v>
      </c>
      <c r="W54" s="38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0" t="n">
        <v>4607111036889</v>
      </c>
      <c r="E55" s="345" t="n"/>
      <c r="F55" s="377" t="n">
        <v>0.9</v>
      </c>
      <c r="G55" s="38" t="n">
        <v>8</v>
      </c>
      <c r="H55" s="377" t="n">
        <v>7.2</v>
      </c>
      <c r="I55" s="37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1" t="inlineStr">
        <is>
          <t>Пельмени «Бигбули с мясом» 0,9 Сфера ТМ «Горячая штучка»</t>
        </is>
      </c>
      <c r="O55" s="379" t="n"/>
      <c r="P55" s="379" t="n"/>
      <c r="Q55" s="379" t="n"/>
      <c r="R55" s="345" t="n"/>
      <c r="S55" s="40" t="inlineStr"/>
      <c r="T55" s="40" t="inlineStr"/>
      <c r="U55" s="41" t="inlineStr">
        <is>
          <t>кор</t>
        </is>
      </c>
      <c r="V55" s="380" t="n">
        <v>0</v>
      </c>
      <c r="W55" s="38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2" t="n"/>
      <c r="N56" s="383" t="inlineStr">
        <is>
          <t>Итого</t>
        </is>
      </c>
      <c r="O56" s="353" t="n"/>
      <c r="P56" s="353" t="n"/>
      <c r="Q56" s="353" t="n"/>
      <c r="R56" s="353" t="n"/>
      <c r="S56" s="353" t="n"/>
      <c r="T56" s="354" t="n"/>
      <c r="U56" s="43" t="inlineStr">
        <is>
          <t>кор</t>
        </is>
      </c>
      <c r="V56" s="384">
        <f>IFERROR(SUM(V50:V55),"0")</f>
        <v/>
      </c>
      <c r="W56" s="384">
        <f>IFERROR(SUM(W50:W55),"0")</f>
        <v/>
      </c>
      <c r="X56" s="384">
        <f>IFERROR(IF(X50="",0,X50),"0")+IFERROR(IF(X51="",0,X51),"0")+IFERROR(IF(X52="",0,X52),"0")+IFERROR(IF(X53="",0,X53),"0")+IFERROR(IF(X54="",0,X54),"0")+IFERROR(IF(X55="",0,X55),"0")</f>
        <v/>
      </c>
      <c r="Y56" s="385" t="n"/>
      <c r="Z56" s="38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2" t="n"/>
      <c r="N57" s="383" t="inlineStr">
        <is>
          <t>Итого</t>
        </is>
      </c>
      <c r="O57" s="353" t="n"/>
      <c r="P57" s="353" t="n"/>
      <c r="Q57" s="353" t="n"/>
      <c r="R57" s="353" t="n"/>
      <c r="S57" s="353" t="n"/>
      <c r="T57" s="354" t="n"/>
      <c r="U57" s="43" t="inlineStr">
        <is>
          <t>кг</t>
        </is>
      </c>
      <c r="V57" s="384">
        <f>IFERROR(SUMPRODUCT(V50:V55*H50:H55),"0")</f>
        <v/>
      </c>
      <c r="W57" s="384">
        <f>IFERROR(SUMPRODUCT(W50:W55*H50:H55),"0")</f>
        <v/>
      </c>
      <c r="X57" s="43" t="n"/>
      <c r="Y57" s="385" t="n"/>
      <c r="Z57" s="385" t="n"/>
    </row>
    <row r="58" ht="16.5" customHeight="1">
      <c r="A58" s="20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4" t="n"/>
      <c r="Z58" s="204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3" t="n"/>
      <c r="Z59" s="193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0" t="n">
        <v>4607111037411</v>
      </c>
      <c r="E60" s="345" t="n"/>
      <c r="F60" s="377" t="n">
        <v>2.7</v>
      </c>
      <c r="G60" s="38" t="n">
        <v>1</v>
      </c>
      <c r="H60" s="377" t="n">
        <v>2.7</v>
      </c>
      <c r="I60" s="37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2" t="inlineStr">
        <is>
          <t>Пельмени «Бульмени с говядиной и свининой Наваристые» Весовые Сфера ТМ «Горячая штучка» 2,7 кг</t>
        </is>
      </c>
      <c r="O60" s="379" t="n"/>
      <c r="P60" s="379" t="n"/>
      <c r="Q60" s="379" t="n"/>
      <c r="R60" s="345" t="n"/>
      <c r="S60" s="40" t="inlineStr"/>
      <c r="T60" s="40" t="inlineStr"/>
      <c r="U60" s="41" t="inlineStr">
        <is>
          <t>кор</t>
        </is>
      </c>
      <c r="V60" s="380" t="n">
        <v>0</v>
      </c>
      <c r="W60" s="38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0" t="n">
        <v>4607111036728</v>
      </c>
      <c r="E61" s="345" t="n"/>
      <c r="F61" s="377" t="n">
        <v>5</v>
      </c>
      <c r="G61" s="38" t="n">
        <v>1</v>
      </c>
      <c r="H61" s="377" t="n">
        <v>5</v>
      </c>
      <c r="I61" s="37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3" t="inlineStr">
        <is>
          <t>Пельмени «Бульмени с говядиной и свининой Наваристые» Весовые Сфера ТМ «Горячая штучка» 5 кг</t>
        </is>
      </c>
      <c r="O61" s="379" t="n"/>
      <c r="P61" s="379" t="n"/>
      <c r="Q61" s="379" t="n"/>
      <c r="R61" s="345" t="n"/>
      <c r="S61" s="40" t="inlineStr"/>
      <c r="T61" s="40" t="inlineStr"/>
      <c r="U61" s="41" t="inlineStr">
        <is>
          <t>кор</t>
        </is>
      </c>
      <c r="V61" s="380" t="n">
        <v>62</v>
      </c>
      <c r="W61" s="38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2" t="n"/>
      <c r="N62" s="383" t="inlineStr">
        <is>
          <t>Итого</t>
        </is>
      </c>
      <c r="O62" s="353" t="n"/>
      <c r="P62" s="353" t="n"/>
      <c r="Q62" s="353" t="n"/>
      <c r="R62" s="353" t="n"/>
      <c r="S62" s="353" t="n"/>
      <c r="T62" s="354" t="n"/>
      <c r="U62" s="43" t="inlineStr">
        <is>
          <t>кор</t>
        </is>
      </c>
      <c r="V62" s="384">
        <f>IFERROR(SUM(V60:V61),"0")</f>
        <v/>
      </c>
      <c r="W62" s="384">
        <f>IFERROR(SUM(W60:W61),"0")</f>
        <v/>
      </c>
      <c r="X62" s="384">
        <f>IFERROR(IF(X60="",0,X60),"0")+IFERROR(IF(X61="",0,X61),"0")</f>
        <v/>
      </c>
      <c r="Y62" s="385" t="n"/>
      <c r="Z62" s="38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2" t="n"/>
      <c r="N63" s="383" t="inlineStr">
        <is>
          <t>Итого</t>
        </is>
      </c>
      <c r="O63" s="353" t="n"/>
      <c r="P63" s="353" t="n"/>
      <c r="Q63" s="353" t="n"/>
      <c r="R63" s="353" t="n"/>
      <c r="S63" s="353" t="n"/>
      <c r="T63" s="354" t="n"/>
      <c r="U63" s="43" t="inlineStr">
        <is>
          <t>кг</t>
        </is>
      </c>
      <c r="V63" s="384">
        <f>IFERROR(SUMPRODUCT(V60:V61*H60:H61),"0")</f>
        <v/>
      </c>
      <c r="W63" s="384">
        <f>IFERROR(SUMPRODUCT(W60:W61*H60:H61),"0")</f>
        <v/>
      </c>
      <c r="X63" s="43" t="n"/>
      <c r="Y63" s="385" t="n"/>
      <c r="Z63" s="385" t="n"/>
    </row>
    <row r="64" ht="16.5" customHeight="1">
      <c r="A64" s="204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4" t="n"/>
      <c r="Z64" s="204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3" t="n"/>
      <c r="Z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0" t="n">
        <v>4607111033659</v>
      </c>
      <c r="E66" s="345" t="n"/>
      <c r="F66" s="377" t="n">
        <v>0.3</v>
      </c>
      <c r="G66" s="38" t="n">
        <v>12</v>
      </c>
      <c r="H66" s="377" t="n">
        <v>3.6</v>
      </c>
      <c r="I66" s="37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9" t="n"/>
      <c r="P66" s="379" t="n"/>
      <c r="Q66" s="379" t="n"/>
      <c r="R66" s="345" t="n"/>
      <c r="S66" s="40" t="inlineStr"/>
      <c r="T66" s="40" t="inlineStr"/>
      <c r="U66" s="41" t="inlineStr">
        <is>
          <t>кор</t>
        </is>
      </c>
      <c r="V66" s="380" t="n">
        <v>0</v>
      </c>
      <c r="W66" s="38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2" t="n"/>
      <c r="N67" s="383" t="inlineStr">
        <is>
          <t>Итого</t>
        </is>
      </c>
      <c r="O67" s="353" t="n"/>
      <c r="P67" s="353" t="n"/>
      <c r="Q67" s="353" t="n"/>
      <c r="R67" s="353" t="n"/>
      <c r="S67" s="353" t="n"/>
      <c r="T67" s="354" t="n"/>
      <c r="U67" s="43" t="inlineStr">
        <is>
          <t>кор</t>
        </is>
      </c>
      <c r="V67" s="384">
        <f>IFERROR(SUM(V66:V66),"0")</f>
        <v/>
      </c>
      <c r="W67" s="384">
        <f>IFERROR(SUM(W66:W66),"0")</f>
        <v/>
      </c>
      <c r="X67" s="384">
        <f>IFERROR(IF(X66="",0,X66),"0")</f>
        <v/>
      </c>
      <c r="Y67" s="385" t="n"/>
      <c r="Z67" s="38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2" t="n"/>
      <c r="N68" s="383" t="inlineStr">
        <is>
          <t>Итого</t>
        </is>
      </c>
      <c r="O68" s="353" t="n"/>
      <c r="P68" s="353" t="n"/>
      <c r="Q68" s="353" t="n"/>
      <c r="R68" s="353" t="n"/>
      <c r="S68" s="353" t="n"/>
      <c r="T68" s="354" t="n"/>
      <c r="U68" s="43" t="inlineStr">
        <is>
          <t>кг</t>
        </is>
      </c>
      <c r="V68" s="384">
        <f>IFERROR(SUMPRODUCT(V66:V66*H66:H66),"0")</f>
        <v/>
      </c>
      <c r="W68" s="384">
        <f>IFERROR(SUMPRODUCT(W66:W66*H66:H66),"0")</f>
        <v/>
      </c>
      <c r="X68" s="43" t="n"/>
      <c r="Y68" s="385" t="n"/>
      <c r="Z68" s="385" t="n"/>
    </row>
    <row r="69" ht="16.5" customHeight="1">
      <c r="A69" s="204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4" t="n"/>
      <c r="Z69" s="204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3" t="n"/>
      <c r="Z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0" t="n">
        <v>4607111034137</v>
      </c>
      <c r="E71" s="345" t="n"/>
      <c r="F71" s="377" t="n">
        <v>0.3</v>
      </c>
      <c r="G71" s="38" t="n">
        <v>12</v>
      </c>
      <c r="H71" s="377" t="n">
        <v>3.6</v>
      </c>
      <c r="I71" s="37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9" t="n"/>
      <c r="P71" s="379" t="n"/>
      <c r="Q71" s="379" t="n"/>
      <c r="R71" s="345" t="n"/>
      <c r="S71" s="40" t="inlineStr"/>
      <c r="T71" s="40" t="inlineStr"/>
      <c r="U71" s="41" t="inlineStr">
        <is>
          <t>кор</t>
        </is>
      </c>
      <c r="V71" s="380" t="n">
        <v>0</v>
      </c>
      <c r="W71" s="38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0" t="n">
        <v>4607111034120</v>
      </c>
      <c r="E72" s="345" t="n"/>
      <c r="F72" s="377" t="n">
        <v>0.3</v>
      </c>
      <c r="G72" s="38" t="n">
        <v>12</v>
      </c>
      <c r="H72" s="377" t="n">
        <v>3.6</v>
      </c>
      <c r="I72" s="37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9" t="n"/>
      <c r="P72" s="379" t="n"/>
      <c r="Q72" s="379" t="n"/>
      <c r="R72" s="345" t="n"/>
      <c r="S72" s="40" t="inlineStr"/>
      <c r="T72" s="40" t="inlineStr"/>
      <c r="U72" s="41" t="inlineStr">
        <is>
          <t>кор</t>
        </is>
      </c>
      <c r="V72" s="380" t="n">
        <v>0</v>
      </c>
      <c r="W72" s="38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2" t="n"/>
      <c r="N73" s="383" t="inlineStr">
        <is>
          <t>Итого</t>
        </is>
      </c>
      <c r="O73" s="353" t="n"/>
      <c r="P73" s="353" t="n"/>
      <c r="Q73" s="353" t="n"/>
      <c r="R73" s="353" t="n"/>
      <c r="S73" s="353" t="n"/>
      <c r="T73" s="354" t="n"/>
      <c r="U73" s="43" t="inlineStr">
        <is>
          <t>кор</t>
        </is>
      </c>
      <c r="V73" s="384">
        <f>IFERROR(SUM(V71:V72),"0")</f>
        <v/>
      </c>
      <c r="W73" s="384">
        <f>IFERROR(SUM(W71:W72),"0")</f>
        <v/>
      </c>
      <c r="X73" s="384">
        <f>IFERROR(IF(X71="",0,X71),"0")+IFERROR(IF(X72="",0,X72),"0")</f>
        <v/>
      </c>
      <c r="Y73" s="385" t="n"/>
      <c r="Z73" s="38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2" t="n"/>
      <c r="N74" s="383" t="inlineStr">
        <is>
          <t>Итого</t>
        </is>
      </c>
      <c r="O74" s="353" t="n"/>
      <c r="P74" s="353" t="n"/>
      <c r="Q74" s="353" t="n"/>
      <c r="R74" s="353" t="n"/>
      <c r="S74" s="353" t="n"/>
      <c r="T74" s="354" t="n"/>
      <c r="U74" s="43" t="inlineStr">
        <is>
          <t>кг</t>
        </is>
      </c>
      <c r="V74" s="384">
        <f>IFERROR(SUMPRODUCT(V71:V72*H71:H72),"0")</f>
        <v/>
      </c>
      <c r="W74" s="384">
        <f>IFERROR(SUMPRODUCT(W71:W72*H71:H72),"0")</f>
        <v/>
      </c>
      <c r="X74" s="43" t="n"/>
      <c r="Y74" s="385" t="n"/>
      <c r="Z74" s="385" t="n"/>
    </row>
    <row r="75" ht="16.5" customHeight="1">
      <c r="A75" s="204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4" t="n"/>
      <c r="Z75" s="204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3" t="n"/>
      <c r="Z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0" t="n">
        <v>4607111036407</v>
      </c>
      <c r="E77" s="345" t="n"/>
      <c r="F77" s="377" t="n">
        <v>0.3</v>
      </c>
      <c r="G77" s="38" t="n">
        <v>14</v>
      </c>
      <c r="H77" s="377" t="n">
        <v>4.2</v>
      </c>
      <c r="I77" s="37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9" t="n"/>
      <c r="P77" s="379" t="n"/>
      <c r="Q77" s="379" t="n"/>
      <c r="R77" s="345" t="n"/>
      <c r="S77" s="40" t="inlineStr"/>
      <c r="T77" s="40" t="inlineStr"/>
      <c r="U77" s="41" t="inlineStr">
        <is>
          <t>кор</t>
        </is>
      </c>
      <c r="V77" s="380" t="n">
        <v>0</v>
      </c>
      <c r="W77" s="38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0" t="n">
        <v>4607111033628</v>
      </c>
      <c r="E78" s="345" t="n"/>
      <c r="F78" s="377" t="n">
        <v>0.3</v>
      </c>
      <c r="G78" s="38" t="n">
        <v>12</v>
      </c>
      <c r="H78" s="377" t="n">
        <v>3.6</v>
      </c>
      <c r="I78" s="37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9" t="n"/>
      <c r="P78" s="379" t="n"/>
      <c r="Q78" s="379" t="n"/>
      <c r="R78" s="345" t="n"/>
      <c r="S78" s="40" t="inlineStr"/>
      <c r="T78" s="40" t="inlineStr"/>
      <c r="U78" s="41" t="inlineStr">
        <is>
          <t>кор</t>
        </is>
      </c>
      <c r="V78" s="380" t="n">
        <v>0</v>
      </c>
      <c r="W78" s="38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0" t="n">
        <v>4607111033451</v>
      </c>
      <c r="E79" s="345" t="n"/>
      <c r="F79" s="377" t="n">
        <v>0.3</v>
      </c>
      <c r="G79" s="38" t="n">
        <v>12</v>
      </c>
      <c r="H79" s="377" t="n">
        <v>3.6</v>
      </c>
      <c r="I79" s="37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9" t="n"/>
      <c r="P79" s="379" t="n"/>
      <c r="Q79" s="379" t="n"/>
      <c r="R79" s="345" t="n"/>
      <c r="S79" s="40" t="inlineStr"/>
      <c r="T79" s="40" t="inlineStr"/>
      <c r="U79" s="41" t="inlineStr">
        <is>
          <t>кор</t>
        </is>
      </c>
      <c r="V79" s="380" t="n">
        <v>34</v>
      </c>
      <c r="W79" s="38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0" t="n">
        <v>4607111035141</v>
      </c>
      <c r="E80" s="345" t="n"/>
      <c r="F80" s="377" t="n">
        <v>0.3</v>
      </c>
      <c r="G80" s="38" t="n">
        <v>12</v>
      </c>
      <c r="H80" s="377" t="n">
        <v>3.6</v>
      </c>
      <c r="I80" s="37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9" t="n"/>
      <c r="P80" s="379" t="n"/>
      <c r="Q80" s="379" t="n"/>
      <c r="R80" s="345" t="n"/>
      <c r="S80" s="40" t="inlineStr"/>
      <c r="T80" s="40" t="inlineStr"/>
      <c r="U80" s="41" t="inlineStr">
        <is>
          <t>кор</t>
        </is>
      </c>
      <c r="V80" s="380" t="n">
        <v>0</v>
      </c>
      <c r="W80" s="38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0" t="n">
        <v>4607111035028</v>
      </c>
      <c r="E81" s="345" t="n"/>
      <c r="F81" s="377" t="n">
        <v>0.48</v>
      </c>
      <c r="G81" s="38" t="n">
        <v>8</v>
      </c>
      <c r="H81" s="377" t="n">
        <v>3.84</v>
      </c>
      <c r="I81" s="37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9" t="n"/>
      <c r="P81" s="379" t="n"/>
      <c r="Q81" s="379" t="n"/>
      <c r="R81" s="345" t="n"/>
      <c r="S81" s="40" t="inlineStr"/>
      <c r="T81" s="40" t="inlineStr"/>
      <c r="U81" s="41" t="inlineStr">
        <is>
          <t>кор</t>
        </is>
      </c>
      <c r="V81" s="380" t="n">
        <v>0</v>
      </c>
      <c r="W81" s="38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0" t="n">
        <v>4607111033444</v>
      </c>
      <c r="E82" s="345" t="n"/>
      <c r="F82" s="377" t="n">
        <v>0.3</v>
      </c>
      <c r="G82" s="38" t="n">
        <v>12</v>
      </c>
      <c r="H82" s="377" t="n">
        <v>3.6</v>
      </c>
      <c r="I82" s="37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9" t="n"/>
      <c r="P82" s="379" t="n"/>
      <c r="Q82" s="379" t="n"/>
      <c r="R82" s="345" t="n"/>
      <c r="S82" s="40" t="inlineStr"/>
      <c r="T82" s="40" t="inlineStr"/>
      <c r="U82" s="41" t="inlineStr">
        <is>
          <t>кор</t>
        </is>
      </c>
      <c r="V82" s="380" t="n">
        <v>45</v>
      </c>
      <c r="W82" s="38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2" t="n"/>
      <c r="N83" s="383" t="inlineStr">
        <is>
          <t>Итого</t>
        </is>
      </c>
      <c r="O83" s="353" t="n"/>
      <c r="P83" s="353" t="n"/>
      <c r="Q83" s="353" t="n"/>
      <c r="R83" s="353" t="n"/>
      <c r="S83" s="353" t="n"/>
      <c r="T83" s="354" t="n"/>
      <c r="U83" s="43" t="inlineStr">
        <is>
          <t>кор</t>
        </is>
      </c>
      <c r="V83" s="384">
        <f>IFERROR(SUM(V77:V82),"0")</f>
        <v/>
      </c>
      <c r="W83" s="384">
        <f>IFERROR(SUM(W77:W82),"0")</f>
        <v/>
      </c>
      <c r="X83" s="384">
        <f>IFERROR(IF(X77="",0,X77),"0")+IFERROR(IF(X78="",0,X78),"0")+IFERROR(IF(X79="",0,X79),"0")+IFERROR(IF(X80="",0,X80),"0")+IFERROR(IF(X81="",0,X81),"0")+IFERROR(IF(X82="",0,X82),"0")</f>
        <v/>
      </c>
      <c r="Y83" s="385" t="n"/>
      <c r="Z83" s="38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2" t="n"/>
      <c r="N84" s="383" t="inlineStr">
        <is>
          <t>Итого</t>
        </is>
      </c>
      <c r="O84" s="353" t="n"/>
      <c r="P84" s="353" t="n"/>
      <c r="Q84" s="353" t="n"/>
      <c r="R84" s="353" t="n"/>
      <c r="S84" s="353" t="n"/>
      <c r="T84" s="354" t="n"/>
      <c r="U84" s="43" t="inlineStr">
        <is>
          <t>кг</t>
        </is>
      </c>
      <c r="V84" s="384">
        <f>IFERROR(SUMPRODUCT(V77:V82*H77:H82),"0")</f>
        <v/>
      </c>
      <c r="W84" s="384">
        <f>IFERROR(SUMPRODUCT(W77:W82*H77:H82),"0")</f>
        <v/>
      </c>
      <c r="X84" s="43" t="n"/>
      <c r="Y84" s="385" t="n"/>
      <c r="Z84" s="385" t="n"/>
    </row>
    <row r="85" ht="16.5" customHeight="1">
      <c r="A85" s="204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4" t="n"/>
      <c r="Z85" s="204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3" t="n"/>
      <c r="Z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0" t="n">
        <v>4607025784012</v>
      </c>
      <c r="E87" s="345" t="n"/>
      <c r="F87" s="377" t="n">
        <v>0.09</v>
      </c>
      <c r="G87" s="38" t="n">
        <v>24</v>
      </c>
      <c r="H87" s="377" t="n">
        <v>2.16</v>
      </c>
      <c r="I87" s="37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9" t="n"/>
      <c r="P87" s="379" t="n"/>
      <c r="Q87" s="379" t="n"/>
      <c r="R87" s="345" t="n"/>
      <c r="S87" s="40" t="inlineStr"/>
      <c r="T87" s="40" t="inlineStr"/>
      <c r="U87" s="41" t="inlineStr">
        <is>
          <t>кор</t>
        </is>
      </c>
      <c r="V87" s="380" t="n">
        <v>0</v>
      </c>
      <c r="W87" s="38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0" t="n">
        <v>4607025784319</v>
      </c>
      <c r="E88" s="345" t="n"/>
      <c r="F88" s="377" t="n">
        <v>0.36</v>
      </c>
      <c r="G88" s="38" t="n">
        <v>10</v>
      </c>
      <c r="H88" s="377" t="n">
        <v>3.6</v>
      </c>
      <c r="I88" s="37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9" t="n"/>
      <c r="P88" s="379" t="n"/>
      <c r="Q88" s="379" t="n"/>
      <c r="R88" s="345" t="n"/>
      <c r="S88" s="40" t="inlineStr"/>
      <c r="T88" s="40" t="inlineStr"/>
      <c r="U88" s="41" t="inlineStr">
        <is>
          <t>кор</t>
        </is>
      </c>
      <c r="V88" s="380" t="n">
        <v>0</v>
      </c>
      <c r="W88" s="38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0" t="n">
        <v>4607111035370</v>
      </c>
      <c r="E89" s="345" t="n"/>
      <c r="F89" s="377" t="n">
        <v>0.14</v>
      </c>
      <c r="G89" s="38" t="n">
        <v>22</v>
      </c>
      <c r="H89" s="377" t="n">
        <v>3.08</v>
      </c>
      <c r="I89" s="37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9" t="n"/>
      <c r="P89" s="379" t="n"/>
      <c r="Q89" s="379" t="n"/>
      <c r="R89" s="345" t="n"/>
      <c r="S89" s="40" t="inlineStr"/>
      <c r="T89" s="40" t="inlineStr"/>
      <c r="U89" s="41" t="inlineStr">
        <is>
          <t>кор</t>
        </is>
      </c>
      <c r="V89" s="380" t="n">
        <v>0</v>
      </c>
      <c r="W89" s="38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2" t="n"/>
      <c r="N90" s="383" t="inlineStr">
        <is>
          <t>Итого</t>
        </is>
      </c>
      <c r="O90" s="353" t="n"/>
      <c r="P90" s="353" t="n"/>
      <c r="Q90" s="353" t="n"/>
      <c r="R90" s="353" t="n"/>
      <c r="S90" s="353" t="n"/>
      <c r="T90" s="354" t="n"/>
      <c r="U90" s="43" t="inlineStr">
        <is>
          <t>кор</t>
        </is>
      </c>
      <c r="V90" s="384">
        <f>IFERROR(SUM(V87:V89),"0")</f>
        <v/>
      </c>
      <c r="W90" s="384">
        <f>IFERROR(SUM(W87:W89),"0")</f>
        <v/>
      </c>
      <c r="X90" s="384">
        <f>IFERROR(IF(X87="",0,X87),"0")+IFERROR(IF(X88="",0,X88),"0")+IFERROR(IF(X89="",0,X89),"0")</f>
        <v/>
      </c>
      <c r="Y90" s="385" t="n"/>
      <c r="Z90" s="38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2" t="n"/>
      <c r="N91" s="383" t="inlineStr">
        <is>
          <t>Итого</t>
        </is>
      </c>
      <c r="O91" s="353" t="n"/>
      <c r="P91" s="353" t="n"/>
      <c r="Q91" s="353" t="n"/>
      <c r="R91" s="353" t="n"/>
      <c r="S91" s="353" t="n"/>
      <c r="T91" s="354" t="n"/>
      <c r="U91" s="43" t="inlineStr">
        <is>
          <t>кг</t>
        </is>
      </c>
      <c r="V91" s="384">
        <f>IFERROR(SUMPRODUCT(V87:V89*H87:H89),"0")</f>
        <v/>
      </c>
      <c r="W91" s="384">
        <f>IFERROR(SUMPRODUCT(W87:W89*H87:H89),"0")</f>
        <v/>
      </c>
      <c r="X91" s="43" t="n"/>
      <c r="Y91" s="385" t="n"/>
      <c r="Z91" s="385" t="n"/>
    </row>
    <row r="92" ht="16.5" customHeight="1">
      <c r="A92" s="204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4" t="n"/>
      <c r="Z92" s="204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3" t="n"/>
      <c r="Z93" s="193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0" t="n">
        <v>4607111033970</v>
      </c>
      <c r="E94" s="345" t="n"/>
      <c r="F94" s="377" t="n">
        <v>0.43</v>
      </c>
      <c r="G94" s="38" t="n">
        <v>16</v>
      </c>
      <c r="H94" s="377" t="n">
        <v>6.88</v>
      </c>
      <c r="I94" s="37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6" t="inlineStr">
        <is>
          <t>Пельмени «Бульмени с говядиной и свининой» 0,43 Сфера ТМ «Горячая штучка»</t>
        </is>
      </c>
      <c r="O94" s="379" t="n"/>
      <c r="P94" s="379" t="n"/>
      <c r="Q94" s="379" t="n"/>
      <c r="R94" s="345" t="n"/>
      <c r="S94" s="40" t="inlineStr"/>
      <c r="T94" s="40" t="inlineStr"/>
      <c r="U94" s="41" t="inlineStr">
        <is>
          <t>кор</t>
        </is>
      </c>
      <c r="V94" s="380" t="n">
        <v>4</v>
      </c>
      <c r="W94" s="38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0" t="n">
        <v>4607111034144</v>
      </c>
      <c r="E95" s="345" t="n"/>
      <c r="F95" s="377" t="n">
        <v>0.9</v>
      </c>
      <c r="G95" s="38" t="n">
        <v>8</v>
      </c>
      <c r="H95" s="377" t="n">
        <v>7.2</v>
      </c>
      <c r="I95" s="37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7" t="inlineStr">
        <is>
          <t>Пельмени «Бульмени с говядиной и свининой» 0,9 Сфера ТМ «Горячая штучка»</t>
        </is>
      </c>
      <c r="O95" s="379" t="n"/>
      <c r="P95" s="379" t="n"/>
      <c r="Q95" s="379" t="n"/>
      <c r="R95" s="345" t="n"/>
      <c r="S95" s="40" t="inlineStr"/>
      <c r="T95" s="40" t="inlineStr"/>
      <c r="U95" s="41" t="inlineStr">
        <is>
          <t>кор</t>
        </is>
      </c>
      <c r="V95" s="380" t="n">
        <v>15</v>
      </c>
      <c r="W95" s="38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0" t="n">
        <v>4607111033987</v>
      </c>
      <c r="E96" s="345" t="n"/>
      <c r="F96" s="377" t="n">
        <v>0.43</v>
      </c>
      <c r="G96" s="38" t="n">
        <v>16</v>
      </c>
      <c r="H96" s="377" t="n">
        <v>6.88</v>
      </c>
      <c r="I96" s="37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8" t="inlineStr">
        <is>
          <t>Пельмени «Бульмени со сливочным маслом» 0,43 Сфера ТМ «Горячая штучка»</t>
        </is>
      </c>
      <c r="O96" s="379" t="n"/>
      <c r="P96" s="379" t="n"/>
      <c r="Q96" s="379" t="n"/>
      <c r="R96" s="345" t="n"/>
      <c r="S96" s="40" t="inlineStr"/>
      <c r="T96" s="40" t="inlineStr"/>
      <c r="U96" s="41" t="inlineStr">
        <is>
          <t>кор</t>
        </is>
      </c>
      <c r="V96" s="380" t="n">
        <v>7</v>
      </c>
      <c r="W96" s="38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0" t="n">
        <v>4607111034151</v>
      </c>
      <c r="E97" s="345" t="n"/>
      <c r="F97" s="377" t="n">
        <v>0.9</v>
      </c>
      <c r="G97" s="38" t="n">
        <v>8</v>
      </c>
      <c r="H97" s="377" t="n">
        <v>7.2</v>
      </c>
      <c r="I97" s="37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9" t="inlineStr">
        <is>
          <t>Пельмени «Бульмени со сливочным маслом» 0,9 Сфера ТМ «Горячая штучка»</t>
        </is>
      </c>
      <c r="O97" s="379" t="n"/>
      <c r="P97" s="379" t="n"/>
      <c r="Q97" s="379" t="n"/>
      <c r="R97" s="345" t="n"/>
      <c r="S97" s="40" t="inlineStr"/>
      <c r="T97" s="40" t="inlineStr"/>
      <c r="U97" s="41" t="inlineStr">
        <is>
          <t>кор</t>
        </is>
      </c>
      <c r="V97" s="380" t="n">
        <v>0</v>
      </c>
      <c r="W97" s="38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2" t="n"/>
      <c r="N98" s="383" t="inlineStr">
        <is>
          <t>Итого</t>
        </is>
      </c>
      <c r="O98" s="353" t="n"/>
      <c r="P98" s="353" t="n"/>
      <c r="Q98" s="353" t="n"/>
      <c r="R98" s="353" t="n"/>
      <c r="S98" s="353" t="n"/>
      <c r="T98" s="354" t="n"/>
      <c r="U98" s="43" t="inlineStr">
        <is>
          <t>кор</t>
        </is>
      </c>
      <c r="V98" s="384">
        <f>IFERROR(SUM(V94:V97),"0")</f>
        <v/>
      </c>
      <c r="W98" s="384">
        <f>IFERROR(SUM(W94:W97),"0")</f>
        <v/>
      </c>
      <c r="X98" s="384">
        <f>IFERROR(IF(X94="",0,X94),"0")+IFERROR(IF(X95="",0,X95),"0")+IFERROR(IF(X96="",0,X96),"0")+IFERROR(IF(X97="",0,X97),"0")</f>
        <v/>
      </c>
      <c r="Y98" s="385" t="n"/>
      <c r="Z98" s="38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2" t="n"/>
      <c r="N99" s="383" t="inlineStr">
        <is>
          <t>Итого</t>
        </is>
      </c>
      <c r="O99" s="353" t="n"/>
      <c r="P99" s="353" t="n"/>
      <c r="Q99" s="353" t="n"/>
      <c r="R99" s="353" t="n"/>
      <c r="S99" s="353" t="n"/>
      <c r="T99" s="354" t="n"/>
      <c r="U99" s="43" t="inlineStr">
        <is>
          <t>кг</t>
        </is>
      </c>
      <c r="V99" s="384">
        <f>IFERROR(SUMPRODUCT(V94:V97*H94:H97),"0")</f>
        <v/>
      </c>
      <c r="W99" s="384">
        <f>IFERROR(SUMPRODUCT(W94:W97*H94:H97),"0")</f>
        <v/>
      </c>
      <c r="X99" s="43" t="n"/>
      <c r="Y99" s="385" t="n"/>
      <c r="Z99" s="385" t="n"/>
    </row>
    <row r="100" ht="16.5" customHeight="1">
      <c r="A100" s="204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4" t="n"/>
      <c r="Z100" s="204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3" t="n"/>
      <c r="Z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0" t="n">
        <v>4607111034014</v>
      </c>
      <c r="E102" s="345" t="n"/>
      <c r="F102" s="377" t="n">
        <v>0.25</v>
      </c>
      <c r="G102" s="38" t="n">
        <v>12</v>
      </c>
      <c r="H102" s="377" t="n">
        <v>3</v>
      </c>
      <c r="I102" s="37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9" t="n"/>
      <c r="P102" s="379" t="n"/>
      <c r="Q102" s="379" t="n"/>
      <c r="R102" s="345" t="n"/>
      <c r="S102" s="40" t="inlineStr"/>
      <c r="T102" s="40" t="inlineStr"/>
      <c r="U102" s="41" t="inlineStr">
        <is>
          <t>кор</t>
        </is>
      </c>
      <c r="V102" s="380" t="n">
        <v>54</v>
      </c>
      <c r="W102" s="38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0" t="n">
        <v>4607111033994</v>
      </c>
      <c r="E103" s="345" t="n"/>
      <c r="F103" s="377" t="n">
        <v>0.25</v>
      </c>
      <c r="G103" s="38" t="n">
        <v>12</v>
      </c>
      <c r="H103" s="377" t="n">
        <v>3</v>
      </c>
      <c r="I103" s="37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9" t="n"/>
      <c r="P103" s="379" t="n"/>
      <c r="Q103" s="379" t="n"/>
      <c r="R103" s="345" t="n"/>
      <c r="S103" s="40" t="inlineStr"/>
      <c r="T103" s="40" t="inlineStr"/>
      <c r="U103" s="41" t="inlineStr">
        <is>
          <t>кор</t>
        </is>
      </c>
      <c r="V103" s="380" t="n">
        <v>82</v>
      </c>
      <c r="W103" s="38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2" t="n"/>
      <c r="N104" s="383" t="inlineStr">
        <is>
          <t>Итого</t>
        </is>
      </c>
      <c r="O104" s="353" t="n"/>
      <c r="P104" s="353" t="n"/>
      <c r="Q104" s="353" t="n"/>
      <c r="R104" s="353" t="n"/>
      <c r="S104" s="353" t="n"/>
      <c r="T104" s="354" t="n"/>
      <c r="U104" s="43" t="inlineStr">
        <is>
          <t>кор</t>
        </is>
      </c>
      <c r="V104" s="384">
        <f>IFERROR(SUM(V102:V103),"0")</f>
        <v/>
      </c>
      <c r="W104" s="384">
        <f>IFERROR(SUM(W102:W103),"0")</f>
        <v/>
      </c>
      <c r="X104" s="384">
        <f>IFERROR(IF(X102="",0,X102),"0")+IFERROR(IF(X103="",0,X103),"0")</f>
        <v/>
      </c>
      <c r="Y104" s="385" t="n"/>
      <c r="Z104" s="38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2" t="n"/>
      <c r="N105" s="383" t="inlineStr">
        <is>
          <t>Итого</t>
        </is>
      </c>
      <c r="O105" s="353" t="n"/>
      <c r="P105" s="353" t="n"/>
      <c r="Q105" s="353" t="n"/>
      <c r="R105" s="353" t="n"/>
      <c r="S105" s="353" t="n"/>
      <c r="T105" s="354" t="n"/>
      <c r="U105" s="43" t="inlineStr">
        <is>
          <t>кг</t>
        </is>
      </c>
      <c r="V105" s="384">
        <f>IFERROR(SUMPRODUCT(V102:V103*H102:H103),"0")</f>
        <v/>
      </c>
      <c r="W105" s="384">
        <f>IFERROR(SUMPRODUCT(W102:W103*H102:H103),"0")</f>
        <v/>
      </c>
      <c r="X105" s="43" t="n"/>
      <c r="Y105" s="385" t="n"/>
      <c r="Z105" s="385" t="n"/>
    </row>
    <row r="106" ht="16.5" customHeight="1">
      <c r="A106" s="204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4" t="n"/>
      <c r="Z106" s="204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3" t="n"/>
      <c r="Z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0" t="n">
        <v>4607111034199</v>
      </c>
      <c r="E108" s="345" t="n"/>
      <c r="F108" s="377" t="n">
        <v>0.25</v>
      </c>
      <c r="G108" s="38" t="n">
        <v>12</v>
      </c>
      <c r="H108" s="377" t="n">
        <v>3</v>
      </c>
      <c r="I108" s="37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9" t="n"/>
      <c r="P108" s="379" t="n"/>
      <c r="Q108" s="379" t="n"/>
      <c r="R108" s="345" t="n"/>
      <c r="S108" s="40" t="inlineStr"/>
      <c r="T108" s="40" t="inlineStr"/>
      <c r="U108" s="41" t="inlineStr">
        <is>
          <t>кор</t>
        </is>
      </c>
      <c r="V108" s="380" t="n">
        <v>33</v>
      </c>
      <c r="W108" s="38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2" t="n"/>
      <c r="N109" s="383" t="inlineStr">
        <is>
          <t>Итого</t>
        </is>
      </c>
      <c r="O109" s="353" t="n"/>
      <c r="P109" s="353" t="n"/>
      <c r="Q109" s="353" t="n"/>
      <c r="R109" s="353" t="n"/>
      <c r="S109" s="353" t="n"/>
      <c r="T109" s="354" t="n"/>
      <c r="U109" s="43" t="inlineStr">
        <is>
          <t>кор</t>
        </is>
      </c>
      <c r="V109" s="384">
        <f>IFERROR(SUM(V108:V108),"0")</f>
        <v/>
      </c>
      <c r="W109" s="384">
        <f>IFERROR(SUM(W108:W108),"0")</f>
        <v/>
      </c>
      <c r="X109" s="384">
        <f>IFERROR(IF(X108="",0,X108),"0")</f>
        <v/>
      </c>
      <c r="Y109" s="385" t="n"/>
      <c r="Z109" s="38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2" t="n"/>
      <c r="N110" s="383" t="inlineStr">
        <is>
          <t>Итого</t>
        </is>
      </c>
      <c r="O110" s="353" t="n"/>
      <c r="P110" s="353" t="n"/>
      <c r="Q110" s="353" t="n"/>
      <c r="R110" s="353" t="n"/>
      <c r="S110" s="353" t="n"/>
      <c r="T110" s="354" t="n"/>
      <c r="U110" s="43" t="inlineStr">
        <is>
          <t>кг</t>
        </is>
      </c>
      <c r="V110" s="384">
        <f>IFERROR(SUMPRODUCT(V108:V108*H108:H108),"0")</f>
        <v/>
      </c>
      <c r="W110" s="384">
        <f>IFERROR(SUMPRODUCT(W108:W108*H108:H108),"0")</f>
        <v/>
      </c>
      <c r="X110" s="43" t="n"/>
      <c r="Y110" s="385" t="n"/>
      <c r="Z110" s="385" t="n"/>
    </row>
    <row r="111" ht="16.5" customHeight="1">
      <c r="A111" s="204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4" t="n"/>
      <c r="Z111" s="204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3" t="n"/>
      <c r="Z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0" t="n">
        <v>4607111034670</v>
      </c>
      <c r="E113" s="345" t="n"/>
      <c r="F113" s="377" t="n">
        <v>3</v>
      </c>
      <c r="G113" s="38" t="n">
        <v>1</v>
      </c>
      <c r="H113" s="377" t="n">
        <v>3</v>
      </c>
      <c r="I113" s="37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9" t="n"/>
      <c r="P113" s="379" t="n"/>
      <c r="Q113" s="379" t="n"/>
      <c r="R113" s="345" t="n"/>
      <c r="S113" s="40" t="inlineStr"/>
      <c r="T113" s="40" t="inlineStr"/>
      <c r="U113" s="41" t="inlineStr">
        <is>
          <t>кор</t>
        </is>
      </c>
      <c r="V113" s="380" t="n">
        <v>0</v>
      </c>
      <c r="W113" s="38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0" t="n">
        <v>4607111034687</v>
      </c>
      <c r="E114" s="345" t="n"/>
      <c r="F114" s="377" t="n">
        <v>3</v>
      </c>
      <c r="G114" s="38" t="n">
        <v>1</v>
      </c>
      <c r="H114" s="377" t="n">
        <v>3</v>
      </c>
      <c r="I114" s="37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4" t="inlineStr">
        <is>
          <t>Круггетсы сочные Хорека Весовые Пакет 3 кг Горячая штучка</t>
        </is>
      </c>
      <c r="O114" s="379" t="n"/>
      <c r="P114" s="379" t="n"/>
      <c r="Q114" s="379" t="n"/>
      <c r="R114" s="345" t="n"/>
      <c r="S114" s="40" t="inlineStr"/>
      <c r="T114" s="40" t="inlineStr"/>
      <c r="U114" s="41" t="inlineStr">
        <is>
          <t>кор</t>
        </is>
      </c>
      <c r="V114" s="380" t="n">
        <v>0</v>
      </c>
      <c r="W114" s="38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0" t="n">
        <v>4607111034380</v>
      </c>
      <c r="E115" s="345" t="n"/>
      <c r="F115" s="377" t="n">
        <v>0.25</v>
      </c>
      <c r="G115" s="38" t="n">
        <v>12</v>
      </c>
      <c r="H115" s="377" t="n">
        <v>3</v>
      </c>
      <c r="I115" s="37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9" t="n"/>
      <c r="P115" s="379" t="n"/>
      <c r="Q115" s="379" t="n"/>
      <c r="R115" s="345" t="n"/>
      <c r="S115" s="40" t="inlineStr"/>
      <c r="T115" s="40" t="inlineStr"/>
      <c r="U115" s="41" t="inlineStr">
        <is>
          <t>кор</t>
        </is>
      </c>
      <c r="V115" s="380" t="n">
        <v>0</v>
      </c>
      <c r="W115" s="38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0" t="n">
        <v>4607111034397</v>
      </c>
      <c r="E116" s="345" t="n"/>
      <c r="F116" s="377" t="n">
        <v>0.25</v>
      </c>
      <c r="G116" s="38" t="n">
        <v>12</v>
      </c>
      <c r="H116" s="377" t="n">
        <v>3</v>
      </c>
      <c r="I116" s="37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9" t="n"/>
      <c r="P116" s="379" t="n"/>
      <c r="Q116" s="379" t="n"/>
      <c r="R116" s="345" t="n"/>
      <c r="S116" s="40" t="inlineStr"/>
      <c r="T116" s="40" t="inlineStr"/>
      <c r="U116" s="41" t="inlineStr">
        <is>
          <t>кор</t>
        </is>
      </c>
      <c r="V116" s="380" t="n">
        <v>0</v>
      </c>
      <c r="W116" s="38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2" t="n"/>
      <c r="N117" s="383" t="inlineStr">
        <is>
          <t>Итого</t>
        </is>
      </c>
      <c r="O117" s="353" t="n"/>
      <c r="P117" s="353" t="n"/>
      <c r="Q117" s="353" t="n"/>
      <c r="R117" s="353" t="n"/>
      <c r="S117" s="353" t="n"/>
      <c r="T117" s="354" t="n"/>
      <c r="U117" s="43" t="inlineStr">
        <is>
          <t>кор</t>
        </is>
      </c>
      <c r="V117" s="384">
        <f>IFERROR(SUM(V113:V116),"0")</f>
        <v/>
      </c>
      <c r="W117" s="384">
        <f>IFERROR(SUM(W113:W116),"0")</f>
        <v/>
      </c>
      <c r="X117" s="384">
        <f>IFERROR(IF(X113="",0,X113),"0")+IFERROR(IF(X114="",0,X114),"0")+IFERROR(IF(X115="",0,X115),"0")+IFERROR(IF(X116="",0,X116),"0")</f>
        <v/>
      </c>
      <c r="Y117" s="385" t="n"/>
      <c r="Z117" s="38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2" t="n"/>
      <c r="N118" s="383" t="inlineStr">
        <is>
          <t>Итого</t>
        </is>
      </c>
      <c r="O118" s="353" t="n"/>
      <c r="P118" s="353" t="n"/>
      <c r="Q118" s="353" t="n"/>
      <c r="R118" s="353" t="n"/>
      <c r="S118" s="353" t="n"/>
      <c r="T118" s="354" t="n"/>
      <c r="U118" s="43" t="inlineStr">
        <is>
          <t>кг</t>
        </is>
      </c>
      <c r="V118" s="384">
        <f>IFERROR(SUMPRODUCT(V113:V116*H113:H116),"0")</f>
        <v/>
      </c>
      <c r="W118" s="384">
        <f>IFERROR(SUMPRODUCT(W113:W116*H113:H116),"0")</f>
        <v/>
      </c>
      <c r="X118" s="43" t="n"/>
      <c r="Y118" s="385" t="n"/>
      <c r="Z118" s="385" t="n"/>
    </row>
    <row r="119" ht="16.5" customHeight="1">
      <c r="A119" s="204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4" t="n"/>
      <c r="Z119" s="204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3" t="n"/>
      <c r="Z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0" t="n">
        <v>4607111035806</v>
      </c>
      <c r="E121" s="345" t="n"/>
      <c r="F121" s="377" t="n">
        <v>0.25</v>
      </c>
      <c r="G121" s="38" t="n">
        <v>12</v>
      </c>
      <c r="H121" s="377" t="n">
        <v>3</v>
      </c>
      <c r="I121" s="37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9" t="n"/>
      <c r="P121" s="379" t="n"/>
      <c r="Q121" s="379" t="n"/>
      <c r="R121" s="345" t="n"/>
      <c r="S121" s="40" t="inlineStr"/>
      <c r="T121" s="40" t="inlineStr"/>
      <c r="U121" s="41" t="inlineStr">
        <is>
          <t>кор</t>
        </is>
      </c>
      <c r="V121" s="380" t="n">
        <v>0</v>
      </c>
      <c r="W121" s="38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2" t="n"/>
      <c r="N122" s="383" t="inlineStr">
        <is>
          <t>Итого</t>
        </is>
      </c>
      <c r="O122" s="353" t="n"/>
      <c r="P122" s="353" t="n"/>
      <c r="Q122" s="353" t="n"/>
      <c r="R122" s="353" t="n"/>
      <c r="S122" s="353" t="n"/>
      <c r="T122" s="354" t="n"/>
      <c r="U122" s="43" t="inlineStr">
        <is>
          <t>кор</t>
        </is>
      </c>
      <c r="V122" s="384">
        <f>IFERROR(SUM(V121:V121),"0")</f>
        <v/>
      </c>
      <c r="W122" s="384">
        <f>IFERROR(SUM(W121:W121),"0")</f>
        <v/>
      </c>
      <c r="X122" s="384">
        <f>IFERROR(IF(X121="",0,X121),"0")</f>
        <v/>
      </c>
      <c r="Y122" s="385" t="n"/>
      <c r="Z122" s="38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2" t="n"/>
      <c r="N123" s="383" t="inlineStr">
        <is>
          <t>Итого</t>
        </is>
      </c>
      <c r="O123" s="353" t="n"/>
      <c r="P123" s="353" t="n"/>
      <c r="Q123" s="353" t="n"/>
      <c r="R123" s="353" t="n"/>
      <c r="S123" s="353" t="n"/>
      <c r="T123" s="354" t="n"/>
      <c r="U123" s="43" t="inlineStr">
        <is>
          <t>кг</t>
        </is>
      </c>
      <c r="V123" s="384">
        <f>IFERROR(SUMPRODUCT(V121:V121*H121:H121),"0")</f>
        <v/>
      </c>
      <c r="W123" s="384">
        <f>IFERROR(SUMPRODUCT(W121:W121*H121:H121),"0")</f>
        <v/>
      </c>
      <c r="X123" s="43" t="n"/>
      <c r="Y123" s="385" t="n"/>
      <c r="Z123" s="385" t="n"/>
    </row>
    <row r="124" ht="16.5" customHeight="1">
      <c r="A124" s="204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4" t="n"/>
      <c r="Z124" s="204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3" t="n"/>
      <c r="Z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0" t="n">
        <v>4607111035639</v>
      </c>
      <c r="E126" s="345" t="n"/>
      <c r="F126" s="377" t="n">
        <v>0.2</v>
      </c>
      <c r="G126" s="38" t="n">
        <v>12</v>
      </c>
      <c r="H126" s="377" t="n">
        <v>2.4</v>
      </c>
      <c r="I126" s="37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9" t="n"/>
      <c r="P126" s="379" t="n"/>
      <c r="Q126" s="379" t="n"/>
      <c r="R126" s="345" t="n"/>
      <c r="S126" s="40" t="inlineStr"/>
      <c r="T126" s="40" t="inlineStr"/>
      <c r="U126" s="41" t="inlineStr">
        <is>
          <t>кор</t>
        </is>
      </c>
      <c r="V126" s="380" t="n">
        <v>0</v>
      </c>
      <c r="W126" s="38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0" t="n">
        <v>4607111035646</v>
      </c>
      <c r="E127" s="345" t="n"/>
      <c r="F127" s="377" t="n">
        <v>0.2</v>
      </c>
      <c r="G127" s="38" t="n">
        <v>8</v>
      </c>
      <c r="H127" s="377" t="n">
        <v>1.6</v>
      </c>
      <c r="I127" s="37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9" t="n"/>
      <c r="P127" s="379" t="n"/>
      <c r="Q127" s="379" t="n"/>
      <c r="R127" s="345" t="n"/>
      <c r="S127" s="40" t="inlineStr"/>
      <c r="T127" s="40" t="inlineStr"/>
      <c r="U127" s="41" t="inlineStr">
        <is>
          <t>кор</t>
        </is>
      </c>
      <c r="V127" s="380" t="n">
        <v>0</v>
      </c>
      <c r="W127" s="38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2" t="n"/>
      <c r="N128" s="383" t="inlineStr">
        <is>
          <t>Итого</t>
        </is>
      </c>
      <c r="O128" s="353" t="n"/>
      <c r="P128" s="353" t="n"/>
      <c r="Q128" s="353" t="n"/>
      <c r="R128" s="353" t="n"/>
      <c r="S128" s="353" t="n"/>
      <c r="T128" s="354" t="n"/>
      <c r="U128" s="43" t="inlineStr">
        <is>
          <t>кор</t>
        </is>
      </c>
      <c r="V128" s="384">
        <f>IFERROR(SUM(V126:V127),"0")</f>
        <v/>
      </c>
      <c r="W128" s="384">
        <f>IFERROR(SUM(W126:W127),"0")</f>
        <v/>
      </c>
      <c r="X128" s="384">
        <f>IFERROR(IF(X126="",0,X126),"0")+IFERROR(IF(X127="",0,X127),"0")</f>
        <v/>
      </c>
      <c r="Y128" s="385" t="n"/>
      <c r="Z128" s="38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2" t="n"/>
      <c r="N129" s="383" t="inlineStr">
        <is>
          <t>Итого</t>
        </is>
      </c>
      <c r="O129" s="353" t="n"/>
      <c r="P129" s="353" t="n"/>
      <c r="Q129" s="353" t="n"/>
      <c r="R129" s="353" t="n"/>
      <c r="S129" s="353" t="n"/>
      <c r="T129" s="354" t="n"/>
      <c r="U129" s="43" t="inlineStr">
        <is>
          <t>кг</t>
        </is>
      </c>
      <c r="V129" s="384">
        <f>IFERROR(SUMPRODUCT(V126:V127*H126:H127),"0")</f>
        <v/>
      </c>
      <c r="W129" s="384">
        <f>IFERROR(SUMPRODUCT(W126:W127*H126:H127),"0")</f>
        <v/>
      </c>
      <c r="X129" s="43" t="n"/>
      <c r="Y129" s="385" t="n"/>
      <c r="Z129" s="385" t="n"/>
    </row>
    <row r="130" ht="16.5" customHeight="1">
      <c r="A130" s="204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4" t="n"/>
      <c r="Z130" s="204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3" t="n"/>
      <c r="Z131" s="193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0" t="n">
        <v>4607111036568</v>
      </c>
      <c r="E132" s="345" t="n"/>
      <c r="F132" s="377" t="n">
        <v>0.28</v>
      </c>
      <c r="G132" s="38" t="n">
        <v>6</v>
      </c>
      <c r="H132" s="377" t="n">
        <v>1.68</v>
      </c>
      <c r="I132" s="37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9" t="n"/>
      <c r="P132" s="379" t="n"/>
      <c r="Q132" s="379" t="n"/>
      <c r="R132" s="345" t="n"/>
      <c r="S132" s="40" t="inlineStr"/>
      <c r="T132" s="40" t="inlineStr"/>
      <c r="U132" s="41" t="inlineStr">
        <is>
          <t>кор</t>
        </is>
      </c>
      <c r="V132" s="380" t="n">
        <v>0</v>
      </c>
      <c r="W132" s="38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2" t="n"/>
      <c r="N133" s="383" t="inlineStr">
        <is>
          <t>Итого</t>
        </is>
      </c>
      <c r="O133" s="353" t="n"/>
      <c r="P133" s="353" t="n"/>
      <c r="Q133" s="353" t="n"/>
      <c r="R133" s="353" t="n"/>
      <c r="S133" s="353" t="n"/>
      <c r="T133" s="354" t="n"/>
      <c r="U133" s="43" t="inlineStr">
        <is>
          <t>кор</t>
        </is>
      </c>
      <c r="V133" s="384">
        <f>IFERROR(SUM(V132:V132),"0")</f>
        <v/>
      </c>
      <c r="W133" s="384">
        <f>IFERROR(SUM(W132:W132),"0")</f>
        <v/>
      </c>
      <c r="X133" s="384">
        <f>IFERROR(IF(X132="",0,X132),"0")</f>
        <v/>
      </c>
      <c r="Y133" s="385" t="n"/>
      <c r="Z133" s="38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2" t="n"/>
      <c r="N134" s="383" t="inlineStr">
        <is>
          <t>Итого</t>
        </is>
      </c>
      <c r="O134" s="353" t="n"/>
      <c r="P134" s="353" t="n"/>
      <c r="Q134" s="353" t="n"/>
      <c r="R134" s="353" t="n"/>
      <c r="S134" s="353" t="n"/>
      <c r="T134" s="354" t="n"/>
      <c r="U134" s="43" t="inlineStr">
        <is>
          <t>кг</t>
        </is>
      </c>
      <c r="V134" s="384">
        <f>IFERROR(SUMPRODUCT(V132:V132*H132:H132),"0")</f>
        <v/>
      </c>
      <c r="W134" s="384">
        <f>IFERROR(SUMPRODUCT(W132:W132*H132:H132),"0")</f>
        <v/>
      </c>
      <c r="X134" s="43" t="n"/>
      <c r="Y134" s="385" t="n"/>
      <c r="Z134" s="385" t="n"/>
    </row>
    <row r="135" ht="27.75" customHeight="1">
      <c r="A135" s="203" t="inlineStr">
        <is>
          <t>No Name</t>
        </is>
      </c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76" t="n"/>
      <c r="P135" s="376" t="n"/>
      <c r="Q135" s="376" t="n"/>
      <c r="R135" s="376" t="n"/>
      <c r="S135" s="376" t="n"/>
      <c r="T135" s="376" t="n"/>
      <c r="U135" s="376" t="n"/>
      <c r="V135" s="376" t="n"/>
      <c r="W135" s="376" t="n"/>
      <c r="X135" s="376" t="n"/>
      <c r="Y135" s="55" t="n"/>
      <c r="Z135" s="55" t="n"/>
    </row>
    <row r="136" ht="16.5" customHeight="1">
      <c r="A136" s="204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4" t="n"/>
      <c r="Z136" s="204" t="n"/>
    </row>
    <row r="137" ht="14.25" customHeight="1">
      <c r="A137" s="193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3" t="n"/>
      <c r="Z137" s="193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0" t="n">
        <v>4607111037701</v>
      </c>
      <c r="E138" s="345" t="n"/>
      <c r="F138" s="377" t="n">
        <v>5</v>
      </c>
      <c r="G138" s="38" t="n">
        <v>1</v>
      </c>
      <c r="H138" s="377" t="n">
        <v>5</v>
      </c>
      <c r="I138" s="37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1">
        <f>HYPERLINK("https://abi.ru/products/Замороженные/No Name/Стародворье ПГП/Пельмени ПГП/P003301/","Пельмени «Быстромени» Весовой ТМ «No Name» 5")</f>
        <v/>
      </c>
      <c r="O138" s="379" t="n"/>
      <c r="P138" s="379" t="n"/>
      <c r="Q138" s="379" t="n"/>
      <c r="R138" s="345" t="n"/>
      <c r="S138" s="40" t="inlineStr"/>
      <c r="T138" s="40" t="inlineStr"/>
      <c r="U138" s="41" t="inlineStr">
        <is>
          <t>кор</t>
        </is>
      </c>
      <c r="V138" s="380" t="n">
        <v>0</v>
      </c>
      <c r="W138" s="38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2" t="n"/>
      <c r="N139" s="383" t="inlineStr">
        <is>
          <t>Итого</t>
        </is>
      </c>
      <c r="O139" s="353" t="n"/>
      <c r="P139" s="353" t="n"/>
      <c r="Q139" s="353" t="n"/>
      <c r="R139" s="353" t="n"/>
      <c r="S139" s="353" t="n"/>
      <c r="T139" s="354" t="n"/>
      <c r="U139" s="43" t="inlineStr">
        <is>
          <t>кор</t>
        </is>
      </c>
      <c r="V139" s="384">
        <f>IFERROR(SUM(V138:V138),"0")</f>
        <v/>
      </c>
      <c r="W139" s="384">
        <f>IFERROR(SUM(W138:W138),"0")</f>
        <v/>
      </c>
      <c r="X139" s="384">
        <f>IFERROR(IF(X138="",0,X138),"0")</f>
        <v/>
      </c>
      <c r="Y139" s="385" t="n"/>
      <c r="Z139" s="38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2" t="n"/>
      <c r="N140" s="383" t="inlineStr">
        <is>
          <t>Итого</t>
        </is>
      </c>
      <c r="O140" s="353" t="n"/>
      <c r="P140" s="353" t="n"/>
      <c r="Q140" s="353" t="n"/>
      <c r="R140" s="353" t="n"/>
      <c r="S140" s="353" t="n"/>
      <c r="T140" s="354" t="n"/>
      <c r="U140" s="43" t="inlineStr">
        <is>
          <t>кг</t>
        </is>
      </c>
      <c r="V140" s="384">
        <f>IFERROR(SUMPRODUCT(V138:V138*H138:H138),"0")</f>
        <v/>
      </c>
      <c r="W140" s="384">
        <f>IFERROR(SUMPRODUCT(W138:W138*H138:H138),"0")</f>
        <v/>
      </c>
      <c r="X140" s="43" t="n"/>
      <c r="Y140" s="385" t="n"/>
      <c r="Z140" s="385" t="n"/>
    </row>
    <row r="141" ht="16.5" customHeight="1">
      <c r="A141" s="204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4" t="n"/>
      <c r="Z141" s="204" t="n"/>
    </row>
    <row r="142" ht="14.25" customHeight="1">
      <c r="A142" s="193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3" t="n"/>
      <c r="Z142" s="193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0" t="n">
        <v>4607111036384</v>
      </c>
      <c r="E143" s="345" t="n"/>
      <c r="F143" s="377" t="n">
        <v>1</v>
      </c>
      <c r="G143" s="38" t="n">
        <v>5</v>
      </c>
      <c r="H143" s="377" t="n">
        <v>5</v>
      </c>
      <c r="I143" s="37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2" t="inlineStr">
        <is>
          <t>Пельмени Зареченские No name Весовые Сфера No name 5 кг</t>
        </is>
      </c>
      <c r="O143" s="379" t="n"/>
      <c r="P143" s="379" t="n"/>
      <c r="Q143" s="379" t="n"/>
      <c r="R143" s="345" t="n"/>
      <c r="S143" s="40" t="inlineStr"/>
      <c r="T143" s="40" t="inlineStr"/>
      <c r="U143" s="41" t="inlineStr">
        <is>
          <t>кор</t>
        </is>
      </c>
      <c r="V143" s="380" t="n">
        <v>0</v>
      </c>
      <c r="W143" s="38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0" t="n">
        <v>4640242180250</v>
      </c>
      <c r="E144" s="345" t="n"/>
      <c r="F144" s="377" t="n">
        <v>5</v>
      </c>
      <c r="G144" s="38" t="n">
        <v>1</v>
      </c>
      <c r="H144" s="377" t="n">
        <v>5</v>
      </c>
      <c r="I144" s="37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3" t="inlineStr">
        <is>
          <t>Пельмени «Хинкали Классические» Весовые Хинкали ТМ «Зареченские» 5 кг</t>
        </is>
      </c>
      <c r="O144" s="379" t="n"/>
      <c r="P144" s="379" t="n"/>
      <c r="Q144" s="379" t="n"/>
      <c r="R144" s="345" t="n"/>
      <c r="S144" s="40" t="inlineStr"/>
      <c r="T144" s="40" t="inlineStr"/>
      <c r="U144" s="41" t="inlineStr">
        <is>
          <t>кор</t>
        </is>
      </c>
      <c r="V144" s="380" t="n">
        <v>0</v>
      </c>
      <c r="W144" s="38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0" t="n">
        <v>4607111036216</v>
      </c>
      <c r="E145" s="345" t="n"/>
      <c r="F145" s="377" t="n">
        <v>1</v>
      </c>
      <c r="G145" s="38" t="n">
        <v>5</v>
      </c>
      <c r="H145" s="377" t="n">
        <v>5</v>
      </c>
      <c r="I145" s="37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4" t="inlineStr">
        <is>
          <t>Пельмени Пуговки с говядиной и свининой No Name Весовые Сфера No Name 5 кг</t>
        </is>
      </c>
      <c r="O145" s="379" t="n"/>
      <c r="P145" s="379" t="n"/>
      <c r="Q145" s="379" t="n"/>
      <c r="R145" s="345" t="n"/>
      <c r="S145" s="40" t="inlineStr"/>
      <c r="T145" s="40" t="inlineStr"/>
      <c r="U145" s="41" t="inlineStr">
        <is>
          <t>кор</t>
        </is>
      </c>
      <c r="V145" s="380" t="n">
        <v>0</v>
      </c>
      <c r="W145" s="38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0" t="n">
        <v>4607111036278</v>
      </c>
      <c r="E146" s="345" t="n"/>
      <c r="F146" s="377" t="n">
        <v>1</v>
      </c>
      <c r="G146" s="38" t="n">
        <v>5</v>
      </c>
      <c r="H146" s="377" t="n">
        <v>5</v>
      </c>
      <c r="I146" s="37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5" t="inlineStr">
        <is>
          <t>Пельмени Умелый повар No name Весовые Равиоли No name 5 кг</t>
        </is>
      </c>
      <c r="O146" s="379" t="n"/>
      <c r="P146" s="379" t="n"/>
      <c r="Q146" s="379" t="n"/>
      <c r="R146" s="345" t="n"/>
      <c r="S146" s="40" t="inlineStr"/>
      <c r="T146" s="40" t="inlineStr"/>
      <c r="U146" s="41" t="inlineStr">
        <is>
          <t>кор</t>
        </is>
      </c>
      <c r="V146" s="380" t="n">
        <v>0</v>
      </c>
      <c r="W146" s="38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2" t="n"/>
      <c r="N147" s="383" t="inlineStr">
        <is>
          <t>Итого</t>
        </is>
      </c>
      <c r="O147" s="353" t="n"/>
      <c r="P147" s="353" t="n"/>
      <c r="Q147" s="353" t="n"/>
      <c r="R147" s="353" t="n"/>
      <c r="S147" s="353" t="n"/>
      <c r="T147" s="354" t="n"/>
      <c r="U147" s="43" t="inlineStr">
        <is>
          <t>кор</t>
        </is>
      </c>
      <c r="V147" s="384">
        <f>IFERROR(SUM(V143:V146),"0")</f>
        <v/>
      </c>
      <c r="W147" s="384">
        <f>IFERROR(SUM(W143:W146),"0")</f>
        <v/>
      </c>
      <c r="X147" s="384">
        <f>IFERROR(IF(X143="",0,X143),"0")+IFERROR(IF(X144="",0,X144),"0")+IFERROR(IF(X145="",0,X145),"0")+IFERROR(IF(X146="",0,X146),"0")</f>
        <v/>
      </c>
      <c r="Y147" s="385" t="n"/>
      <c r="Z147" s="38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2" t="n"/>
      <c r="N148" s="383" t="inlineStr">
        <is>
          <t>Итого</t>
        </is>
      </c>
      <c r="O148" s="353" t="n"/>
      <c r="P148" s="353" t="n"/>
      <c r="Q148" s="353" t="n"/>
      <c r="R148" s="353" t="n"/>
      <c r="S148" s="353" t="n"/>
      <c r="T148" s="354" t="n"/>
      <c r="U148" s="43" t="inlineStr">
        <is>
          <t>кг</t>
        </is>
      </c>
      <c r="V148" s="384">
        <f>IFERROR(SUMPRODUCT(V143:V146*H143:H146),"0")</f>
        <v/>
      </c>
      <c r="W148" s="384">
        <f>IFERROR(SUMPRODUCT(W143:W146*H143:H146),"0")</f>
        <v/>
      </c>
      <c r="X148" s="43" t="n"/>
      <c r="Y148" s="385" t="n"/>
      <c r="Z148" s="385" t="n"/>
    </row>
    <row r="149" ht="14.25" customHeight="1">
      <c r="A149" s="193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3" t="n"/>
      <c r="Z149" s="193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0" t="n">
        <v>4607111036827</v>
      </c>
      <c r="E150" s="345" t="n"/>
      <c r="F150" s="377" t="n">
        <v>1</v>
      </c>
      <c r="G150" s="38" t="n">
        <v>5</v>
      </c>
      <c r="H150" s="377" t="n">
        <v>5</v>
      </c>
      <c r="I150" s="37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9" t="n"/>
      <c r="P150" s="379" t="n"/>
      <c r="Q150" s="379" t="n"/>
      <c r="R150" s="345" t="n"/>
      <c r="S150" s="40" t="inlineStr"/>
      <c r="T150" s="40" t="inlineStr"/>
      <c r="U150" s="41" t="inlineStr">
        <is>
          <t>кор</t>
        </is>
      </c>
      <c r="V150" s="380" t="n">
        <v>0</v>
      </c>
      <c r="W150" s="38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0" t="n">
        <v>4607111036834</v>
      </c>
      <c r="E151" s="345" t="n"/>
      <c r="F151" s="377" t="n">
        <v>1</v>
      </c>
      <c r="G151" s="38" t="n">
        <v>5</v>
      </c>
      <c r="H151" s="377" t="n">
        <v>5</v>
      </c>
      <c r="I151" s="37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9" t="n"/>
      <c r="P151" s="379" t="n"/>
      <c r="Q151" s="379" t="n"/>
      <c r="R151" s="345" t="n"/>
      <c r="S151" s="40" t="inlineStr"/>
      <c r="T151" s="40" t="inlineStr"/>
      <c r="U151" s="41" t="inlineStr">
        <is>
          <t>кор</t>
        </is>
      </c>
      <c r="V151" s="380" t="n">
        <v>0</v>
      </c>
      <c r="W151" s="38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2" t="n"/>
      <c r="N152" s="383" t="inlineStr">
        <is>
          <t>Итого</t>
        </is>
      </c>
      <c r="O152" s="353" t="n"/>
      <c r="P152" s="353" t="n"/>
      <c r="Q152" s="353" t="n"/>
      <c r="R152" s="353" t="n"/>
      <c r="S152" s="353" t="n"/>
      <c r="T152" s="354" t="n"/>
      <c r="U152" s="43" t="inlineStr">
        <is>
          <t>кор</t>
        </is>
      </c>
      <c r="V152" s="384">
        <f>IFERROR(SUM(V150:V151),"0")</f>
        <v/>
      </c>
      <c r="W152" s="384">
        <f>IFERROR(SUM(W150:W151),"0")</f>
        <v/>
      </c>
      <c r="X152" s="384">
        <f>IFERROR(IF(X150="",0,X150),"0")+IFERROR(IF(X151="",0,X151),"0")</f>
        <v/>
      </c>
      <c r="Y152" s="385" t="n"/>
      <c r="Z152" s="38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2" t="n"/>
      <c r="N153" s="383" t="inlineStr">
        <is>
          <t>Итого</t>
        </is>
      </c>
      <c r="O153" s="353" t="n"/>
      <c r="P153" s="353" t="n"/>
      <c r="Q153" s="353" t="n"/>
      <c r="R153" s="353" t="n"/>
      <c r="S153" s="353" t="n"/>
      <c r="T153" s="354" t="n"/>
      <c r="U153" s="43" t="inlineStr">
        <is>
          <t>кг</t>
        </is>
      </c>
      <c r="V153" s="384">
        <f>IFERROR(SUMPRODUCT(V150:V151*H150:H151),"0")</f>
        <v/>
      </c>
      <c r="W153" s="384">
        <f>IFERROR(SUMPRODUCT(W150:W151*H150:H151),"0")</f>
        <v/>
      </c>
      <c r="X153" s="43" t="n"/>
      <c r="Y153" s="385" t="n"/>
      <c r="Z153" s="385" t="n"/>
    </row>
    <row r="154" ht="27.75" customHeight="1">
      <c r="A154" s="203" t="inlineStr">
        <is>
          <t>Вязанка</t>
        </is>
      </c>
      <c r="B154" s="376" t="n"/>
      <c r="C154" s="376" t="n"/>
      <c r="D154" s="376" t="n"/>
      <c r="E154" s="376" t="n"/>
      <c r="F154" s="376" t="n"/>
      <c r="G154" s="376" t="n"/>
      <c r="H154" s="376" t="n"/>
      <c r="I154" s="376" t="n"/>
      <c r="J154" s="376" t="n"/>
      <c r="K154" s="376" t="n"/>
      <c r="L154" s="376" t="n"/>
      <c r="M154" s="376" t="n"/>
      <c r="N154" s="376" t="n"/>
      <c r="O154" s="376" t="n"/>
      <c r="P154" s="376" t="n"/>
      <c r="Q154" s="376" t="n"/>
      <c r="R154" s="376" t="n"/>
      <c r="S154" s="376" t="n"/>
      <c r="T154" s="376" t="n"/>
      <c r="U154" s="376" t="n"/>
      <c r="V154" s="376" t="n"/>
      <c r="W154" s="376" t="n"/>
      <c r="X154" s="376" t="n"/>
      <c r="Y154" s="55" t="n"/>
      <c r="Z154" s="55" t="n"/>
    </row>
    <row r="155" ht="16.5" customHeight="1">
      <c r="A155" s="204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4" t="n"/>
      <c r="Z155" s="204" t="n"/>
    </row>
    <row r="156" ht="14.25" customHeight="1">
      <c r="A156" s="193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3" t="n"/>
      <c r="Z156" s="193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0" t="n">
        <v>4607111035721</v>
      </c>
      <c r="E157" s="345" t="n"/>
      <c r="F157" s="377" t="n">
        <v>0.25</v>
      </c>
      <c r="G157" s="38" t="n">
        <v>12</v>
      </c>
      <c r="H157" s="377" t="n">
        <v>3</v>
      </c>
      <c r="I157" s="37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9" t="n"/>
      <c r="P157" s="379" t="n"/>
      <c r="Q157" s="379" t="n"/>
      <c r="R157" s="345" t="n"/>
      <c r="S157" s="40" t="inlineStr"/>
      <c r="T157" s="40" t="inlineStr"/>
      <c r="U157" s="41" t="inlineStr">
        <is>
          <t>кор</t>
        </is>
      </c>
      <c r="V157" s="380" t="n">
        <v>101</v>
      </c>
      <c r="W157" s="38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0" t="n">
        <v>4607111035691</v>
      </c>
      <c r="E158" s="345" t="n"/>
      <c r="F158" s="377" t="n">
        <v>0.25</v>
      </c>
      <c r="G158" s="38" t="n">
        <v>12</v>
      </c>
      <c r="H158" s="377" t="n">
        <v>3</v>
      </c>
      <c r="I158" s="37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9" t="n"/>
      <c r="P158" s="379" t="n"/>
      <c r="Q158" s="379" t="n"/>
      <c r="R158" s="345" t="n"/>
      <c r="S158" s="40" t="inlineStr"/>
      <c r="T158" s="40" t="inlineStr"/>
      <c r="U158" s="41" t="inlineStr">
        <is>
          <t>кор</t>
        </is>
      </c>
      <c r="V158" s="380" t="n">
        <v>0</v>
      </c>
      <c r="W158" s="38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2" t="n"/>
      <c r="N159" s="383" t="inlineStr">
        <is>
          <t>Итого</t>
        </is>
      </c>
      <c r="O159" s="353" t="n"/>
      <c r="P159" s="353" t="n"/>
      <c r="Q159" s="353" t="n"/>
      <c r="R159" s="353" t="n"/>
      <c r="S159" s="353" t="n"/>
      <c r="T159" s="354" t="n"/>
      <c r="U159" s="43" t="inlineStr">
        <is>
          <t>кор</t>
        </is>
      </c>
      <c r="V159" s="384">
        <f>IFERROR(SUM(V157:V158),"0")</f>
        <v/>
      </c>
      <c r="W159" s="384">
        <f>IFERROR(SUM(W157:W158),"0")</f>
        <v/>
      </c>
      <c r="X159" s="384">
        <f>IFERROR(IF(X157="",0,X157),"0")+IFERROR(IF(X158="",0,X158),"0")</f>
        <v/>
      </c>
      <c r="Y159" s="385" t="n"/>
      <c r="Z159" s="38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2" t="n"/>
      <c r="N160" s="383" t="inlineStr">
        <is>
          <t>Итого</t>
        </is>
      </c>
      <c r="O160" s="353" t="n"/>
      <c r="P160" s="353" t="n"/>
      <c r="Q160" s="353" t="n"/>
      <c r="R160" s="353" t="n"/>
      <c r="S160" s="353" t="n"/>
      <c r="T160" s="354" t="n"/>
      <c r="U160" s="43" t="inlineStr">
        <is>
          <t>кг</t>
        </is>
      </c>
      <c r="V160" s="384">
        <f>IFERROR(SUMPRODUCT(V157:V158*H157:H158),"0")</f>
        <v/>
      </c>
      <c r="W160" s="384">
        <f>IFERROR(SUMPRODUCT(W157:W158*H157:H158),"0")</f>
        <v/>
      </c>
      <c r="X160" s="43" t="n"/>
      <c r="Y160" s="385" t="n"/>
      <c r="Z160" s="385" t="n"/>
    </row>
    <row r="161" ht="16.5" customHeight="1">
      <c r="A161" s="204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4" t="n"/>
      <c r="Z161" s="204" t="n"/>
    </row>
    <row r="162" ht="14.25" customHeight="1">
      <c r="A162" s="19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3" t="n"/>
      <c r="Z162" s="193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0" t="n">
        <v>4607111035783</v>
      </c>
      <c r="E163" s="345" t="n"/>
      <c r="F163" s="377" t="n">
        <v>0.2</v>
      </c>
      <c r="G163" s="38" t="n">
        <v>8</v>
      </c>
      <c r="H163" s="377" t="n">
        <v>1.6</v>
      </c>
      <c r="I163" s="37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9" t="n"/>
      <c r="P163" s="379" t="n"/>
      <c r="Q163" s="379" t="n"/>
      <c r="R163" s="345" t="n"/>
      <c r="S163" s="40" t="inlineStr"/>
      <c r="T163" s="40" t="inlineStr"/>
      <c r="U163" s="41" t="inlineStr">
        <is>
          <t>кор</t>
        </is>
      </c>
      <c r="V163" s="380" t="n">
        <v>0</v>
      </c>
      <c r="W163" s="38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2" t="n"/>
      <c r="N164" s="383" t="inlineStr">
        <is>
          <t>Итого</t>
        </is>
      </c>
      <c r="O164" s="353" t="n"/>
      <c r="P164" s="353" t="n"/>
      <c r="Q164" s="353" t="n"/>
      <c r="R164" s="353" t="n"/>
      <c r="S164" s="353" t="n"/>
      <c r="T164" s="354" t="n"/>
      <c r="U164" s="43" t="inlineStr">
        <is>
          <t>кор</t>
        </is>
      </c>
      <c r="V164" s="384">
        <f>IFERROR(SUM(V163:V163),"0")</f>
        <v/>
      </c>
      <c r="W164" s="384">
        <f>IFERROR(SUM(W163:W163),"0")</f>
        <v/>
      </c>
      <c r="X164" s="384">
        <f>IFERROR(IF(X163="",0,X163),"0")</f>
        <v/>
      </c>
      <c r="Y164" s="385" t="n"/>
      <c r="Z164" s="38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2" t="n"/>
      <c r="N165" s="383" t="inlineStr">
        <is>
          <t>Итого</t>
        </is>
      </c>
      <c r="O165" s="353" t="n"/>
      <c r="P165" s="353" t="n"/>
      <c r="Q165" s="353" t="n"/>
      <c r="R165" s="353" t="n"/>
      <c r="S165" s="353" t="n"/>
      <c r="T165" s="354" t="n"/>
      <c r="U165" s="43" t="inlineStr">
        <is>
          <t>кг</t>
        </is>
      </c>
      <c r="V165" s="384">
        <f>IFERROR(SUMPRODUCT(V163:V163*H163:H163),"0")</f>
        <v/>
      </c>
      <c r="W165" s="384">
        <f>IFERROR(SUMPRODUCT(W163:W163*H163:H163),"0")</f>
        <v/>
      </c>
      <c r="X165" s="43" t="n"/>
      <c r="Y165" s="385" t="n"/>
      <c r="Z165" s="385" t="n"/>
    </row>
    <row r="166" ht="16.5" customHeight="1">
      <c r="A166" s="204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4" t="n"/>
      <c r="Z166" s="204" t="n"/>
    </row>
    <row r="167" ht="14.25" customHeight="1">
      <c r="A167" s="193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3" t="n"/>
      <c r="Z167" s="193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0" t="n">
        <v>4680115881204</v>
      </c>
      <c r="E168" s="345" t="n"/>
      <c r="F168" s="377" t="n">
        <v>0.33</v>
      </c>
      <c r="G168" s="38" t="n">
        <v>6</v>
      </c>
      <c r="H168" s="377" t="n">
        <v>1.98</v>
      </c>
      <c r="I168" s="37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1" t="inlineStr">
        <is>
          <t>Сосиски «Сливушки #нежнушки» замороженные Фикс.вес 0,33 п/а ТМ «Вязанка»</t>
        </is>
      </c>
      <c r="O168" s="379" t="n"/>
      <c r="P168" s="379" t="n"/>
      <c r="Q168" s="379" t="n"/>
      <c r="R168" s="345" t="n"/>
      <c r="S168" s="40" t="inlineStr"/>
      <c r="T168" s="40" t="inlineStr"/>
      <c r="U168" s="41" t="inlineStr">
        <is>
          <t>кор</t>
        </is>
      </c>
      <c r="V168" s="380" t="n">
        <v>0</v>
      </c>
      <c r="W168" s="38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2" t="n"/>
      <c r="N169" s="383" t="inlineStr">
        <is>
          <t>Итого</t>
        </is>
      </c>
      <c r="O169" s="353" t="n"/>
      <c r="P169" s="353" t="n"/>
      <c r="Q169" s="353" t="n"/>
      <c r="R169" s="353" t="n"/>
      <c r="S169" s="353" t="n"/>
      <c r="T169" s="354" t="n"/>
      <c r="U169" s="43" t="inlineStr">
        <is>
          <t>кор</t>
        </is>
      </c>
      <c r="V169" s="384">
        <f>IFERROR(SUM(V168:V168),"0")</f>
        <v/>
      </c>
      <c r="W169" s="384">
        <f>IFERROR(SUM(W168:W168),"0")</f>
        <v/>
      </c>
      <c r="X169" s="384">
        <f>IFERROR(IF(X168="",0,X168),"0")</f>
        <v/>
      </c>
      <c r="Y169" s="385" t="n"/>
      <c r="Z169" s="38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2" t="n"/>
      <c r="N170" s="383" t="inlineStr">
        <is>
          <t>Итого</t>
        </is>
      </c>
      <c r="O170" s="353" t="n"/>
      <c r="P170" s="353" t="n"/>
      <c r="Q170" s="353" t="n"/>
      <c r="R170" s="353" t="n"/>
      <c r="S170" s="353" t="n"/>
      <c r="T170" s="354" t="n"/>
      <c r="U170" s="43" t="inlineStr">
        <is>
          <t>кг</t>
        </is>
      </c>
      <c r="V170" s="384">
        <f>IFERROR(SUMPRODUCT(V168:V168*H168:H168),"0")</f>
        <v/>
      </c>
      <c r="W170" s="384">
        <f>IFERROR(SUMPRODUCT(W168:W168*H168:H168),"0")</f>
        <v/>
      </c>
      <c r="X170" s="43" t="n"/>
      <c r="Y170" s="385" t="n"/>
      <c r="Z170" s="385" t="n"/>
    </row>
    <row r="171" ht="16.5" customHeight="1">
      <c r="A171" s="204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4" t="n"/>
      <c r="Z171" s="204" t="n"/>
    </row>
    <row r="172" ht="14.25" customHeight="1">
      <c r="A172" s="193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3" t="n"/>
      <c r="Z172" s="193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0" t="n">
        <v>4607111035721</v>
      </c>
      <c r="E173" s="345" t="n"/>
      <c r="F173" s="377" t="n">
        <v>0.25</v>
      </c>
      <c r="G173" s="38" t="n">
        <v>12</v>
      </c>
      <c r="H173" s="377" t="n">
        <v>3</v>
      </c>
      <c r="I173" s="377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2">
        <f>HYPERLINK("https://abi.ru/products/Замороженные/Вязанка/Сливушки/Наггетсы/P003433/","Наггетсы «с индейкой» ф/в 0,25 кор ТМ «Вязанка»")</f>
        <v/>
      </c>
      <c r="O173" s="379" t="n"/>
      <c r="P173" s="379" t="n"/>
      <c r="Q173" s="379" t="n"/>
      <c r="R173" s="345" t="n"/>
      <c r="S173" s="40" t="inlineStr"/>
      <c r="T173" s="40" t="inlineStr"/>
      <c r="U173" s="41" t="inlineStr">
        <is>
          <t>кор</t>
        </is>
      </c>
      <c r="V173" s="380" t="n">
        <v>0</v>
      </c>
      <c r="W173" s="38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0" t="n">
        <v>4607111035691</v>
      </c>
      <c r="E174" s="345" t="n"/>
      <c r="F174" s="377" t="n">
        <v>0.25</v>
      </c>
      <c r="G174" s="38" t="n">
        <v>12</v>
      </c>
      <c r="H174" s="377" t="n">
        <v>3</v>
      </c>
      <c r="I174" s="377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3">
        <f>HYPERLINK("https://abi.ru/products/Замороженные/Вязанка/Сливушки/Наггетсы/P003434/","Наггетсы «из печи» ф/в 0,25 кор ТМ «Вязанка»")</f>
        <v/>
      </c>
      <c r="O174" s="379" t="n"/>
      <c r="P174" s="379" t="n"/>
      <c r="Q174" s="379" t="n"/>
      <c r="R174" s="345" t="n"/>
      <c r="S174" s="40" t="inlineStr"/>
      <c r="T174" s="40" t="inlineStr"/>
      <c r="U174" s="41" t="inlineStr">
        <is>
          <t>кор</t>
        </is>
      </c>
      <c r="V174" s="380" t="n">
        <v>0</v>
      </c>
      <c r="W174" s="381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0" t="n">
        <v>4607111038487</v>
      </c>
      <c r="E175" s="345" t="n"/>
      <c r="F175" s="377" t="n">
        <v>0.25</v>
      </c>
      <c r="G175" s="38" t="n">
        <v>12</v>
      </c>
      <c r="H175" s="377" t="n">
        <v>3</v>
      </c>
      <c r="I175" s="377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4" t="inlineStr">
        <is>
          <t>Наггетсы «с куриным филе и сыром» ф/в 0,25 ТМ «Вязанка»</t>
        </is>
      </c>
      <c r="O175" s="379" t="n"/>
      <c r="P175" s="379" t="n"/>
      <c r="Q175" s="379" t="n"/>
      <c r="R175" s="345" t="n"/>
      <c r="S175" s="40" t="inlineStr"/>
      <c r="T175" s="40" t="inlineStr"/>
      <c r="U175" s="41" t="inlineStr">
        <is>
          <t>кор</t>
        </is>
      </c>
      <c r="V175" s="380" t="n">
        <v>3</v>
      </c>
      <c r="W175" s="381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5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2" t="n"/>
      <c r="N176" s="383" t="inlineStr">
        <is>
          <t>Итого</t>
        </is>
      </c>
      <c r="O176" s="353" t="n"/>
      <c r="P176" s="353" t="n"/>
      <c r="Q176" s="353" t="n"/>
      <c r="R176" s="353" t="n"/>
      <c r="S176" s="353" t="n"/>
      <c r="T176" s="354" t="n"/>
      <c r="U176" s="43" t="inlineStr">
        <is>
          <t>кор</t>
        </is>
      </c>
      <c r="V176" s="384">
        <f>IFERROR(SUM(V173:V175),"0")</f>
        <v/>
      </c>
      <c r="W176" s="384">
        <f>IFERROR(SUM(W173:W175),"0")</f>
        <v/>
      </c>
      <c r="X176" s="384">
        <f>IFERROR(IF(X173="",0,X173),"0")+IFERROR(IF(X174="",0,X174),"0")+IFERROR(IF(X175="",0,X175),"0")</f>
        <v/>
      </c>
      <c r="Y176" s="385" t="n"/>
      <c r="Z176" s="38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2" t="n"/>
      <c r="N177" s="383" t="inlineStr">
        <is>
          <t>Итого</t>
        </is>
      </c>
      <c r="O177" s="353" t="n"/>
      <c r="P177" s="353" t="n"/>
      <c r="Q177" s="353" t="n"/>
      <c r="R177" s="353" t="n"/>
      <c r="S177" s="353" t="n"/>
      <c r="T177" s="354" t="n"/>
      <c r="U177" s="43" t="inlineStr">
        <is>
          <t>кг</t>
        </is>
      </c>
      <c r="V177" s="384">
        <f>IFERROR(SUMPRODUCT(V173:V175*H173:H175),"0")</f>
        <v/>
      </c>
      <c r="W177" s="384">
        <f>IFERROR(SUMPRODUCT(W173:W175*H173:H175),"0")</f>
        <v/>
      </c>
      <c r="X177" s="43" t="n"/>
      <c r="Y177" s="385" t="n"/>
      <c r="Z177" s="385" t="n"/>
    </row>
    <row r="178" ht="27.75" customHeight="1">
      <c r="A178" s="203" t="inlineStr">
        <is>
          <t>Стародворье</t>
        </is>
      </c>
      <c r="B178" s="376" t="n"/>
      <c r="C178" s="376" t="n"/>
      <c r="D178" s="376" t="n"/>
      <c r="E178" s="376" t="n"/>
      <c r="F178" s="376" t="n"/>
      <c r="G178" s="376" t="n"/>
      <c r="H178" s="376" t="n"/>
      <c r="I178" s="376" t="n"/>
      <c r="J178" s="376" t="n"/>
      <c r="K178" s="376" t="n"/>
      <c r="L178" s="376" t="n"/>
      <c r="M178" s="376" t="n"/>
      <c r="N178" s="376" t="n"/>
      <c r="O178" s="376" t="n"/>
      <c r="P178" s="376" t="n"/>
      <c r="Q178" s="376" t="n"/>
      <c r="R178" s="376" t="n"/>
      <c r="S178" s="376" t="n"/>
      <c r="T178" s="376" t="n"/>
      <c r="U178" s="376" t="n"/>
      <c r="V178" s="376" t="n"/>
      <c r="W178" s="376" t="n"/>
      <c r="X178" s="376" t="n"/>
      <c r="Y178" s="55" t="n"/>
      <c r="Z178" s="55" t="n"/>
    </row>
    <row r="179" ht="16.5" customHeight="1">
      <c r="A179" s="204" t="inlineStr">
        <is>
          <t>Мясорубская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4" t="n"/>
      <c r="Z179" s="204" t="n"/>
    </row>
    <row r="180" ht="14.25" customHeight="1">
      <c r="A180" s="193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3" t="n"/>
      <c r="Z180" s="193" t="n"/>
    </row>
    <row r="181" ht="16.5" customHeight="1">
      <c r="A181" s="64" t="inlineStr">
        <is>
          <t>SU002920</t>
        </is>
      </c>
      <c r="B181" s="64" t="inlineStr">
        <is>
          <t>P003355</t>
        </is>
      </c>
      <c r="C181" s="37" t="n">
        <v>4301070948</v>
      </c>
      <c r="D181" s="180" t="n">
        <v>4607111037022</v>
      </c>
      <c r="E181" s="345" t="n"/>
      <c r="F181" s="377" t="n">
        <v>0.7</v>
      </c>
      <c r="G181" s="38" t="n">
        <v>8</v>
      </c>
      <c r="H181" s="377" t="n">
        <v>5.6</v>
      </c>
      <c r="I181" s="377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1" s="379" t="n"/>
      <c r="P181" s="379" t="n"/>
      <c r="Q181" s="379" t="n"/>
      <c r="R181" s="345" t="n"/>
      <c r="S181" s="40" t="inlineStr"/>
      <c r="T181" s="40" t="inlineStr"/>
      <c r="U181" s="41" t="inlineStr">
        <is>
          <t>кор</t>
        </is>
      </c>
      <c r="V181" s="380" t="n">
        <v>0</v>
      </c>
      <c r="W181" s="381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27" customHeight="1">
      <c r="A182" s="64" t="inlineStr">
        <is>
          <t>SU003145</t>
        </is>
      </c>
      <c r="B182" s="64" t="inlineStr">
        <is>
          <t>P003731</t>
        </is>
      </c>
      <c r="C182" s="37" t="n">
        <v>4301070990</v>
      </c>
      <c r="D182" s="180" t="n">
        <v>4607111038494</v>
      </c>
      <c r="E182" s="345" t="n"/>
      <c r="F182" s="377" t="n">
        <v>0.7</v>
      </c>
      <c r="G182" s="38" t="n">
        <v>8</v>
      </c>
      <c r="H182" s="377" t="n">
        <v>5.6</v>
      </c>
      <c r="I182" s="377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6" t="inlineStr">
        <is>
          <t>Пельмени «Мясорубские с рубленой говядиной» 0,7 сфера ТМ «Стародворье»</t>
        </is>
      </c>
      <c r="O182" s="379" t="n"/>
      <c r="P182" s="379" t="n"/>
      <c r="Q182" s="379" t="n"/>
      <c r="R182" s="345" t="n"/>
      <c r="S182" s="40" t="inlineStr"/>
      <c r="T182" s="40" t="inlineStr"/>
      <c r="U182" s="41" t="inlineStr">
        <is>
          <t>кор</t>
        </is>
      </c>
      <c r="V182" s="380" t="n">
        <v>0</v>
      </c>
      <c r="W182" s="381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SU003077</t>
        </is>
      </c>
      <c r="B183" s="64" t="inlineStr">
        <is>
          <t>P003648</t>
        </is>
      </c>
      <c r="C183" s="37" t="n">
        <v>4301070966</v>
      </c>
      <c r="D183" s="180" t="n">
        <v>4607111038135</v>
      </c>
      <c r="E183" s="345" t="n"/>
      <c r="F183" s="377" t="n">
        <v>0.7</v>
      </c>
      <c r="G183" s="38" t="n">
        <v>8</v>
      </c>
      <c r="H183" s="377" t="n">
        <v>5.6</v>
      </c>
      <c r="I183" s="377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7" t="inlineStr">
        <is>
          <t>Пельмени «Мясорубские с рубленой грудинкой» 0,7 Классическая форма ТМ «Стародворье»</t>
        </is>
      </c>
      <c r="O183" s="379" t="n"/>
      <c r="P183" s="379" t="n"/>
      <c r="Q183" s="379" t="n"/>
      <c r="R183" s="345" t="n"/>
      <c r="S183" s="40" t="inlineStr"/>
      <c r="T183" s="40" t="inlineStr"/>
      <c r="U183" s="41" t="inlineStr">
        <is>
          <t>кор</t>
        </is>
      </c>
      <c r="V183" s="380" t="n">
        <v>0</v>
      </c>
      <c r="W183" s="381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5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2" t="n"/>
      <c r="N184" s="383" t="inlineStr">
        <is>
          <t>Итого</t>
        </is>
      </c>
      <c r="O184" s="353" t="n"/>
      <c r="P184" s="353" t="n"/>
      <c r="Q184" s="353" t="n"/>
      <c r="R184" s="353" t="n"/>
      <c r="S184" s="353" t="n"/>
      <c r="T184" s="354" t="n"/>
      <c r="U184" s="43" t="inlineStr">
        <is>
          <t>кор</t>
        </is>
      </c>
      <c r="V184" s="384">
        <f>IFERROR(SUM(V181:V183),"0")</f>
        <v/>
      </c>
      <c r="W184" s="384">
        <f>IFERROR(SUM(W181:W183),"0")</f>
        <v/>
      </c>
      <c r="X184" s="384">
        <f>IFERROR(IF(X181="",0,X181),"0")+IFERROR(IF(X182="",0,X182),"0")+IFERROR(IF(X183="",0,X183),"0")</f>
        <v/>
      </c>
      <c r="Y184" s="385" t="n"/>
      <c r="Z184" s="385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2" t="n"/>
      <c r="N185" s="383" t="inlineStr">
        <is>
          <t>Итого</t>
        </is>
      </c>
      <c r="O185" s="353" t="n"/>
      <c r="P185" s="353" t="n"/>
      <c r="Q185" s="353" t="n"/>
      <c r="R185" s="353" t="n"/>
      <c r="S185" s="353" t="n"/>
      <c r="T185" s="354" t="n"/>
      <c r="U185" s="43" t="inlineStr">
        <is>
          <t>кг</t>
        </is>
      </c>
      <c r="V185" s="384">
        <f>IFERROR(SUMPRODUCT(V181:V183*H181:H183),"0")</f>
        <v/>
      </c>
      <c r="W185" s="384">
        <f>IFERROR(SUMPRODUCT(W181:W183*H181:H183),"0")</f>
        <v/>
      </c>
      <c r="X185" s="43" t="n"/>
      <c r="Y185" s="385" t="n"/>
      <c r="Z185" s="385" t="n"/>
    </row>
    <row r="186" ht="16.5" customHeight="1">
      <c r="A186" s="204" t="inlineStr">
        <is>
          <t>Медвежье ушко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4" t="n"/>
      <c r="Z186" s="204" t="n"/>
    </row>
    <row r="187" ht="14.25" customHeight="1">
      <c r="A187" s="193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3" t="n"/>
      <c r="Z187" s="193" t="n"/>
    </row>
    <row r="188" ht="27" customHeight="1">
      <c r="A188" s="64" t="inlineStr">
        <is>
          <t>SU002067</t>
        </is>
      </c>
      <c r="B188" s="64" t="inlineStr">
        <is>
          <t>P002999</t>
        </is>
      </c>
      <c r="C188" s="37" t="n">
        <v>4301070915</v>
      </c>
      <c r="D188" s="180" t="n">
        <v>4607111035882</v>
      </c>
      <c r="E188" s="345" t="n"/>
      <c r="F188" s="377" t="n">
        <v>0.43</v>
      </c>
      <c r="G188" s="38" t="n">
        <v>16</v>
      </c>
      <c r="H188" s="377" t="n">
        <v>6.88</v>
      </c>
      <c r="I188" s="377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8" s="379" t="n"/>
      <c r="P188" s="379" t="n"/>
      <c r="Q188" s="379" t="n"/>
      <c r="R188" s="345" t="n"/>
      <c r="S188" s="40" t="inlineStr"/>
      <c r="T188" s="40" t="inlineStr"/>
      <c r="U188" s="41" t="inlineStr">
        <is>
          <t>кор</t>
        </is>
      </c>
      <c r="V188" s="380" t="n">
        <v>0</v>
      </c>
      <c r="W188" s="381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SU002068</t>
        </is>
      </c>
      <c r="B189" s="64" t="inlineStr">
        <is>
          <t>P003005</t>
        </is>
      </c>
      <c r="C189" s="37" t="n">
        <v>4301070921</v>
      </c>
      <c r="D189" s="180" t="n">
        <v>4607111035905</v>
      </c>
      <c r="E189" s="345" t="n"/>
      <c r="F189" s="377" t="n">
        <v>0.9</v>
      </c>
      <c r="G189" s="38" t="n">
        <v>8</v>
      </c>
      <c r="H189" s="377" t="n">
        <v>7.2</v>
      </c>
      <c r="I189" s="377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9" s="379" t="n"/>
      <c r="P189" s="379" t="n"/>
      <c r="Q189" s="379" t="n"/>
      <c r="R189" s="345" t="n"/>
      <c r="S189" s="40" t="inlineStr"/>
      <c r="T189" s="40" t="inlineStr"/>
      <c r="U189" s="41" t="inlineStr">
        <is>
          <t>кор</t>
        </is>
      </c>
      <c r="V189" s="380" t="n">
        <v>10</v>
      </c>
      <c r="W189" s="381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SU002069</t>
        </is>
      </c>
      <c r="B190" s="64" t="inlineStr">
        <is>
          <t>P003001</t>
        </is>
      </c>
      <c r="C190" s="37" t="n">
        <v>4301070917</v>
      </c>
      <c r="D190" s="180" t="n">
        <v>4607111035912</v>
      </c>
      <c r="E190" s="345" t="n"/>
      <c r="F190" s="377" t="n">
        <v>0.43</v>
      </c>
      <c r="G190" s="38" t="n">
        <v>16</v>
      </c>
      <c r="H190" s="377" t="n">
        <v>6.88</v>
      </c>
      <c r="I190" s="37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0" s="379" t="n"/>
      <c r="P190" s="379" t="n"/>
      <c r="Q190" s="379" t="n"/>
      <c r="R190" s="345" t="n"/>
      <c r="S190" s="40" t="inlineStr"/>
      <c r="T190" s="40" t="inlineStr"/>
      <c r="U190" s="41" t="inlineStr">
        <is>
          <t>кор</t>
        </is>
      </c>
      <c r="V190" s="380" t="n">
        <v>0</v>
      </c>
      <c r="W190" s="38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SU002066</t>
        </is>
      </c>
      <c r="B191" s="64" t="inlineStr">
        <is>
          <t>P003004</t>
        </is>
      </c>
      <c r="C191" s="37" t="n">
        <v>4301070920</v>
      </c>
      <c r="D191" s="180" t="n">
        <v>4607111035929</v>
      </c>
      <c r="E191" s="345" t="n"/>
      <c r="F191" s="377" t="n">
        <v>0.9</v>
      </c>
      <c r="G191" s="38" t="n">
        <v>8</v>
      </c>
      <c r="H191" s="377" t="n">
        <v>7.2</v>
      </c>
      <c r="I191" s="37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1" s="379" t="n"/>
      <c r="P191" s="379" t="n"/>
      <c r="Q191" s="379" t="n"/>
      <c r="R191" s="345" t="n"/>
      <c r="S191" s="40" t="inlineStr"/>
      <c r="T191" s="40" t="inlineStr"/>
      <c r="U191" s="41" t="inlineStr">
        <is>
          <t>кор</t>
        </is>
      </c>
      <c r="V191" s="380" t="n">
        <v>83</v>
      </c>
      <c r="W191" s="38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>
      <c r="A192" s="175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2" t="n"/>
      <c r="N192" s="383" t="inlineStr">
        <is>
          <t>Итого</t>
        </is>
      </c>
      <c r="O192" s="353" t="n"/>
      <c r="P192" s="353" t="n"/>
      <c r="Q192" s="353" t="n"/>
      <c r="R192" s="353" t="n"/>
      <c r="S192" s="353" t="n"/>
      <c r="T192" s="354" t="n"/>
      <c r="U192" s="43" t="inlineStr">
        <is>
          <t>кор</t>
        </is>
      </c>
      <c r="V192" s="384">
        <f>IFERROR(SUM(V188:V191),"0")</f>
        <v/>
      </c>
      <c r="W192" s="384">
        <f>IFERROR(SUM(W188:W191),"0")</f>
        <v/>
      </c>
      <c r="X192" s="384">
        <f>IFERROR(IF(X188="",0,X188),"0")+IFERROR(IF(X189="",0,X189),"0")+IFERROR(IF(X190="",0,X190),"0")+IFERROR(IF(X191="",0,X191),"0")</f>
        <v/>
      </c>
      <c r="Y192" s="385" t="n"/>
      <c r="Z192" s="385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2" t="n"/>
      <c r="N193" s="383" t="inlineStr">
        <is>
          <t>Итого</t>
        </is>
      </c>
      <c r="O193" s="353" t="n"/>
      <c r="P193" s="353" t="n"/>
      <c r="Q193" s="353" t="n"/>
      <c r="R193" s="353" t="n"/>
      <c r="S193" s="353" t="n"/>
      <c r="T193" s="354" t="n"/>
      <c r="U193" s="43" t="inlineStr">
        <is>
          <t>кг</t>
        </is>
      </c>
      <c r="V193" s="384">
        <f>IFERROR(SUMPRODUCT(V188:V191*H188:H191),"0")</f>
        <v/>
      </c>
      <c r="W193" s="384">
        <f>IFERROR(SUMPRODUCT(W188:W191*H188:H191),"0")</f>
        <v/>
      </c>
      <c r="X193" s="43" t="n"/>
      <c r="Y193" s="385" t="n"/>
      <c r="Z193" s="385" t="n"/>
    </row>
    <row r="194" ht="16.5" customHeight="1">
      <c r="A194" s="204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04" t="n"/>
      <c r="Z194" s="204" t="n"/>
    </row>
    <row r="195" ht="14.25" customHeight="1">
      <c r="A195" s="193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3" t="n"/>
      <c r="Z195" s="193" t="n"/>
    </row>
    <row r="196" ht="27" customHeight="1">
      <c r="A196" s="64" t="inlineStr">
        <is>
          <t>SU002678</t>
        </is>
      </c>
      <c r="B196" s="64" t="inlineStr">
        <is>
          <t>P003054</t>
        </is>
      </c>
      <c r="C196" s="37" t="n">
        <v>4301051320</v>
      </c>
      <c r="D196" s="180" t="n">
        <v>4680115881334</v>
      </c>
      <c r="E196" s="345" t="n"/>
      <c r="F196" s="377" t="n">
        <v>0.33</v>
      </c>
      <c r="G196" s="38" t="n">
        <v>6</v>
      </c>
      <c r="H196" s="377" t="n">
        <v>1.98</v>
      </c>
      <c r="I196" s="377" t="n">
        <v>2.27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365</v>
      </c>
      <c r="N196" s="452" t="inlineStr">
        <is>
          <t>Сосиски «Оригинальные» замороженные Фикс.вес 0,33 п/а ТМ «Стародворье»</t>
        </is>
      </c>
      <c r="O196" s="379" t="n"/>
      <c r="P196" s="379" t="n"/>
      <c r="Q196" s="379" t="n"/>
      <c r="R196" s="345" t="n"/>
      <c r="S196" s="40" t="inlineStr"/>
      <c r="T196" s="40" t="inlineStr"/>
      <c r="U196" s="41" t="inlineStr">
        <is>
          <t>кор</t>
        </is>
      </c>
      <c r="V196" s="380" t="n">
        <v>0</v>
      </c>
      <c r="W196" s="381">
        <f>IFERROR(IF(V196="","",V196),"")</f>
        <v/>
      </c>
      <c r="X196" s="42">
        <f>IFERROR(IF(V196="","",V196*0.00753),"")</f>
        <v/>
      </c>
      <c r="Y196" s="69" t="inlineStr"/>
      <c r="Z196" s="70" t="inlineStr"/>
      <c r="AD196" s="74" t="n"/>
      <c r="BA196" s="143" t="inlineStr">
        <is>
          <t>КИЗ</t>
        </is>
      </c>
    </row>
    <row r="197">
      <c r="A197" s="175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82" t="n"/>
      <c r="N197" s="383" t="inlineStr">
        <is>
          <t>Итого</t>
        </is>
      </c>
      <c r="O197" s="353" t="n"/>
      <c r="P197" s="353" t="n"/>
      <c r="Q197" s="353" t="n"/>
      <c r="R197" s="353" t="n"/>
      <c r="S197" s="353" t="n"/>
      <c r="T197" s="354" t="n"/>
      <c r="U197" s="43" t="inlineStr">
        <is>
          <t>кор</t>
        </is>
      </c>
      <c r="V197" s="384">
        <f>IFERROR(SUM(V196:V196),"0")</f>
        <v/>
      </c>
      <c r="W197" s="384">
        <f>IFERROR(SUM(W196:W196),"0")</f>
        <v/>
      </c>
      <c r="X197" s="384">
        <f>IFERROR(IF(X196="",0,X196),"0")</f>
        <v/>
      </c>
      <c r="Y197" s="385" t="n"/>
      <c r="Z197" s="385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2" t="n"/>
      <c r="N198" s="383" t="inlineStr">
        <is>
          <t>Итого</t>
        </is>
      </c>
      <c r="O198" s="353" t="n"/>
      <c r="P198" s="353" t="n"/>
      <c r="Q198" s="353" t="n"/>
      <c r="R198" s="353" t="n"/>
      <c r="S198" s="353" t="n"/>
      <c r="T198" s="354" t="n"/>
      <c r="U198" s="43" t="inlineStr">
        <is>
          <t>кг</t>
        </is>
      </c>
      <c r="V198" s="384">
        <f>IFERROR(SUMPRODUCT(V196:V196*H196:H196),"0")</f>
        <v/>
      </c>
      <c r="W198" s="384">
        <f>IFERROR(SUMPRODUCT(W196:W196*H196:H196),"0")</f>
        <v/>
      </c>
      <c r="X198" s="43" t="n"/>
      <c r="Y198" s="385" t="n"/>
      <c r="Z198" s="385" t="n"/>
    </row>
    <row r="199" ht="16.5" customHeight="1">
      <c r="A199" s="204" t="inlineStr">
        <is>
          <t>Сочные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204" t="n"/>
      <c r="Z199" s="204" t="n"/>
    </row>
    <row r="200" ht="14.25" customHeight="1">
      <c r="A200" s="193" t="inlineStr">
        <is>
          <t>Пельмени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93" t="n"/>
      <c r="Z200" s="193" t="n"/>
    </row>
    <row r="201" ht="16.5" customHeight="1">
      <c r="A201" s="64" t="inlineStr">
        <is>
          <t>SU001859</t>
        </is>
      </c>
      <c r="B201" s="64" t="inlineStr">
        <is>
          <t>P002720</t>
        </is>
      </c>
      <c r="C201" s="37" t="n">
        <v>4301070874</v>
      </c>
      <c r="D201" s="180" t="n">
        <v>4607111035332</v>
      </c>
      <c r="E201" s="345" t="n"/>
      <c r="F201" s="377" t="n">
        <v>0.43</v>
      </c>
      <c r="G201" s="38" t="n">
        <v>16</v>
      </c>
      <c r="H201" s="377" t="n">
        <v>6.88</v>
      </c>
      <c r="I201" s="377" t="n">
        <v>7.206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53">
        <f>HYPERLINK("https://abi.ru/products/Замороженные/Стародворье/Сочные/Пельмени/P002720/","Пельмени Сочные Сочные 0,43 Сфера Стародворье")</f>
        <v/>
      </c>
      <c r="O201" s="379" t="n"/>
      <c r="P201" s="379" t="n"/>
      <c r="Q201" s="379" t="n"/>
      <c r="R201" s="345" t="n"/>
      <c r="S201" s="40" t="inlineStr"/>
      <c r="T201" s="40" t="inlineStr"/>
      <c r="U201" s="41" t="inlineStr">
        <is>
          <t>кор</t>
        </is>
      </c>
      <c r="V201" s="380" t="n">
        <v>0</v>
      </c>
      <c r="W201" s="381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16.5" customHeight="1">
      <c r="A202" s="64" t="inlineStr">
        <is>
          <t>SU001776</t>
        </is>
      </c>
      <c r="B202" s="64" t="inlineStr">
        <is>
          <t>P002719</t>
        </is>
      </c>
      <c r="C202" s="37" t="n">
        <v>4301070873</v>
      </c>
      <c r="D202" s="180" t="n">
        <v>4607111035080</v>
      </c>
      <c r="E202" s="345" t="n"/>
      <c r="F202" s="377" t="n">
        <v>0.9</v>
      </c>
      <c r="G202" s="38" t="n">
        <v>8</v>
      </c>
      <c r="H202" s="377" t="n">
        <v>7.2</v>
      </c>
      <c r="I202" s="377" t="n">
        <v>7.47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4">
        <f>HYPERLINK("https://abi.ru/products/Замороженные/Стародворье/Сочные/Пельмени/P002719/","Пельмени Сочные Сочные 0,9 Сфера Стародворье")</f>
        <v/>
      </c>
      <c r="O202" s="379" t="n"/>
      <c r="P202" s="379" t="n"/>
      <c r="Q202" s="379" t="n"/>
      <c r="R202" s="345" t="n"/>
      <c r="S202" s="40" t="inlineStr"/>
      <c r="T202" s="40" t="inlineStr"/>
      <c r="U202" s="41" t="inlineStr">
        <is>
          <t>кор</t>
        </is>
      </c>
      <c r="V202" s="380" t="n">
        <v>0</v>
      </c>
      <c r="W202" s="381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>
      <c r="A203" s="175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2" t="n"/>
      <c r="N203" s="383" t="inlineStr">
        <is>
          <t>Итого</t>
        </is>
      </c>
      <c r="O203" s="353" t="n"/>
      <c r="P203" s="353" t="n"/>
      <c r="Q203" s="353" t="n"/>
      <c r="R203" s="353" t="n"/>
      <c r="S203" s="353" t="n"/>
      <c r="T203" s="354" t="n"/>
      <c r="U203" s="43" t="inlineStr">
        <is>
          <t>кор</t>
        </is>
      </c>
      <c r="V203" s="384">
        <f>IFERROR(SUM(V201:V202),"0")</f>
        <v/>
      </c>
      <c r="W203" s="384">
        <f>IFERROR(SUM(W201:W202),"0")</f>
        <v/>
      </c>
      <c r="X203" s="384">
        <f>IFERROR(IF(X201="",0,X201),"0")+IFERROR(IF(X202="",0,X202),"0")</f>
        <v/>
      </c>
      <c r="Y203" s="385" t="n"/>
      <c r="Z203" s="385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2" t="n"/>
      <c r="N204" s="383" t="inlineStr">
        <is>
          <t>Итого</t>
        </is>
      </c>
      <c r="O204" s="353" t="n"/>
      <c r="P204" s="353" t="n"/>
      <c r="Q204" s="353" t="n"/>
      <c r="R204" s="353" t="n"/>
      <c r="S204" s="353" t="n"/>
      <c r="T204" s="354" t="n"/>
      <c r="U204" s="43" t="inlineStr">
        <is>
          <t>кг</t>
        </is>
      </c>
      <c r="V204" s="384">
        <f>IFERROR(SUMPRODUCT(V201:V202*H201:H202),"0")</f>
        <v/>
      </c>
      <c r="W204" s="384">
        <f>IFERROR(SUMPRODUCT(W201:W202*H201:H202),"0")</f>
        <v/>
      </c>
      <c r="X204" s="43" t="n"/>
      <c r="Y204" s="385" t="n"/>
      <c r="Z204" s="385" t="n"/>
    </row>
    <row r="205" ht="27.75" customHeight="1">
      <c r="A205" s="203" t="inlineStr">
        <is>
          <t>Колбасный стандарт</t>
        </is>
      </c>
      <c r="B205" s="376" t="n"/>
      <c r="C205" s="376" t="n"/>
      <c r="D205" s="376" t="n"/>
      <c r="E205" s="376" t="n"/>
      <c r="F205" s="376" t="n"/>
      <c r="G205" s="376" t="n"/>
      <c r="H205" s="376" t="n"/>
      <c r="I205" s="376" t="n"/>
      <c r="J205" s="376" t="n"/>
      <c r="K205" s="376" t="n"/>
      <c r="L205" s="376" t="n"/>
      <c r="M205" s="376" t="n"/>
      <c r="N205" s="376" t="n"/>
      <c r="O205" s="376" t="n"/>
      <c r="P205" s="376" t="n"/>
      <c r="Q205" s="376" t="n"/>
      <c r="R205" s="376" t="n"/>
      <c r="S205" s="376" t="n"/>
      <c r="T205" s="376" t="n"/>
      <c r="U205" s="376" t="n"/>
      <c r="V205" s="376" t="n"/>
      <c r="W205" s="376" t="n"/>
      <c r="X205" s="376" t="n"/>
      <c r="Y205" s="55" t="n"/>
      <c r="Z205" s="55" t="n"/>
    </row>
    <row r="206" ht="16.5" customHeight="1">
      <c r="A206" s="204" t="inlineStr">
        <is>
          <t>Владимирский Стандарт ЗПФ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4" t="n"/>
      <c r="Z206" s="204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3" t="n"/>
      <c r="Z207" s="193" t="n"/>
    </row>
    <row r="208" ht="27" customHeight="1">
      <c r="A208" s="64" t="inlineStr">
        <is>
          <t>SU002267</t>
        </is>
      </c>
      <c r="B208" s="64" t="inlineStr">
        <is>
          <t>P003223</t>
        </is>
      </c>
      <c r="C208" s="37" t="n">
        <v>4301070941</v>
      </c>
      <c r="D208" s="180" t="n">
        <v>4607111036162</v>
      </c>
      <c r="E208" s="345" t="n"/>
      <c r="F208" s="377" t="n">
        <v>0.8</v>
      </c>
      <c r="G208" s="38" t="n">
        <v>8</v>
      </c>
      <c r="H208" s="377" t="n">
        <v>6.4</v>
      </c>
      <c r="I208" s="377" t="n">
        <v>6.6812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90</v>
      </c>
      <c r="N208" s="45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8" s="379" t="n"/>
      <c r="P208" s="379" t="n"/>
      <c r="Q208" s="379" t="n"/>
      <c r="R208" s="345" t="n"/>
      <c r="S208" s="40" t="inlineStr"/>
      <c r="T208" s="40" t="inlineStr"/>
      <c r="U208" s="41" t="inlineStr">
        <is>
          <t>кор</t>
        </is>
      </c>
      <c r="V208" s="380" t="n">
        <v>0</v>
      </c>
      <c r="W208" s="381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6" t="inlineStr">
        <is>
          <t>ЗПФ</t>
        </is>
      </c>
    </row>
    <row r="209">
      <c r="A209" s="175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2" t="n"/>
      <c r="N209" s="383" t="inlineStr">
        <is>
          <t>Итого</t>
        </is>
      </c>
      <c r="O209" s="353" t="n"/>
      <c r="P209" s="353" t="n"/>
      <c r="Q209" s="353" t="n"/>
      <c r="R209" s="353" t="n"/>
      <c r="S209" s="353" t="n"/>
      <c r="T209" s="354" t="n"/>
      <c r="U209" s="43" t="inlineStr">
        <is>
          <t>кор</t>
        </is>
      </c>
      <c r="V209" s="384">
        <f>IFERROR(SUM(V208:V208),"0")</f>
        <v/>
      </c>
      <c r="W209" s="384">
        <f>IFERROR(SUM(W208:W208),"0")</f>
        <v/>
      </c>
      <c r="X209" s="384">
        <f>IFERROR(IF(X208="",0,X208),"0")</f>
        <v/>
      </c>
      <c r="Y209" s="385" t="n"/>
      <c r="Z209" s="385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2" t="n"/>
      <c r="N210" s="383" t="inlineStr">
        <is>
          <t>Итого</t>
        </is>
      </c>
      <c r="O210" s="353" t="n"/>
      <c r="P210" s="353" t="n"/>
      <c r="Q210" s="353" t="n"/>
      <c r="R210" s="353" t="n"/>
      <c r="S210" s="353" t="n"/>
      <c r="T210" s="354" t="n"/>
      <c r="U210" s="43" t="inlineStr">
        <is>
          <t>кг</t>
        </is>
      </c>
      <c r="V210" s="384">
        <f>IFERROR(SUMPRODUCT(V208:V208*H208:H208),"0")</f>
        <v/>
      </c>
      <c r="W210" s="384">
        <f>IFERROR(SUMPRODUCT(W208:W208*H208:H208),"0")</f>
        <v/>
      </c>
      <c r="X210" s="43" t="n"/>
      <c r="Y210" s="385" t="n"/>
      <c r="Z210" s="385" t="n"/>
    </row>
    <row r="211" ht="27.75" customHeight="1">
      <c r="A211" s="203" t="inlineStr">
        <is>
          <t>Особый рецепт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55" t="n"/>
      <c r="Z211" s="55" t="n"/>
    </row>
    <row r="212" ht="16.5" customHeight="1">
      <c r="A212" s="204" t="inlineStr">
        <is>
          <t>Любимая ложка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4" t="n"/>
      <c r="Z212" s="204" t="n"/>
    </row>
    <row r="213" ht="14.25" customHeight="1">
      <c r="A213" s="193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3" t="n"/>
      <c r="Z213" s="193" t="n"/>
    </row>
    <row r="214" ht="27" customHeight="1">
      <c r="A214" s="64" t="inlineStr">
        <is>
          <t>SU002268</t>
        </is>
      </c>
      <c r="B214" s="64" t="inlineStr">
        <is>
          <t>P003642</t>
        </is>
      </c>
      <c r="C214" s="37" t="n">
        <v>4301070965</v>
      </c>
      <c r="D214" s="180" t="n">
        <v>4607111035899</v>
      </c>
      <c r="E214" s="345" t="n"/>
      <c r="F214" s="377" t="n">
        <v>1</v>
      </c>
      <c r="G214" s="38" t="n">
        <v>5</v>
      </c>
      <c r="H214" s="377" t="n">
        <v>5</v>
      </c>
      <c r="I214" s="377" t="n">
        <v>5.262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180</v>
      </c>
      <c r="N214" s="456" t="inlineStr">
        <is>
          <t>Пельмени Со свининой и говядиной Любимая ложка 1,0 Равиоли Особый рецепт</t>
        </is>
      </c>
      <c r="O214" s="379" t="n"/>
      <c r="P214" s="379" t="n"/>
      <c r="Q214" s="379" t="n"/>
      <c r="R214" s="345" t="n"/>
      <c r="S214" s="40" t="inlineStr"/>
      <c r="T214" s="40" t="inlineStr"/>
      <c r="U214" s="41" t="inlineStr">
        <is>
          <t>кор</t>
        </is>
      </c>
      <c r="V214" s="380" t="n">
        <v>283</v>
      </c>
      <c r="W214" s="381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7" t="inlineStr">
        <is>
          <t>ЗПФ</t>
        </is>
      </c>
    </row>
    <row r="215">
      <c r="A215" s="175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2" t="n"/>
      <c r="N215" s="383" t="inlineStr">
        <is>
          <t>Итого</t>
        </is>
      </c>
      <c r="O215" s="353" t="n"/>
      <c r="P215" s="353" t="n"/>
      <c r="Q215" s="353" t="n"/>
      <c r="R215" s="353" t="n"/>
      <c r="S215" s="353" t="n"/>
      <c r="T215" s="354" t="n"/>
      <c r="U215" s="43" t="inlineStr">
        <is>
          <t>кор</t>
        </is>
      </c>
      <c r="V215" s="384">
        <f>IFERROR(SUM(V214:V214),"0")</f>
        <v/>
      </c>
      <c r="W215" s="384">
        <f>IFERROR(SUM(W214:W214),"0")</f>
        <v/>
      </c>
      <c r="X215" s="384">
        <f>IFERROR(IF(X214="",0,X214),"0")</f>
        <v/>
      </c>
      <c r="Y215" s="385" t="n"/>
      <c r="Z215" s="385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2" t="n"/>
      <c r="N216" s="383" t="inlineStr">
        <is>
          <t>Итого</t>
        </is>
      </c>
      <c r="O216" s="353" t="n"/>
      <c r="P216" s="353" t="n"/>
      <c r="Q216" s="353" t="n"/>
      <c r="R216" s="353" t="n"/>
      <c r="S216" s="353" t="n"/>
      <c r="T216" s="354" t="n"/>
      <c r="U216" s="43" t="inlineStr">
        <is>
          <t>кг</t>
        </is>
      </c>
      <c r="V216" s="384">
        <f>IFERROR(SUMPRODUCT(V214:V214*H214:H214),"0")</f>
        <v/>
      </c>
      <c r="W216" s="384">
        <f>IFERROR(SUMPRODUCT(W214:W214*H214:H214),"0")</f>
        <v/>
      </c>
      <c r="X216" s="43" t="n"/>
      <c r="Y216" s="385" t="n"/>
      <c r="Z216" s="385" t="n"/>
    </row>
    <row r="217" ht="16.5" customHeight="1">
      <c r="A217" s="204" t="inlineStr">
        <is>
          <t>Особая Без свинины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204" t="n"/>
      <c r="Z217" s="204" t="n"/>
    </row>
    <row r="218" ht="14.25" customHeight="1">
      <c r="A218" s="193" t="inlineStr">
        <is>
          <t>Пельмени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93" t="n"/>
      <c r="Z218" s="193" t="n"/>
    </row>
    <row r="219" ht="27" customHeight="1">
      <c r="A219" s="64" t="inlineStr">
        <is>
          <t>SU002408</t>
        </is>
      </c>
      <c r="B219" s="64" t="inlineStr">
        <is>
          <t>P002686</t>
        </is>
      </c>
      <c r="C219" s="37" t="n">
        <v>4301070870</v>
      </c>
      <c r="D219" s="180" t="n">
        <v>4607111036711</v>
      </c>
      <c r="E219" s="345" t="n"/>
      <c r="F219" s="377" t="n">
        <v>0.8</v>
      </c>
      <c r="G219" s="38" t="n">
        <v>8</v>
      </c>
      <c r="H219" s="377" t="n">
        <v>6.4</v>
      </c>
      <c r="I219" s="377" t="n">
        <v>6.67</v>
      </c>
      <c r="J219" s="38" t="n">
        <v>84</v>
      </c>
      <c r="K219" s="38" t="inlineStr">
        <is>
          <t>12</t>
        </is>
      </c>
      <c r="L219" s="39" t="inlineStr">
        <is>
          <t>МГ</t>
        </is>
      </c>
      <c r="M219" s="38" t="n">
        <v>90</v>
      </c>
      <c r="N219" s="45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9" s="379" t="n"/>
      <c r="P219" s="379" t="n"/>
      <c r="Q219" s="379" t="n"/>
      <c r="R219" s="345" t="n"/>
      <c r="S219" s="40" t="inlineStr"/>
      <c r="T219" s="40" t="inlineStr"/>
      <c r="U219" s="41" t="inlineStr">
        <is>
          <t>кор</t>
        </is>
      </c>
      <c r="V219" s="380" t="n">
        <v>0</v>
      </c>
      <c r="W219" s="381">
        <f>IFERROR(IF(V219="","",V219),"")</f>
        <v/>
      </c>
      <c r="X219" s="42">
        <f>IFERROR(IF(V219="","",V219*0.0155),"")</f>
        <v/>
      </c>
      <c r="Y219" s="69" t="inlineStr"/>
      <c r="Z219" s="70" t="inlineStr"/>
      <c r="AD219" s="74" t="n"/>
      <c r="BA219" s="148" t="inlineStr">
        <is>
          <t>ЗПФ</t>
        </is>
      </c>
    </row>
    <row r="220">
      <c r="A220" s="175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382" t="n"/>
      <c r="N220" s="383" t="inlineStr">
        <is>
          <t>Итого</t>
        </is>
      </c>
      <c r="O220" s="353" t="n"/>
      <c r="P220" s="353" t="n"/>
      <c r="Q220" s="353" t="n"/>
      <c r="R220" s="353" t="n"/>
      <c r="S220" s="353" t="n"/>
      <c r="T220" s="354" t="n"/>
      <c r="U220" s="43" t="inlineStr">
        <is>
          <t>кор</t>
        </is>
      </c>
      <c r="V220" s="384">
        <f>IFERROR(SUM(V219:V219),"0")</f>
        <v/>
      </c>
      <c r="W220" s="384">
        <f>IFERROR(SUM(W219:W219),"0")</f>
        <v/>
      </c>
      <c r="X220" s="384">
        <f>IFERROR(IF(X219="",0,X219),"0")</f>
        <v/>
      </c>
      <c r="Y220" s="385" t="n"/>
      <c r="Z220" s="385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2" t="n"/>
      <c r="N221" s="383" t="inlineStr">
        <is>
          <t>Итого</t>
        </is>
      </c>
      <c r="O221" s="353" t="n"/>
      <c r="P221" s="353" t="n"/>
      <c r="Q221" s="353" t="n"/>
      <c r="R221" s="353" t="n"/>
      <c r="S221" s="353" t="n"/>
      <c r="T221" s="354" t="n"/>
      <c r="U221" s="43" t="inlineStr">
        <is>
          <t>кг</t>
        </is>
      </c>
      <c r="V221" s="384">
        <f>IFERROR(SUMPRODUCT(V219:V219*H219:H219),"0")</f>
        <v/>
      </c>
      <c r="W221" s="384">
        <f>IFERROR(SUMPRODUCT(W219:W219*H219:H219),"0")</f>
        <v/>
      </c>
      <c r="X221" s="43" t="n"/>
      <c r="Y221" s="385" t="n"/>
      <c r="Z221" s="385" t="n"/>
    </row>
    <row r="222" ht="27.75" customHeight="1">
      <c r="A222" s="203" t="inlineStr">
        <is>
          <t>Зареченские</t>
        </is>
      </c>
      <c r="B222" s="376" t="n"/>
      <c r="C222" s="376" t="n"/>
      <c r="D222" s="376" t="n"/>
      <c r="E222" s="376" t="n"/>
      <c r="F222" s="376" t="n"/>
      <c r="G222" s="376" t="n"/>
      <c r="H222" s="376" t="n"/>
      <c r="I222" s="376" t="n"/>
      <c r="J222" s="376" t="n"/>
      <c r="K222" s="376" t="n"/>
      <c r="L222" s="376" t="n"/>
      <c r="M222" s="376" t="n"/>
      <c r="N222" s="376" t="n"/>
      <c r="O222" s="376" t="n"/>
      <c r="P222" s="376" t="n"/>
      <c r="Q222" s="376" t="n"/>
      <c r="R222" s="376" t="n"/>
      <c r="S222" s="376" t="n"/>
      <c r="T222" s="376" t="n"/>
      <c r="U222" s="376" t="n"/>
      <c r="V222" s="376" t="n"/>
      <c r="W222" s="376" t="n"/>
      <c r="X222" s="376" t="n"/>
      <c r="Y222" s="55" t="n"/>
      <c r="Z222" s="55" t="n"/>
    </row>
    <row r="223" ht="16.5" customHeight="1">
      <c r="A223" s="204" t="inlineStr">
        <is>
          <t>Зареченские продукты ПГП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4" t="n"/>
      <c r="Z223" s="204" t="n"/>
    </row>
    <row r="224" ht="14.25" customHeight="1">
      <c r="A224" s="193" t="inlineStr">
        <is>
          <t>Крылья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3" t="n"/>
      <c r="Z224" s="193" t="n"/>
    </row>
    <row r="225" ht="27" customHeight="1">
      <c r="A225" s="64" t="inlineStr">
        <is>
          <t>SU003024</t>
        </is>
      </c>
      <c r="B225" s="64" t="inlineStr">
        <is>
          <t>P003488</t>
        </is>
      </c>
      <c r="C225" s="37" t="n">
        <v>4301131019</v>
      </c>
      <c r="D225" s="180" t="n">
        <v>4640242180427</v>
      </c>
      <c r="E225" s="345" t="n"/>
      <c r="F225" s="377" t="n">
        <v>1.8</v>
      </c>
      <c r="G225" s="38" t="n">
        <v>1</v>
      </c>
      <c r="H225" s="377" t="n">
        <v>1.8</v>
      </c>
      <c r="I225" s="377" t="n">
        <v>1.915</v>
      </c>
      <c r="J225" s="38" t="n">
        <v>234</v>
      </c>
      <c r="K225" s="38" t="inlineStr">
        <is>
          <t>18</t>
        </is>
      </c>
      <c r="L225" s="39" t="inlineStr">
        <is>
          <t>МГ</t>
        </is>
      </c>
      <c r="M225" s="38" t="n">
        <v>180</v>
      </c>
      <c r="N225" s="458" t="inlineStr">
        <is>
          <t>Крылья «Хрустящие крылышки» Весовой ТМ «Зареченские» 1,8 кг</t>
        </is>
      </c>
      <c r="O225" s="379" t="n"/>
      <c r="P225" s="379" t="n"/>
      <c r="Q225" s="379" t="n"/>
      <c r="R225" s="345" t="n"/>
      <c r="S225" s="40" t="inlineStr"/>
      <c r="T225" s="40" t="inlineStr"/>
      <c r="U225" s="41" t="inlineStr">
        <is>
          <t>кор</t>
        </is>
      </c>
      <c r="V225" s="380" t="n">
        <v>269</v>
      </c>
      <c r="W225" s="381">
        <f>IFERROR(IF(V225="","",V225),"")</f>
        <v/>
      </c>
      <c r="X225" s="42">
        <f>IFERROR(IF(V225="","",V225*0.00502),"")</f>
        <v/>
      </c>
      <c r="Y225" s="69" t="inlineStr"/>
      <c r="Z225" s="70" t="inlineStr"/>
      <c r="AD225" s="74" t="n"/>
      <c r="BA225" s="149" t="inlineStr">
        <is>
          <t>ПГП</t>
        </is>
      </c>
    </row>
    <row r="226">
      <c r="A226" s="175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2" t="n"/>
      <c r="N226" s="383" t="inlineStr">
        <is>
          <t>Итого</t>
        </is>
      </c>
      <c r="O226" s="353" t="n"/>
      <c r="P226" s="353" t="n"/>
      <c r="Q226" s="353" t="n"/>
      <c r="R226" s="353" t="n"/>
      <c r="S226" s="353" t="n"/>
      <c r="T226" s="354" t="n"/>
      <c r="U226" s="43" t="inlineStr">
        <is>
          <t>кор</t>
        </is>
      </c>
      <c r="V226" s="384">
        <f>IFERROR(SUM(V225:V225),"0")</f>
        <v/>
      </c>
      <c r="W226" s="384">
        <f>IFERROR(SUM(W225:W225),"0")</f>
        <v/>
      </c>
      <c r="X226" s="384">
        <f>IFERROR(IF(X225="",0,X225),"0")</f>
        <v/>
      </c>
      <c r="Y226" s="385" t="n"/>
      <c r="Z226" s="385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2" t="n"/>
      <c r="N227" s="383" t="inlineStr">
        <is>
          <t>Итого</t>
        </is>
      </c>
      <c r="O227" s="353" t="n"/>
      <c r="P227" s="353" t="n"/>
      <c r="Q227" s="353" t="n"/>
      <c r="R227" s="353" t="n"/>
      <c r="S227" s="353" t="n"/>
      <c r="T227" s="354" t="n"/>
      <c r="U227" s="43" t="inlineStr">
        <is>
          <t>кг</t>
        </is>
      </c>
      <c r="V227" s="384">
        <f>IFERROR(SUMPRODUCT(V225:V225*H225:H225),"0")</f>
        <v/>
      </c>
      <c r="W227" s="384">
        <f>IFERROR(SUMPRODUCT(W225:W225*H225:H225),"0")</f>
        <v/>
      </c>
      <c r="X227" s="43" t="n"/>
      <c r="Y227" s="385" t="n"/>
      <c r="Z227" s="385" t="n"/>
    </row>
    <row r="228" ht="14.25" customHeight="1">
      <c r="A228" s="193" t="inlineStr">
        <is>
          <t>Наггетсы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93" t="n"/>
      <c r="Z228" s="193" t="n"/>
    </row>
    <row r="229" ht="27" customHeight="1">
      <c r="A229" s="64" t="inlineStr">
        <is>
          <t>SU003020</t>
        </is>
      </c>
      <c r="B229" s="64" t="inlineStr">
        <is>
          <t>P003486</t>
        </is>
      </c>
      <c r="C229" s="37" t="n">
        <v>4301132080</v>
      </c>
      <c r="D229" s="180" t="n">
        <v>4640242180397</v>
      </c>
      <c r="E229" s="345" t="n"/>
      <c r="F229" s="377" t="n">
        <v>1</v>
      </c>
      <c r="G229" s="38" t="n">
        <v>6</v>
      </c>
      <c r="H229" s="377" t="n">
        <v>6</v>
      </c>
      <c r="I229" s="377" t="n">
        <v>6.26</v>
      </c>
      <c r="J229" s="38" t="n">
        <v>84</v>
      </c>
      <c r="K229" s="38" t="inlineStr">
        <is>
          <t>12</t>
        </is>
      </c>
      <c r="L229" s="39" t="inlineStr">
        <is>
          <t>МГ</t>
        </is>
      </c>
      <c r="M229" s="38" t="n">
        <v>180</v>
      </c>
      <c r="N229" s="459" t="inlineStr">
        <is>
          <t>Наггетсы «Хрустящие» Весовые ТМ «Зареченские» 6 кг</t>
        </is>
      </c>
      <c r="O229" s="379" t="n"/>
      <c r="P229" s="379" t="n"/>
      <c r="Q229" s="379" t="n"/>
      <c r="R229" s="345" t="n"/>
      <c r="S229" s="40" t="inlineStr"/>
      <c r="T229" s="40" t="inlineStr"/>
      <c r="U229" s="41" t="inlineStr">
        <is>
          <t>кор</t>
        </is>
      </c>
      <c r="V229" s="380" t="n">
        <v>180</v>
      </c>
      <c r="W229" s="381">
        <f>IFERROR(IF(V229="","",V229),"")</f>
        <v/>
      </c>
      <c r="X229" s="42">
        <f>IFERROR(IF(V229="","",V229*0.0155),"")</f>
        <v/>
      </c>
      <c r="Y229" s="69" t="inlineStr"/>
      <c r="Z229" s="70" t="inlineStr"/>
      <c r="AD229" s="74" t="n"/>
      <c r="BA229" s="150" t="inlineStr">
        <is>
          <t>ПГП</t>
        </is>
      </c>
    </row>
    <row r="230">
      <c r="A230" s="175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82" t="n"/>
      <c r="N230" s="383" t="inlineStr">
        <is>
          <t>Итого</t>
        </is>
      </c>
      <c r="O230" s="353" t="n"/>
      <c r="P230" s="353" t="n"/>
      <c r="Q230" s="353" t="n"/>
      <c r="R230" s="353" t="n"/>
      <c r="S230" s="353" t="n"/>
      <c r="T230" s="354" t="n"/>
      <c r="U230" s="43" t="inlineStr">
        <is>
          <t>кор</t>
        </is>
      </c>
      <c r="V230" s="384">
        <f>IFERROR(SUM(V229:V229),"0")</f>
        <v/>
      </c>
      <c r="W230" s="384">
        <f>IFERROR(SUM(W229:W229),"0")</f>
        <v/>
      </c>
      <c r="X230" s="384">
        <f>IFERROR(IF(X229="",0,X229),"0")</f>
        <v/>
      </c>
      <c r="Y230" s="385" t="n"/>
      <c r="Z230" s="385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2" t="n"/>
      <c r="N231" s="383" t="inlineStr">
        <is>
          <t>Итого</t>
        </is>
      </c>
      <c r="O231" s="353" t="n"/>
      <c r="P231" s="353" t="n"/>
      <c r="Q231" s="353" t="n"/>
      <c r="R231" s="353" t="n"/>
      <c r="S231" s="353" t="n"/>
      <c r="T231" s="354" t="n"/>
      <c r="U231" s="43" t="inlineStr">
        <is>
          <t>кг</t>
        </is>
      </c>
      <c r="V231" s="384">
        <f>IFERROR(SUMPRODUCT(V229:V229*H229:H229),"0")</f>
        <v/>
      </c>
      <c r="W231" s="384">
        <f>IFERROR(SUMPRODUCT(W229:W229*H229:H229),"0")</f>
        <v/>
      </c>
      <c r="X231" s="43" t="n"/>
      <c r="Y231" s="385" t="n"/>
      <c r="Z231" s="385" t="n"/>
    </row>
    <row r="232" ht="14.25" customHeight="1">
      <c r="A232" s="193" t="inlineStr">
        <is>
          <t>Чебуреки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3" t="n"/>
      <c r="Z232" s="193" t="n"/>
    </row>
    <row r="233" ht="27" customHeight="1">
      <c r="A233" s="64" t="inlineStr">
        <is>
          <t>SU003012</t>
        </is>
      </c>
      <c r="B233" s="64" t="inlineStr">
        <is>
          <t>P003478</t>
        </is>
      </c>
      <c r="C233" s="37" t="n">
        <v>4301136028</v>
      </c>
      <c r="D233" s="180" t="n">
        <v>4640242180304</v>
      </c>
      <c r="E233" s="345" t="n"/>
      <c r="F233" s="377" t="n">
        <v>2.7</v>
      </c>
      <c r="G233" s="38" t="n">
        <v>1</v>
      </c>
      <c r="H233" s="377" t="n">
        <v>2.7</v>
      </c>
      <c r="I233" s="377" t="n">
        <v>2.8906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60" t="inlineStr">
        <is>
          <t>Чебуреки «Мясные» Весовые ТМ «Зареченские» 2,7 кг</t>
        </is>
      </c>
      <c r="O233" s="379" t="n"/>
      <c r="P233" s="379" t="n"/>
      <c r="Q233" s="379" t="n"/>
      <c r="R233" s="345" t="n"/>
      <c r="S233" s="40" t="inlineStr"/>
      <c r="T233" s="40" t="inlineStr"/>
      <c r="U233" s="41" t="inlineStr">
        <is>
          <t>кор</t>
        </is>
      </c>
      <c r="V233" s="380" t="n">
        <v>0</v>
      </c>
      <c r="W233" s="381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37.5" customHeight="1">
      <c r="A234" s="64" t="inlineStr">
        <is>
          <t>SU003011</t>
        </is>
      </c>
      <c r="B234" s="64" t="inlineStr">
        <is>
          <t>P003477</t>
        </is>
      </c>
      <c r="C234" s="37" t="n">
        <v>4301136027</v>
      </c>
      <c r="D234" s="180" t="n">
        <v>4640242180298</v>
      </c>
      <c r="E234" s="345" t="n"/>
      <c r="F234" s="377" t="n">
        <v>2.7</v>
      </c>
      <c r="G234" s="38" t="n">
        <v>1</v>
      </c>
      <c r="H234" s="377" t="n">
        <v>2.7</v>
      </c>
      <c r="I234" s="377" t="n">
        <v>2.892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1" t="inlineStr">
        <is>
          <t>Чебуреки «с мясом, грибами и картофелем» Весовые ТМ «Зареченские» 2,7 кг</t>
        </is>
      </c>
      <c r="O234" s="379" t="n"/>
      <c r="P234" s="379" t="n"/>
      <c r="Q234" s="379" t="n"/>
      <c r="R234" s="345" t="n"/>
      <c r="S234" s="40" t="inlineStr"/>
      <c r="T234" s="40" t="inlineStr"/>
      <c r="U234" s="41" t="inlineStr">
        <is>
          <t>кор</t>
        </is>
      </c>
      <c r="V234" s="380" t="n">
        <v>0</v>
      </c>
      <c r="W234" s="381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SU003010</t>
        </is>
      </c>
      <c r="B235" s="64" t="inlineStr">
        <is>
          <t>P003476</t>
        </is>
      </c>
      <c r="C235" s="37" t="n">
        <v>4301136026</v>
      </c>
      <c r="D235" s="180" t="n">
        <v>4640242180236</v>
      </c>
      <c r="E235" s="345" t="n"/>
      <c r="F235" s="377" t="n">
        <v>5</v>
      </c>
      <c r="G235" s="38" t="n">
        <v>1</v>
      </c>
      <c r="H235" s="377" t="n">
        <v>5</v>
      </c>
      <c r="I235" s="377" t="n">
        <v>5.235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2" t="inlineStr">
        <is>
          <t>Чебуреки «Сочные» Весовые ТМ «Зареченские» 5 кг</t>
        </is>
      </c>
      <c r="O235" s="379" t="n"/>
      <c r="P235" s="379" t="n"/>
      <c r="Q235" s="379" t="n"/>
      <c r="R235" s="345" t="n"/>
      <c r="S235" s="40" t="inlineStr"/>
      <c r="T235" s="40" t="inlineStr"/>
      <c r="U235" s="41" t="inlineStr">
        <is>
          <t>кор</t>
        </is>
      </c>
      <c r="V235" s="380" t="n">
        <v>358</v>
      </c>
      <c r="W235" s="381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SU003025</t>
        </is>
      </c>
      <c r="B236" s="64" t="inlineStr">
        <is>
          <t>P003495</t>
        </is>
      </c>
      <c r="C236" s="37" t="n">
        <v>4301136029</v>
      </c>
      <c r="D236" s="180" t="n">
        <v>4640242180410</v>
      </c>
      <c r="E236" s="345" t="n"/>
      <c r="F236" s="377" t="n">
        <v>2.24</v>
      </c>
      <c r="G236" s="38" t="n">
        <v>1</v>
      </c>
      <c r="H236" s="377" t="n">
        <v>2.24</v>
      </c>
      <c r="I236" s="377" t="n">
        <v>2.432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63" t="inlineStr">
        <is>
          <t>Чебуреки «Сочный мегачебурек» Весовой ТМ «Зареченские» 2,24 кг</t>
        </is>
      </c>
      <c r="O236" s="379" t="n"/>
      <c r="P236" s="379" t="n"/>
      <c r="Q236" s="379" t="n"/>
      <c r="R236" s="345" t="n"/>
      <c r="S236" s="40" t="inlineStr"/>
      <c r="T236" s="40" t="inlineStr"/>
      <c r="U236" s="41" t="inlineStr">
        <is>
          <t>кор</t>
        </is>
      </c>
      <c r="V236" s="380" t="n">
        <v>0</v>
      </c>
      <c r="W236" s="38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>
      <c r="A237" s="175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2" t="n"/>
      <c r="N237" s="383" t="inlineStr">
        <is>
          <t>Итого</t>
        </is>
      </c>
      <c r="O237" s="353" t="n"/>
      <c r="P237" s="353" t="n"/>
      <c r="Q237" s="353" t="n"/>
      <c r="R237" s="353" t="n"/>
      <c r="S237" s="353" t="n"/>
      <c r="T237" s="354" t="n"/>
      <c r="U237" s="43" t="inlineStr">
        <is>
          <t>кор</t>
        </is>
      </c>
      <c r="V237" s="384">
        <f>IFERROR(SUM(V233:V236),"0")</f>
        <v/>
      </c>
      <c r="W237" s="384">
        <f>IFERROR(SUM(W233:W236),"0")</f>
        <v/>
      </c>
      <c r="X237" s="384">
        <f>IFERROR(IF(X233="",0,X233),"0")+IFERROR(IF(X234="",0,X234),"0")+IFERROR(IF(X235="",0,X235),"0")+IFERROR(IF(X236="",0,X236),"0")</f>
        <v/>
      </c>
      <c r="Y237" s="385" t="n"/>
      <c r="Z237" s="385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2" t="n"/>
      <c r="N238" s="383" t="inlineStr">
        <is>
          <t>Итого</t>
        </is>
      </c>
      <c r="O238" s="353" t="n"/>
      <c r="P238" s="353" t="n"/>
      <c r="Q238" s="353" t="n"/>
      <c r="R238" s="353" t="n"/>
      <c r="S238" s="353" t="n"/>
      <c r="T238" s="354" t="n"/>
      <c r="U238" s="43" t="inlineStr">
        <is>
          <t>кг</t>
        </is>
      </c>
      <c r="V238" s="384">
        <f>IFERROR(SUMPRODUCT(V233:V236*H233:H236),"0")</f>
        <v/>
      </c>
      <c r="W238" s="384">
        <f>IFERROR(SUMPRODUCT(W233:W236*H233:H236),"0")</f>
        <v/>
      </c>
      <c r="X238" s="43" t="n"/>
      <c r="Y238" s="385" t="n"/>
      <c r="Z238" s="385" t="n"/>
    </row>
    <row r="239" ht="14.25" customHeight="1">
      <c r="A239" s="193" t="inlineStr">
        <is>
          <t>Снеки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3" t="n"/>
      <c r="Z239" s="193" t="n"/>
    </row>
    <row r="240" ht="27" customHeight="1">
      <c r="A240" s="64" t="inlineStr">
        <is>
          <t>SU003018</t>
        </is>
      </c>
      <c r="B240" s="64" t="inlineStr">
        <is>
          <t>P003484</t>
        </is>
      </c>
      <c r="C240" s="37" t="n">
        <v>4301135191</v>
      </c>
      <c r="D240" s="180" t="n">
        <v>4640242180373</v>
      </c>
      <c r="E240" s="345" t="n"/>
      <c r="F240" s="377" t="n">
        <v>3</v>
      </c>
      <c r="G240" s="38" t="n">
        <v>1</v>
      </c>
      <c r="H240" s="377" t="n">
        <v>3</v>
      </c>
      <c r="I240" s="377" t="n">
        <v>3.192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4" t="inlineStr">
        <is>
          <t>Снеки «Жар-боллы с курочкой и сыром» Весовой ТМ «Зареченские» 3 кг</t>
        </is>
      </c>
      <c r="O240" s="379" t="n"/>
      <c r="P240" s="379" t="n"/>
      <c r="Q240" s="379" t="n"/>
      <c r="R240" s="345" t="n"/>
      <c r="S240" s="40" t="inlineStr"/>
      <c r="T240" s="40" t="inlineStr"/>
      <c r="U240" s="41" t="inlineStr">
        <is>
          <t>кор</t>
        </is>
      </c>
      <c r="V240" s="380" t="n">
        <v>0</v>
      </c>
      <c r="W240" s="381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SU003023</t>
        </is>
      </c>
      <c r="B241" s="64" t="inlineStr">
        <is>
          <t>P003490</t>
        </is>
      </c>
      <c r="C241" s="37" t="n">
        <v>4301135195</v>
      </c>
      <c r="D241" s="180" t="n">
        <v>4640242180366</v>
      </c>
      <c r="E241" s="345" t="n"/>
      <c r="F241" s="377" t="n">
        <v>3.7</v>
      </c>
      <c r="G241" s="38" t="n">
        <v>1</v>
      </c>
      <c r="H241" s="377" t="n">
        <v>3.7</v>
      </c>
      <c r="I241" s="377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5" t="inlineStr">
        <is>
          <t>Снеки «Жар-ладушки с клубникой и вишней» Весовые ТМ «Зареченские» 3,7 кг</t>
        </is>
      </c>
      <c r="O241" s="379" t="n"/>
      <c r="P241" s="379" t="n"/>
      <c r="Q241" s="379" t="n"/>
      <c r="R241" s="345" t="n"/>
      <c r="S241" s="40" t="inlineStr"/>
      <c r="T241" s="40" t="inlineStr"/>
      <c r="U241" s="41" t="inlineStr">
        <is>
          <t>кор</t>
        </is>
      </c>
      <c r="V241" s="380" t="n">
        <v>5</v>
      </c>
      <c r="W241" s="381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SU003015</t>
        </is>
      </c>
      <c r="B242" s="64" t="inlineStr">
        <is>
          <t>P003481</t>
        </is>
      </c>
      <c r="C242" s="37" t="n">
        <v>4301135188</v>
      </c>
      <c r="D242" s="180" t="n">
        <v>4640242180335</v>
      </c>
      <c r="E242" s="345" t="n"/>
      <c r="F242" s="377" t="n">
        <v>3.7</v>
      </c>
      <c r="G242" s="38" t="n">
        <v>1</v>
      </c>
      <c r="H242" s="377" t="n">
        <v>3.7</v>
      </c>
      <c r="I242" s="377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6" t="inlineStr">
        <is>
          <t>Снеки «Жар-ладушки с мясом» Весовые ТМ «Зареченские» 3,7 кг</t>
        </is>
      </c>
      <c r="O242" s="379" t="n"/>
      <c r="P242" s="379" t="n"/>
      <c r="Q242" s="379" t="n"/>
      <c r="R242" s="345" t="n"/>
      <c r="S242" s="40" t="inlineStr"/>
      <c r="T242" s="40" t="inlineStr"/>
      <c r="U242" s="41" t="inlineStr">
        <is>
          <t>кор</t>
        </is>
      </c>
      <c r="V242" s="380" t="n">
        <v>0</v>
      </c>
      <c r="W242" s="38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37.5" customHeight="1">
      <c r="A243" s="64" t="inlineStr">
        <is>
          <t>SU003016</t>
        </is>
      </c>
      <c r="B243" s="64" t="inlineStr">
        <is>
          <t>P003482</t>
        </is>
      </c>
      <c r="C243" s="37" t="n">
        <v>4301135189</v>
      </c>
      <c r="D243" s="180" t="n">
        <v>4640242180342</v>
      </c>
      <c r="E243" s="345" t="n"/>
      <c r="F243" s="377" t="n">
        <v>3.7</v>
      </c>
      <c r="G243" s="38" t="n">
        <v>1</v>
      </c>
      <c r="H243" s="377" t="n">
        <v>3.7</v>
      </c>
      <c r="I243" s="37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7" t="inlineStr">
        <is>
          <t>Снеки «Жар-ладушки с мясом, картофелем и грибами» Весовые ТМ «Зареченские» 3,7 кг</t>
        </is>
      </c>
      <c r="O243" s="379" t="n"/>
      <c r="P243" s="379" t="n"/>
      <c r="Q243" s="379" t="n"/>
      <c r="R243" s="345" t="n"/>
      <c r="S243" s="40" t="inlineStr"/>
      <c r="T243" s="40" t="inlineStr"/>
      <c r="U243" s="41" t="inlineStr">
        <is>
          <t>кор</t>
        </is>
      </c>
      <c r="V243" s="380" t="n">
        <v>0</v>
      </c>
      <c r="W243" s="38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SU003017</t>
        </is>
      </c>
      <c r="B244" s="64" t="inlineStr">
        <is>
          <t>P003483</t>
        </is>
      </c>
      <c r="C244" s="37" t="n">
        <v>4301135190</v>
      </c>
      <c r="D244" s="180" t="n">
        <v>4640242180359</v>
      </c>
      <c r="E244" s="345" t="n"/>
      <c r="F244" s="377" t="n">
        <v>3.7</v>
      </c>
      <c r="G244" s="38" t="n">
        <v>1</v>
      </c>
      <c r="H244" s="377" t="n">
        <v>3.7</v>
      </c>
      <c r="I244" s="37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8" t="inlineStr">
        <is>
          <t>Снеки «Жар-ладушки с яблоком и грушей» Весовые ТМ «Зареченские» 3,7 кг</t>
        </is>
      </c>
      <c r="O244" s="379" t="n"/>
      <c r="P244" s="379" t="n"/>
      <c r="Q244" s="379" t="n"/>
      <c r="R244" s="345" t="n"/>
      <c r="S244" s="40" t="inlineStr"/>
      <c r="T244" s="40" t="inlineStr"/>
      <c r="U244" s="41" t="inlineStr">
        <is>
          <t>кор</t>
        </is>
      </c>
      <c r="V244" s="380" t="n">
        <v>0</v>
      </c>
      <c r="W244" s="38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SU003019</t>
        </is>
      </c>
      <c r="B245" s="64" t="inlineStr">
        <is>
          <t>P003485</t>
        </is>
      </c>
      <c r="C245" s="37" t="n">
        <v>4301135192</v>
      </c>
      <c r="D245" s="180" t="n">
        <v>4640242180380</v>
      </c>
      <c r="E245" s="345" t="n"/>
      <c r="F245" s="377" t="n">
        <v>3.7</v>
      </c>
      <c r="G245" s="38" t="n">
        <v>1</v>
      </c>
      <c r="H245" s="377" t="n">
        <v>3.7</v>
      </c>
      <c r="I245" s="37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9" t="inlineStr">
        <is>
          <t>Снеки «Мини-сосиски в тесте Фрайпики» Весовые ТМ «Зареченские» 3,7 кг</t>
        </is>
      </c>
      <c r="O245" s="379" t="n"/>
      <c r="P245" s="379" t="n"/>
      <c r="Q245" s="379" t="n"/>
      <c r="R245" s="345" t="n"/>
      <c r="S245" s="40" t="inlineStr"/>
      <c r="T245" s="40" t="inlineStr"/>
      <c r="U245" s="41" t="inlineStr">
        <is>
          <t>кор</t>
        </is>
      </c>
      <c r="V245" s="380" t="n">
        <v>269</v>
      </c>
      <c r="W245" s="38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SU003013</t>
        </is>
      </c>
      <c r="B246" s="64" t="inlineStr">
        <is>
          <t>P003479</t>
        </is>
      </c>
      <c r="C246" s="37" t="n">
        <v>4301135186</v>
      </c>
      <c r="D246" s="180" t="n">
        <v>4640242180311</v>
      </c>
      <c r="E246" s="345" t="n"/>
      <c r="F246" s="377" t="n">
        <v>5.5</v>
      </c>
      <c r="G246" s="38" t="n">
        <v>1</v>
      </c>
      <c r="H246" s="377" t="n">
        <v>5.5</v>
      </c>
      <c r="I246" s="377" t="n">
        <v>5.735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«Жар-мени» Весовые ТМ «Зареченские» 5,5 кг</t>
        </is>
      </c>
      <c r="O246" s="379" t="n"/>
      <c r="P246" s="379" t="n"/>
      <c r="Q246" s="379" t="n"/>
      <c r="R246" s="345" t="n"/>
      <c r="S246" s="40" t="inlineStr"/>
      <c r="T246" s="40" t="inlineStr"/>
      <c r="U246" s="41" t="inlineStr">
        <is>
          <t>кор</t>
        </is>
      </c>
      <c r="V246" s="380" t="n">
        <v>131</v>
      </c>
      <c r="W246" s="381">
        <f>IFERROR(IF(V246="","",V246),"")</f>
        <v/>
      </c>
      <c r="X246" s="42">
        <f>IFERROR(IF(V246="","",V246*0.0155),"")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37.5" customHeight="1">
      <c r="A247" s="64" t="inlineStr">
        <is>
          <t>SU003014</t>
        </is>
      </c>
      <c r="B247" s="64" t="inlineStr">
        <is>
          <t>P003480</t>
        </is>
      </c>
      <c r="C247" s="37" t="n">
        <v>4301135187</v>
      </c>
      <c r="D247" s="180" t="n">
        <v>4640242180328</v>
      </c>
      <c r="E247" s="345" t="n"/>
      <c r="F247" s="377" t="n">
        <v>3.5</v>
      </c>
      <c r="G247" s="38" t="n">
        <v>1</v>
      </c>
      <c r="H247" s="377" t="n">
        <v>3.5</v>
      </c>
      <c r="I247" s="377" t="n">
        <v>3.692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«Жар-мени с картофелем и сочной грудинкой» Весовые ТМ «Зареченские» 3,5 кг</t>
        </is>
      </c>
      <c r="O247" s="379" t="n"/>
      <c r="P247" s="379" t="n"/>
      <c r="Q247" s="379" t="n"/>
      <c r="R247" s="345" t="n"/>
      <c r="S247" s="40" t="inlineStr"/>
      <c r="T247" s="40" t="inlineStr"/>
      <c r="U247" s="41" t="inlineStr">
        <is>
          <t>кор</t>
        </is>
      </c>
      <c r="V247" s="380" t="n">
        <v>0</v>
      </c>
      <c r="W247" s="38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SU003022</t>
        </is>
      </c>
      <c r="B248" s="64" t="inlineStr">
        <is>
          <t>P003487</t>
        </is>
      </c>
      <c r="C248" s="37" t="n">
        <v>4301135194</v>
      </c>
      <c r="D248" s="180" t="n">
        <v>4640242180380</v>
      </c>
      <c r="E248" s="345" t="n"/>
      <c r="F248" s="377" t="n">
        <v>1.8</v>
      </c>
      <c r="G248" s="38" t="n">
        <v>1</v>
      </c>
      <c r="H248" s="377" t="n">
        <v>1.8</v>
      </c>
      <c r="I248" s="377" t="n">
        <v>1.912</v>
      </c>
      <c r="J248" s="38" t="n">
        <v>234</v>
      </c>
      <c r="K248" s="38" t="inlineStr">
        <is>
          <t>18</t>
        </is>
      </c>
      <c r="L248" s="39" t="inlineStr">
        <is>
          <t>МГ</t>
        </is>
      </c>
      <c r="M248" s="38" t="n">
        <v>180</v>
      </c>
      <c r="N248" s="472" t="inlineStr">
        <is>
          <t>Снеки «Мини-сосиски в тесте Фрайпики» Весовые ТМ «Зареченские» 1,8 кг</t>
        </is>
      </c>
      <c r="O248" s="379" t="n"/>
      <c r="P248" s="379" t="n"/>
      <c r="Q248" s="379" t="n"/>
      <c r="R248" s="345" t="n"/>
      <c r="S248" s="40" t="inlineStr"/>
      <c r="T248" s="40" t="inlineStr"/>
      <c r="U248" s="41" t="inlineStr">
        <is>
          <t>кор</t>
        </is>
      </c>
      <c r="V248" s="380" t="n">
        <v>0</v>
      </c>
      <c r="W248" s="381">
        <f>IFERROR(IF(V248="","",V248),"")</f>
        <v/>
      </c>
      <c r="X248" s="42">
        <f>IFERROR(IF(V248="","",V248*0.00502),"")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SU003021</t>
        </is>
      </c>
      <c r="B249" s="64" t="inlineStr">
        <is>
          <t>P003489</t>
        </is>
      </c>
      <c r="C249" s="37" t="n">
        <v>4301135193</v>
      </c>
      <c r="D249" s="180" t="n">
        <v>4640242180403</v>
      </c>
      <c r="E249" s="345" t="n"/>
      <c r="F249" s="377" t="n">
        <v>3</v>
      </c>
      <c r="G249" s="38" t="n">
        <v>1</v>
      </c>
      <c r="H249" s="377" t="n">
        <v>3</v>
      </c>
      <c r="I249" s="377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«Фрай-пицца с ветчиной и грибами» Весовые ТМ «Зареченские» 3 кг</t>
        </is>
      </c>
      <c r="O249" s="379" t="n"/>
      <c r="P249" s="379" t="n"/>
      <c r="Q249" s="379" t="n"/>
      <c r="R249" s="345" t="n"/>
      <c r="S249" s="40" t="inlineStr"/>
      <c r="T249" s="40" t="inlineStr"/>
      <c r="U249" s="41" t="inlineStr">
        <is>
          <t>кор</t>
        </is>
      </c>
      <c r="V249" s="380" t="n">
        <v>19</v>
      </c>
      <c r="W249" s="38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SU002766</t>
        </is>
      </c>
      <c r="B250" s="64" t="inlineStr">
        <is>
          <t>P003151</t>
        </is>
      </c>
      <c r="C250" s="37" t="n">
        <v>4301135153</v>
      </c>
      <c r="D250" s="180" t="n">
        <v>4607111037480</v>
      </c>
      <c r="E250" s="345" t="n"/>
      <c r="F250" s="377" t="n">
        <v>1</v>
      </c>
      <c r="G250" s="38" t="n">
        <v>4</v>
      </c>
      <c r="H250" s="377" t="n">
        <v>4</v>
      </c>
      <c r="I250" s="377" t="n">
        <v>4.2724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8" t="n">
        <v>180</v>
      </c>
      <c r="N250" s="474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0" s="379" t="n"/>
      <c r="P250" s="379" t="n"/>
      <c r="Q250" s="379" t="n"/>
      <c r="R250" s="345" t="n"/>
      <c r="S250" s="40" t="inlineStr"/>
      <c r="T250" s="40" t="inlineStr"/>
      <c r="U250" s="41" t="inlineStr">
        <is>
          <t>кор</t>
        </is>
      </c>
      <c r="V250" s="380" t="n">
        <v>0</v>
      </c>
      <c r="W250" s="381">
        <f>IFERROR(IF(V250="","",V250),"")</f>
        <v/>
      </c>
      <c r="X250" s="42">
        <f>IFERROR(IF(V250="","",V250*0.0155),"")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SU002767</t>
        </is>
      </c>
      <c r="B251" s="64" t="inlineStr">
        <is>
          <t>P003150</t>
        </is>
      </c>
      <c r="C251" s="37" t="n">
        <v>4301135152</v>
      </c>
      <c r="D251" s="180" t="n">
        <v>4607111037473</v>
      </c>
      <c r="E251" s="345" t="n"/>
      <c r="F251" s="377" t="n">
        <v>1</v>
      </c>
      <c r="G251" s="38" t="n">
        <v>4</v>
      </c>
      <c r="H251" s="377" t="n">
        <v>4</v>
      </c>
      <c r="I251" s="377" t="n">
        <v>4.23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5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1" s="379" t="n"/>
      <c r="P251" s="379" t="n"/>
      <c r="Q251" s="379" t="n"/>
      <c r="R251" s="345" t="n"/>
      <c r="S251" s="40" t="inlineStr"/>
      <c r="T251" s="40" t="inlineStr"/>
      <c r="U251" s="41" t="inlineStr">
        <is>
          <t>кор</t>
        </is>
      </c>
      <c r="V251" s="380" t="n">
        <v>0</v>
      </c>
      <c r="W251" s="381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SU003085</t>
        </is>
      </c>
      <c r="B252" s="64" t="inlineStr">
        <is>
          <t>P003651</t>
        </is>
      </c>
      <c r="C252" s="37" t="n">
        <v>4301135198</v>
      </c>
      <c r="D252" s="180" t="n">
        <v>4640242180663</v>
      </c>
      <c r="E252" s="345" t="n"/>
      <c r="F252" s="377" t="n">
        <v>0.9</v>
      </c>
      <c r="G252" s="38" t="n">
        <v>4</v>
      </c>
      <c r="H252" s="377" t="n">
        <v>3.6</v>
      </c>
      <c r="I252" s="377" t="n">
        <v>3.83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6" t="inlineStr">
        <is>
          <t>Снеки «Смаколадьи с яблоком и грушей» ф/в 0,9 ТМ «Зареченские»</t>
        </is>
      </c>
      <c r="O252" s="379" t="n"/>
      <c r="P252" s="379" t="n"/>
      <c r="Q252" s="379" t="n"/>
      <c r="R252" s="345" t="n"/>
      <c r="S252" s="40" t="inlineStr"/>
      <c r="T252" s="40" t="inlineStr"/>
      <c r="U252" s="41" t="inlineStr">
        <is>
          <t>кор</t>
        </is>
      </c>
      <c r="V252" s="380" t="n">
        <v>0</v>
      </c>
      <c r="W252" s="381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>
      <c r="A253" s="175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82" t="n"/>
      <c r="N253" s="383" t="inlineStr">
        <is>
          <t>Итого</t>
        </is>
      </c>
      <c r="O253" s="353" t="n"/>
      <c r="P253" s="353" t="n"/>
      <c r="Q253" s="353" t="n"/>
      <c r="R253" s="353" t="n"/>
      <c r="S253" s="353" t="n"/>
      <c r="T253" s="354" t="n"/>
      <c r="U253" s="43" t="inlineStr">
        <is>
          <t>кор</t>
        </is>
      </c>
      <c r="V253" s="384">
        <f>IFERROR(SUM(V240:V252),"0")</f>
        <v/>
      </c>
      <c r="W253" s="384">
        <f>IFERROR(SUM(W240:W252),"0")</f>
        <v/>
      </c>
      <c r="X253" s="38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85" t="n"/>
      <c r="Z253" s="385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2" t="n"/>
      <c r="N254" s="383" t="inlineStr">
        <is>
          <t>Итого</t>
        </is>
      </c>
      <c r="O254" s="353" t="n"/>
      <c r="P254" s="353" t="n"/>
      <c r="Q254" s="353" t="n"/>
      <c r="R254" s="353" t="n"/>
      <c r="S254" s="353" t="n"/>
      <c r="T254" s="354" t="n"/>
      <c r="U254" s="43" t="inlineStr">
        <is>
          <t>кг</t>
        </is>
      </c>
      <c r="V254" s="384">
        <f>IFERROR(SUMPRODUCT(V240:V252*H240:H252),"0")</f>
        <v/>
      </c>
      <c r="W254" s="384">
        <f>IFERROR(SUMPRODUCT(W240:W252*H240:H252),"0")</f>
        <v/>
      </c>
      <c r="X254" s="43" t="n"/>
      <c r="Y254" s="385" t="n"/>
      <c r="Z254" s="385" t="n"/>
    </row>
    <row r="255" ht="15" customHeight="1">
      <c r="A255" s="17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42" t="n"/>
      <c r="N255" s="477" t="inlineStr">
        <is>
          <t>ИТОГО НЕТТО</t>
        </is>
      </c>
      <c r="O255" s="336" t="n"/>
      <c r="P255" s="336" t="n"/>
      <c r="Q255" s="336" t="n"/>
      <c r="R255" s="336" t="n"/>
      <c r="S255" s="336" t="n"/>
      <c r="T255" s="337" t="n"/>
      <c r="U255" s="43" t="inlineStr">
        <is>
          <t>кг</t>
        </is>
      </c>
      <c r="V255" s="384">
        <f>IFERROR(V24+V33+V41+V47+V57+V63+V68+V74+V84+V91+V99+V105+V110+V118+V123+V129+V134+V140+V148+V153+V160+V165+V170+V177+V185+V193+V198+V204+V210+V216+V221+V227+V231+V238+V254,"0")</f>
        <v/>
      </c>
      <c r="W255" s="384">
        <f>IFERROR(W24+W33+W41+W47+W57+W63+W68+W74+W84+W91+W99+W105+W110+W118+W123+W129+W134+W140+W148+W153+W160+W165+W170+W177+W185+W193+W198+W204+W210+W216+W221+W227+W231+W238+W254,"0")</f>
        <v/>
      </c>
      <c r="X255" s="43" t="n"/>
      <c r="Y255" s="385" t="n"/>
      <c r="Z255" s="38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2" t="n"/>
      <c r="N256" s="477" t="inlineStr">
        <is>
          <t>ИТОГО БРУТТО</t>
        </is>
      </c>
      <c r="O256" s="336" t="n"/>
      <c r="P256" s="336" t="n"/>
      <c r="Q256" s="336" t="n"/>
      <c r="R256" s="336" t="n"/>
      <c r="S256" s="336" t="n"/>
      <c r="T256" s="337" t="n"/>
      <c r="U256" s="43" t="inlineStr">
        <is>
          <t>кг</t>
        </is>
      </c>
      <c r="V256" s="38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8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85" t="n"/>
      <c r="Z256" s="38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2" t="n"/>
      <c r="N257" s="477" t="inlineStr">
        <is>
          <t>Кол-во паллет</t>
        </is>
      </c>
      <c r="O257" s="336" t="n"/>
      <c r="P257" s="336" t="n"/>
      <c r="Q257" s="336" t="n"/>
      <c r="R257" s="336" t="n"/>
      <c r="S257" s="336" t="n"/>
      <c r="T257" s="337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85" t="n"/>
      <c r="Z257" s="38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2" t="n"/>
      <c r="N258" s="477" t="inlineStr">
        <is>
          <t>Вес брутто  с паллетами</t>
        </is>
      </c>
      <c r="O258" s="336" t="n"/>
      <c r="P258" s="336" t="n"/>
      <c r="Q258" s="336" t="n"/>
      <c r="R258" s="336" t="n"/>
      <c r="S258" s="336" t="n"/>
      <c r="T258" s="337" t="n"/>
      <c r="U258" s="43" t="inlineStr">
        <is>
          <t>кг</t>
        </is>
      </c>
      <c r="V258" s="384">
        <f>GrossWeightTotal+PalletQtyTotal*25</f>
        <v/>
      </c>
      <c r="W258" s="384">
        <f>GrossWeightTotalR+PalletQtyTotalR*25</f>
        <v/>
      </c>
      <c r="X258" s="43" t="n"/>
      <c r="Y258" s="385" t="n"/>
      <c r="Z258" s="385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2" t="n"/>
      <c r="N259" s="477" t="inlineStr">
        <is>
          <t>Кол-во коробок</t>
        </is>
      </c>
      <c r="O259" s="336" t="n"/>
      <c r="P259" s="336" t="n"/>
      <c r="Q259" s="336" t="n"/>
      <c r="R259" s="336" t="n"/>
      <c r="S259" s="336" t="n"/>
      <c r="T259" s="337" t="n"/>
      <c r="U259" s="43" t="inlineStr">
        <is>
          <t>шт</t>
        </is>
      </c>
      <c r="V259" s="384">
        <f>IFERROR(V23+V32+V40+V46+V56+V62+V67+V73+V83+V90+V98+V104+V109+V117+V122+V128+V133+V139+V147+V152+V159+V164+V169+V176+V184+V192+V197+V203+V209+V215+V220+V226+V230+V237+V253,"0")</f>
        <v/>
      </c>
      <c r="W259" s="384">
        <f>IFERROR(W23+W32+W40+W46+W56+W62+W67+W73+W83+W90+W98+W104+W109+W117+W122+W128+W133+W139+W147+W152+W159+W164+W169+W176+W184+W192+W197+W203+W209+W215+W220+W226+W230+W237+W253,"0")</f>
        <v/>
      </c>
      <c r="X259" s="43" t="n"/>
      <c r="Y259" s="385" t="n"/>
      <c r="Z259" s="385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2" t="n"/>
      <c r="N260" s="477" t="inlineStr">
        <is>
          <t>Объем заказа</t>
        </is>
      </c>
      <c r="O260" s="336" t="n"/>
      <c r="P260" s="336" t="n"/>
      <c r="Q260" s="336" t="n"/>
      <c r="R260" s="336" t="n"/>
      <c r="S260" s="336" t="n"/>
      <c r="T260" s="337" t="n"/>
      <c r="U260" s="46" t="inlineStr">
        <is>
          <t>м3</t>
        </is>
      </c>
      <c r="V260" s="43" t="n"/>
      <c r="W260" s="43" t="n"/>
      <c r="X260" s="43">
        <f>IFERROR(X23+X32+X40+X46+X56+X62+X67+X73+X83+X90+X98+X104+X109+X117+X122+X128+X133+X139+X147+X152+X159+X164+X169+X176+X184+X192+X197+X203+X209+X215+X220+X226+X230+X237+X253,"0")</f>
        <v/>
      </c>
      <c r="Y260" s="385" t="n"/>
      <c r="Z260" s="385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8" t="inlineStr">
        <is>
          <t>Ядрена копоть</t>
        </is>
      </c>
      <c r="C262" s="168" t="inlineStr">
        <is>
          <t>Горячая штучка</t>
        </is>
      </c>
      <c r="D262" s="478" t="n"/>
      <c r="E262" s="478" t="n"/>
      <c r="F262" s="478" t="n"/>
      <c r="G262" s="478" t="n"/>
      <c r="H262" s="478" t="n"/>
      <c r="I262" s="478" t="n"/>
      <c r="J262" s="478" t="n"/>
      <c r="K262" s="478" t="n"/>
      <c r="L262" s="478" t="n"/>
      <c r="M262" s="478" t="n"/>
      <c r="N262" s="478" t="n"/>
      <c r="O262" s="478" t="n"/>
      <c r="P262" s="478" t="n"/>
      <c r="Q262" s="478" t="n"/>
      <c r="R262" s="479" t="n"/>
      <c r="S262" s="168" t="inlineStr">
        <is>
          <t>No Name</t>
        </is>
      </c>
      <c r="T262" s="479" t="n"/>
      <c r="U262" s="168" t="inlineStr">
        <is>
          <t>Вязанка</t>
        </is>
      </c>
      <c r="V262" s="478" t="n"/>
      <c r="W262" s="478" t="n"/>
      <c r="X262" s="479" t="n"/>
      <c r="Y262" s="168" t="inlineStr">
        <is>
          <t>Стародворье</t>
        </is>
      </c>
      <c r="Z262" s="478" t="n"/>
      <c r="AA262" s="478" t="n"/>
      <c r="AB262" s="479" t="n"/>
      <c r="AC262" s="168" t="inlineStr">
        <is>
          <t>Колбасный стандарт</t>
        </is>
      </c>
      <c r="AD262" s="168" t="inlineStr">
        <is>
          <t>Особый рецепт</t>
        </is>
      </c>
      <c r="AE262" s="479" t="n"/>
      <c r="AF262" s="168" t="inlineStr">
        <is>
          <t>Зареченские</t>
        </is>
      </c>
    </row>
    <row r="263" ht="14.25" customHeight="1" thickTop="1">
      <c r="A263" s="169" t="inlineStr">
        <is>
          <t>СЕРИЯ</t>
        </is>
      </c>
      <c r="B263" s="168" t="inlineStr">
        <is>
          <t>Ядрена копоть</t>
        </is>
      </c>
      <c r="C263" s="168" t="inlineStr">
        <is>
          <t>Наггетсы ГШ</t>
        </is>
      </c>
      <c r="D263" s="168" t="inlineStr">
        <is>
          <t>Grandmeni</t>
        </is>
      </c>
      <c r="E263" s="168" t="inlineStr">
        <is>
          <t>Чебупай</t>
        </is>
      </c>
      <c r="F263" s="168" t="inlineStr">
        <is>
          <t>Бигбули ГШ</t>
        </is>
      </c>
      <c r="G263" s="168" t="inlineStr">
        <is>
          <t>Бульмени вес ГШ</t>
        </is>
      </c>
      <c r="H263" s="168" t="inlineStr">
        <is>
          <t>Бельмеши</t>
        </is>
      </c>
      <c r="I263" s="168" t="inlineStr">
        <is>
          <t>Крылышки ГШ</t>
        </is>
      </c>
      <c r="J263" s="168" t="inlineStr">
        <is>
          <t>Чебупели</t>
        </is>
      </c>
      <c r="K263" s="168" t="inlineStr">
        <is>
          <t>Чебуреки</t>
        </is>
      </c>
      <c r="L263" s="168" t="inlineStr">
        <is>
          <t>Бульмени ГШ</t>
        </is>
      </c>
      <c r="M263" s="168" t="inlineStr">
        <is>
          <t>Чебупицца</t>
        </is>
      </c>
      <c r="N263" s="168" t="inlineStr">
        <is>
          <t>Хотстеры</t>
        </is>
      </c>
      <c r="O263" s="168" t="inlineStr">
        <is>
          <t>Круггетсы</t>
        </is>
      </c>
      <c r="P263" s="168" t="inlineStr">
        <is>
          <t>Пекерсы</t>
        </is>
      </c>
      <c r="Q263" s="168" t="inlineStr">
        <is>
          <t>Супермени</t>
        </is>
      </c>
      <c r="R263" s="168" t="inlineStr">
        <is>
          <t>Чебуманы</t>
        </is>
      </c>
      <c r="S263" s="168" t="inlineStr">
        <is>
          <t>Стародворье ПГП</t>
        </is>
      </c>
      <c r="T263" s="168" t="inlineStr">
        <is>
          <t>No Name ЗПФ</t>
        </is>
      </c>
      <c r="U263" s="168" t="inlineStr">
        <is>
          <t>Няняггетсы Сливушки</t>
        </is>
      </c>
      <c r="V263" s="168" t="inlineStr">
        <is>
          <t>Печеные пельмени</t>
        </is>
      </c>
      <c r="W263" s="168" t="inlineStr">
        <is>
          <t>Вязанка</t>
        </is>
      </c>
      <c r="X263" s="168" t="inlineStr">
        <is>
          <t>Сливушки</t>
        </is>
      </c>
      <c r="Y263" s="168" t="inlineStr">
        <is>
          <t>Мясорубская</t>
        </is>
      </c>
      <c r="Z263" s="168" t="inlineStr">
        <is>
          <t>Медвежье ушко</t>
        </is>
      </c>
      <c r="AA263" s="168" t="inlineStr">
        <is>
          <t>Бордо</t>
        </is>
      </c>
      <c r="AB263" s="168" t="inlineStr">
        <is>
          <t>Сочные</t>
        </is>
      </c>
      <c r="AC263" s="168" t="inlineStr">
        <is>
          <t>Владимирский Стандарт ЗПФ</t>
        </is>
      </c>
      <c r="AD263" s="168" t="inlineStr">
        <is>
          <t>Любимая ложка</t>
        </is>
      </c>
      <c r="AE263" s="168" t="inlineStr">
        <is>
          <t>Особая Без свинины</t>
        </is>
      </c>
      <c r="AF263" s="168" t="inlineStr">
        <is>
          <t>Зареченские продукты ПГП</t>
        </is>
      </c>
    </row>
    <row r="264" ht="13.5" customHeight="1" thickBot="1">
      <c r="A264" s="480" t="n"/>
      <c r="B264" s="481" t="n"/>
      <c r="C264" s="481" t="n"/>
      <c r="D264" s="481" t="n"/>
      <c r="E264" s="481" t="n"/>
      <c r="F264" s="481" t="n"/>
      <c r="G264" s="481" t="n"/>
      <c r="H264" s="481" t="n"/>
      <c r="I264" s="481" t="n"/>
      <c r="J264" s="481" t="n"/>
      <c r="K264" s="481" t="n"/>
      <c r="L264" s="481" t="n"/>
      <c r="M264" s="481" t="n"/>
      <c r="N264" s="481" t="n"/>
      <c r="O264" s="481" t="n"/>
      <c r="P264" s="481" t="n"/>
      <c r="Q264" s="481" t="n"/>
      <c r="R264" s="481" t="n"/>
      <c r="S264" s="481" t="n"/>
      <c r="T264" s="481" t="n"/>
      <c r="U264" s="481" t="n"/>
      <c r="V264" s="481" t="n"/>
      <c r="W264" s="481" t="n"/>
      <c r="X264" s="481" t="n"/>
      <c r="Y264" s="481" t="n"/>
      <c r="Z264" s="481" t="n"/>
      <c r="AA264" s="481" t="n"/>
      <c r="AB264" s="481" t="n"/>
      <c r="AC264" s="481" t="n"/>
      <c r="AD264" s="481" t="n"/>
      <c r="AE264" s="481" t="n"/>
      <c r="AF264" s="481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</f>
        <v/>
      </c>
      <c r="M265" s="53">
        <f>IFERROR(V102*H102,"0")+IFERROR(V103*H103,"0")</f>
        <v/>
      </c>
      <c r="N265" s="53">
        <f>IFERROR(V108*H108,"0")</f>
        <v/>
      </c>
      <c r="O265" s="53">
        <f>IFERROR(V113*H113,"0")+IFERROR(V114*H114,"0")+IFERROR(V115*H115,"0")+IFERROR(V116*H116,"0")</f>
        <v/>
      </c>
      <c r="P265" s="53">
        <f>IFERROR(V121*H121,"0")</f>
        <v/>
      </c>
      <c r="Q265" s="53">
        <f>IFERROR(V126*H126,"0")+IFERROR(V127*H127,"0")</f>
        <v/>
      </c>
      <c r="R265" s="53">
        <f>IFERROR(V132*H132,"0")</f>
        <v/>
      </c>
      <c r="S265" s="53">
        <f>IFERROR(V138*H138,"0")</f>
        <v/>
      </c>
      <c r="T265" s="53">
        <f>IFERROR(V143*H143,"0")+IFERROR(V144*H144,"0")+IFERROR(V145*H145,"0")+IFERROR(V146*H146,"0")+IFERROR(V150*H150,"0")+IFERROR(V151*H151,"0")</f>
        <v/>
      </c>
      <c r="U265" s="53">
        <f>IFERROR(V157*H157,"0")+IFERROR(V158*H158,"0")</f>
        <v/>
      </c>
      <c r="V265" s="53">
        <f>IFERROR(V163*H163,"0")</f>
        <v/>
      </c>
      <c r="W265" s="53">
        <f>IFERROR(V168*H168,"0")</f>
        <v/>
      </c>
      <c r="X265" s="53">
        <f>IFERROR(V173*H173,"0")+IFERROR(V174*H174,"0")+IFERROR(V175*H175,"0")</f>
        <v/>
      </c>
      <c r="Y265" s="53">
        <f>IFERROR(V181*H181,"0")+IFERROR(V182*H182,"0")+IFERROR(V183*H183,"0")</f>
        <v/>
      </c>
      <c r="Z265" s="53">
        <f>IFERROR(V188*H188,"0")+IFERROR(V189*H189,"0")+IFERROR(V190*H190,"0")+IFERROR(V191*H191,"0")</f>
        <v/>
      </c>
      <c r="AA265" s="53">
        <f>IFERROR(V196*H196,"0")</f>
        <v/>
      </c>
      <c r="AB265" s="53">
        <f>IFERROR(V201*H201,"0")+IFERROR(V202*H202,"0")</f>
        <v/>
      </c>
      <c r="AC265" s="53">
        <f>IFERROR(V208*H208,"0")</f>
        <v/>
      </c>
      <c r="AD265" s="53">
        <f>IFERROR(V214*H214,"0")</f>
        <v/>
      </c>
      <c r="AE265" s="53">
        <f>IFERROR(V219*H219,"0")</f>
        <v/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An0CHGsS68poXGVEXMdPQ==" formatRows="1" sort="0" spinCount="100000" hashValue="xC9Xah7+TPk7LWFIDubQtNZUWdk9v4tjUwrdZ1LsXYN95BPZhfTXy6jQj29u9Fl+OxCsLepR4oYorGN/gVYVG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S263:S264"/>
    <mergeCell ref="U263:U26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H263:H264"/>
    <mergeCell ref="N98:T98"/>
    <mergeCell ref="A59:X59"/>
    <mergeCell ref="A226:M227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S262:T262"/>
    <mergeCell ref="A85:X85"/>
    <mergeCell ref="N109:T109"/>
    <mergeCell ref="N127:R127"/>
    <mergeCell ref="N47:T47"/>
    <mergeCell ref="N193:T193"/>
    <mergeCell ref="D214:E214"/>
    <mergeCell ref="N191:R191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243:R243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X263:X264"/>
    <mergeCell ref="P263:P264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O11:P1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N71:R71"/>
    <mergeCell ref="A192:M193"/>
    <mergeCell ref="N227:T227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N209:T209"/>
    <mergeCell ref="D168:E168"/>
    <mergeCell ref="D9:E9"/>
    <mergeCell ref="F9:G9"/>
    <mergeCell ref="N238:T238"/>
    <mergeCell ref="A64:X64"/>
    <mergeCell ref="D38:E38"/>
    <mergeCell ref="A107:X107"/>
    <mergeCell ref="N253:T253"/>
    <mergeCell ref="A178:X178"/>
    <mergeCell ref="O263:O264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T5:U5"/>
    <mergeCell ref="N174:R174"/>
    <mergeCell ref="D190:E190"/>
    <mergeCell ref="U17:U18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7:L7"/>
    <mergeCell ref="D263:D264"/>
    <mergeCell ref="F263:F264"/>
    <mergeCell ref="N121:R121"/>
    <mergeCell ref="N115:R115"/>
    <mergeCell ref="D61:E61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H17:H18"/>
    <mergeCell ref="A86:X86"/>
    <mergeCell ref="A42:X42"/>
    <mergeCell ref="A213:X213"/>
    <mergeCell ref="N104:T104"/>
    <mergeCell ref="N41:T41"/>
    <mergeCell ref="D181:E181"/>
    <mergeCell ref="N56:T56"/>
    <mergeCell ref="N105:T105"/>
    <mergeCell ref="A209:M210"/>
    <mergeCell ref="A184:M185"/>
    <mergeCell ref="D39:E39"/>
    <mergeCell ref="A159:M160"/>
    <mergeCell ref="D89:E89"/>
    <mergeCell ref="N147:T147"/>
    <mergeCell ref="N45:R45"/>
    <mergeCell ref="A70:X70"/>
    <mergeCell ref="A98:M99"/>
    <mergeCell ref="N230:T230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A169:M170"/>
    <mergeCell ref="D80:E80"/>
    <mergeCell ref="N66:R66"/>
    <mergeCell ref="N188:R188"/>
    <mergeCell ref="N53:R53"/>
    <mergeCell ref="A26:X26"/>
    <mergeCell ref="A255:M26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N250:R250"/>
    <mergeCell ref="N210:T210"/>
    <mergeCell ref="D22:E22"/>
    <mergeCell ref="L263:L264"/>
    <mergeCell ref="N263:N264"/>
    <mergeCell ref="N51:R51"/>
    <mergeCell ref="N226:T226"/>
    <mergeCell ref="A120:X120"/>
    <mergeCell ref="N214:R214"/>
    <mergeCell ref="A239:X239"/>
    <mergeCell ref="N192:T192"/>
    <mergeCell ref="D151:E151"/>
    <mergeCell ref="N129:T129"/>
    <mergeCell ref="N63:T63"/>
    <mergeCell ref="D150:E150"/>
    <mergeCell ref="N221:T221"/>
    <mergeCell ref="M17:M18"/>
    <mergeCell ref="A161:X161"/>
    <mergeCell ref="N132:R132"/>
    <mergeCell ref="A253:M254"/>
    <mergeCell ref="O8:P8"/>
    <mergeCell ref="N196:R196"/>
    <mergeCell ref="N225:R225"/>
    <mergeCell ref="D241:E241"/>
    <mergeCell ref="D10:E10"/>
    <mergeCell ref="F10:G10"/>
    <mergeCell ref="A187:X187"/>
    <mergeCell ref="N84:T84"/>
    <mergeCell ref="D243:E243"/>
    <mergeCell ref="AC263:AC264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N233:R233"/>
    <mergeCell ref="N37:R37"/>
    <mergeCell ref="D249:E249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4hiuKmmJtc8rRlXaaO8yQ==" formatRows="1" sort="0" spinCount="100000" hashValue="eLCsPEov4Ja/raondyp3DNIHRVkE5ZRvnqpTv7CHpWES9yjHbfIFYVCB4tVZthx5kp1MfnAmXmTuzJErLXfV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2024-02-02T10:24:12Z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