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4 филиалы КИ\"/>
    </mc:Choice>
  </mc:AlternateContent>
  <xr:revisionPtr revIDLastSave="0" documentId="13_ncr:1_{E89538C3-C2FA-4900-8E99-C941866BBF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1" l="1"/>
  <c r="AB101" i="1"/>
  <c r="AB99" i="1"/>
  <c r="E8" i="1" l="1"/>
  <c r="E71" i="1" l="1"/>
  <c r="E59" i="1"/>
  <c r="E12" i="1"/>
  <c r="E11" i="1"/>
  <c r="E9" i="1"/>
  <c r="P7" i="1" l="1"/>
  <c r="P8" i="1"/>
  <c r="Q8" i="1" s="1"/>
  <c r="AB8" i="1" s="1"/>
  <c r="P9" i="1"/>
  <c r="Q9" i="1" s="1"/>
  <c r="P10" i="1"/>
  <c r="Q10" i="1" s="1"/>
  <c r="AB10" i="1" s="1"/>
  <c r="P11" i="1"/>
  <c r="Q11" i="1" s="1"/>
  <c r="AB11" i="1" s="1"/>
  <c r="P12" i="1"/>
  <c r="Q12" i="1" s="1"/>
  <c r="AB12" i="1" s="1"/>
  <c r="P13" i="1"/>
  <c r="P14" i="1"/>
  <c r="Q14" i="1" s="1"/>
  <c r="AB14" i="1" s="1"/>
  <c r="P15" i="1"/>
  <c r="P16" i="1"/>
  <c r="Q16" i="1" s="1"/>
  <c r="AB16" i="1" s="1"/>
  <c r="P17" i="1"/>
  <c r="P18" i="1"/>
  <c r="P19" i="1"/>
  <c r="P20" i="1"/>
  <c r="AB20" i="1" s="1"/>
  <c r="P21" i="1"/>
  <c r="P22" i="1"/>
  <c r="AB22" i="1" s="1"/>
  <c r="P23" i="1"/>
  <c r="P24" i="1"/>
  <c r="Q24" i="1" s="1"/>
  <c r="AB24" i="1" s="1"/>
  <c r="P25" i="1"/>
  <c r="P26" i="1"/>
  <c r="Q26" i="1" s="1"/>
  <c r="AB26" i="1" s="1"/>
  <c r="P27" i="1"/>
  <c r="Q27" i="1" s="1"/>
  <c r="P28" i="1"/>
  <c r="Q28" i="1" s="1"/>
  <c r="AB28" i="1" s="1"/>
  <c r="P29" i="1"/>
  <c r="P30" i="1"/>
  <c r="Q30" i="1" s="1"/>
  <c r="AB30" i="1" s="1"/>
  <c r="P31" i="1"/>
  <c r="P32" i="1"/>
  <c r="Q32" i="1" s="1"/>
  <c r="AB32" i="1" s="1"/>
  <c r="P33" i="1"/>
  <c r="Q33" i="1" s="1"/>
  <c r="AB33" i="1" s="1"/>
  <c r="P34" i="1"/>
  <c r="Q34" i="1" s="1"/>
  <c r="AB34" i="1" s="1"/>
  <c r="P35" i="1"/>
  <c r="Q35" i="1" s="1"/>
  <c r="P36" i="1"/>
  <c r="Q36" i="1" s="1"/>
  <c r="AB36" i="1" s="1"/>
  <c r="P37" i="1"/>
  <c r="Q37" i="1" s="1"/>
  <c r="AB37" i="1" s="1"/>
  <c r="P38" i="1"/>
  <c r="Q38" i="1" s="1"/>
  <c r="AB38" i="1" s="1"/>
  <c r="P39" i="1"/>
  <c r="P40" i="1"/>
  <c r="P41" i="1"/>
  <c r="P42" i="1"/>
  <c r="P43" i="1"/>
  <c r="Q43" i="1" s="1"/>
  <c r="AB43" i="1" s="1"/>
  <c r="P44" i="1"/>
  <c r="Q44" i="1" s="1"/>
  <c r="AB44" i="1" s="1"/>
  <c r="P45" i="1"/>
  <c r="P46" i="1"/>
  <c r="AB46" i="1" s="1"/>
  <c r="P47" i="1"/>
  <c r="P48" i="1"/>
  <c r="AB48" i="1" s="1"/>
  <c r="P49" i="1"/>
  <c r="Q49" i="1" s="1"/>
  <c r="AB49" i="1" s="1"/>
  <c r="P50" i="1"/>
  <c r="Q50" i="1" s="1"/>
  <c r="AB50" i="1" s="1"/>
  <c r="P51" i="1"/>
  <c r="P52" i="1"/>
  <c r="AB52" i="1" s="1"/>
  <c r="P53" i="1"/>
  <c r="P54" i="1"/>
  <c r="AB54" i="1" s="1"/>
  <c r="P55" i="1"/>
  <c r="Q55" i="1" s="1"/>
  <c r="P56" i="1"/>
  <c r="Q56" i="1" s="1"/>
  <c r="AB56" i="1" s="1"/>
  <c r="P57" i="1"/>
  <c r="P58" i="1"/>
  <c r="Q58" i="1" s="1"/>
  <c r="AB58" i="1" s="1"/>
  <c r="P59" i="1"/>
  <c r="Q59" i="1" s="1"/>
  <c r="AB59" i="1" s="1"/>
  <c r="P60" i="1"/>
  <c r="AB60" i="1" s="1"/>
  <c r="P61" i="1"/>
  <c r="P62" i="1"/>
  <c r="Q62" i="1" s="1"/>
  <c r="AB62" i="1" s="1"/>
  <c r="P63" i="1"/>
  <c r="P64" i="1"/>
  <c r="AB64" i="1" s="1"/>
  <c r="P65" i="1"/>
  <c r="P66" i="1"/>
  <c r="Q66" i="1" s="1"/>
  <c r="AB66" i="1" s="1"/>
  <c r="P67" i="1"/>
  <c r="Q67" i="1" s="1"/>
  <c r="P68" i="1"/>
  <c r="Q68" i="1" s="1"/>
  <c r="AB68" i="1" s="1"/>
  <c r="P69" i="1"/>
  <c r="P70" i="1"/>
  <c r="P71" i="1"/>
  <c r="P72" i="1"/>
  <c r="Q72" i="1" s="1"/>
  <c r="AB72" i="1" s="1"/>
  <c r="P73" i="1"/>
  <c r="Q73" i="1" s="1"/>
  <c r="AB73" i="1" s="1"/>
  <c r="P74" i="1"/>
  <c r="P75" i="1"/>
  <c r="P76" i="1"/>
  <c r="AB76" i="1" s="1"/>
  <c r="P77" i="1"/>
  <c r="P78" i="1"/>
  <c r="AB78" i="1" s="1"/>
  <c r="P79" i="1"/>
  <c r="P80" i="1"/>
  <c r="Q80" i="1" s="1"/>
  <c r="AB80" i="1" s="1"/>
  <c r="P81" i="1"/>
  <c r="P82" i="1"/>
  <c r="AB82" i="1" s="1"/>
  <c r="P83" i="1"/>
  <c r="P84" i="1"/>
  <c r="Q84" i="1" s="1"/>
  <c r="AB84" i="1" s="1"/>
  <c r="P85" i="1"/>
  <c r="P86" i="1"/>
  <c r="P87" i="1"/>
  <c r="P88" i="1"/>
  <c r="P89" i="1"/>
  <c r="P90" i="1"/>
  <c r="P91" i="1"/>
  <c r="Q91" i="1" s="1"/>
  <c r="AB91" i="1" s="1"/>
  <c r="P92" i="1"/>
  <c r="AB92" i="1" s="1"/>
  <c r="P93" i="1"/>
  <c r="P94" i="1"/>
  <c r="P95" i="1"/>
  <c r="P96" i="1"/>
  <c r="AB96" i="1" s="1"/>
  <c r="P97" i="1"/>
  <c r="P98" i="1"/>
  <c r="P6" i="1"/>
  <c r="AB7" i="1"/>
  <c r="AB9" i="1"/>
  <c r="AB15" i="1"/>
  <c r="AB17" i="1"/>
  <c r="AB18" i="1"/>
  <c r="AB19" i="1"/>
  <c r="AB21" i="1"/>
  <c r="AB27" i="1"/>
  <c r="AB31" i="1"/>
  <c r="AB35" i="1"/>
  <c r="AB41" i="1"/>
  <c r="AB45" i="1"/>
  <c r="AB47" i="1"/>
  <c r="AB51" i="1"/>
  <c r="AB53" i="1"/>
  <c r="AB55" i="1"/>
  <c r="AB63" i="1"/>
  <c r="AB65" i="1"/>
  <c r="AB67" i="1"/>
  <c r="AB69" i="1"/>
  <c r="AB70" i="1"/>
  <c r="AB74" i="1"/>
  <c r="AB75" i="1"/>
  <c r="AB77" i="1"/>
  <c r="AB79" i="1"/>
  <c r="AB83" i="1"/>
  <c r="AB86" i="1"/>
  <c r="AB87" i="1"/>
  <c r="AB88" i="1"/>
  <c r="AB89" i="1"/>
  <c r="AB93" i="1"/>
  <c r="AB95" i="1"/>
  <c r="AB97" i="1"/>
  <c r="AB98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2" i="1"/>
  <c r="V83" i="1"/>
  <c r="V84" i="1"/>
  <c r="V85" i="1"/>
  <c r="V87" i="1"/>
  <c r="V88" i="1"/>
  <c r="V89" i="1"/>
  <c r="V90" i="1"/>
  <c r="V91" i="1"/>
  <c r="V92" i="1"/>
  <c r="V93" i="1"/>
  <c r="V94" i="1"/>
  <c r="V95" i="1"/>
  <c r="V96" i="1"/>
  <c r="V97" i="1"/>
  <c r="V98" i="1"/>
  <c r="V6" i="1"/>
  <c r="Q39" i="1" l="1"/>
  <c r="AB39" i="1" s="1"/>
  <c r="Q42" i="1"/>
  <c r="AB42" i="1" s="1"/>
  <c r="Q40" i="1"/>
  <c r="AB40" i="1" s="1"/>
  <c r="Q71" i="1"/>
  <c r="AB71" i="1" s="1"/>
  <c r="Q29" i="1"/>
  <c r="AB29" i="1" s="1"/>
  <c r="Q94" i="1"/>
  <c r="AB94" i="1" s="1"/>
  <c r="Q23" i="1"/>
  <c r="AB23" i="1" s="1"/>
  <c r="Q13" i="1"/>
  <c r="AB13" i="1" s="1"/>
  <c r="Q85" i="1"/>
  <c r="AB85" i="1" s="1"/>
  <c r="Q25" i="1"/>
  <c r="AB25" i="1" s="1"/>
  <c r="Q90" i="1"/>
  <c r="AB90" i="1" s="1"/>
  <c r="Q81" i="1"/>
  <c r="AB81" i="1" s="1"/>
  <c r="Q61" i="1"/>
  <c r="AB61" i="1" s="1"/>
  <c r="Q57" i="1"/>
  <c r="AB57" i="1" s="1"/>
  <c r="Q6" i="1"/>
  <c r="U6" i="1"/>
  <c r="T97" i="1"/>
  <c r="U97" i="1"/>
  <c r="T95" i="1"/>
  <c r="U95" i="1"/>
  <c r="T93" i="1"/>
  <c r="U93" i="1"/>
  <c r="T91" i="1"/>
  <c r="U91" i="1"/>
  <c r="U89" i="1"/>
  <c r="T89" i="1"/>
  <c r="U87" i="1"/>
  <c r="T87" i="1"/>
  <c r="U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U37" i="1"/>
  <c r="T37" i="1"/>
  <c r="U35" i="1"/>
  <c r="T35" i="1"/>
  <c r="U33" i="1"/>
  <c r="T33" i="1"/>
  <c r="U31" i="1"/>
  <c r="T31" i="1"/>
  <c r="U29" i="1"/>
  <c r="U27" i="1"/>
  <c r="T27" i="1"/>
  <c r="U25" i="1"/>
  <c r="T25" i="1"/>
  <c r="U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98" i="1"/>
  <c r="U98" i="1"/>
  <c r="T96" i="1"/>
  <c r="U96" i="1"/>
  <c r="T94" i="1"/>
  <c r="U94" i="1"/>
  <c r="T92" i="1"/>
  <c r="U92" i="1"/>
  <c r="U90" i="1"/>
  <c r="U88" i="1"/>
  <c r="T88" i="1"/>
  <c r="U86" i="1"/>
  <c r="T86" i="1"/>
  <c r="U84" i="1"/>
  <c r="T84" i="1"/>
  <c r="U82" i="1"/>
  <c r="T82" i="1"/>
  <c r="U80" i="1"/>
  <c r="T80" i="1"/>
  <c r="U78" i="1"/>
  <c r="T78" i="1"/>
  <c r="U76" i="1"/>
  <c r="T76" i="1"/>
  <c r="U74" i="1"/>
  <c r="T74" i="1"/>
  <c r="U72" i="1"/>
  <c r="T72" i="1"/>
  <c r="U70" i="1"/>
  <c r="T70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U52" i="1"/>
  <c r="T52" i="1"/>
  <c r="U50" i="1"/>
  <c r="T50" i="1"/>
  <c r="U48" i="1"/>
  <c r="T48" i="1"/>
  <c r="U46" i="1"/>
  <c r="T46" i="1"/>
  <c r="U44" i="1"/>
  <c r="T44" i="1"/>
  <c r="U42" i="1"/>
  <c r="T42" i="1"/>
  <c r="U40" i="1"/>
  <c r="T40" i="1"/>
  <c r="U38" i="1"/>
  <c r="T38" i="1"/>
  <c r="U36" i="1"/>
  <c r="T36" i="1"/>
  <c r="U34" i="1"/>
  <c r="T34" i="1"/>
  <c r="U32" i="1"/>
  <c r="T32" i="1"/>
  <c r="U30" i="1"/>
  <c r="T30" i="1"/>
  <c r="U28" i="1"/>
  <c r="T28" i="1"/>
  <c r="U26" i="1"/>
  <c r="T26" i="1"/>
  <c r="U24" i="1"/>
  <c r="T24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V5" i="1"/>
  <c r="T90" i="1" l="1"/>
  <c r="T23" i="1"/>
  <c r="T29" i="1"/>
  <c r="T39" i="1"/>
  <c r="T61" i="1"/>
  <c r="T85" i="1"/>
  <c r="T6" i="1"/>
  <c r="AB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<sst xmlns="http://schemas.openxmlformats.org/spreadsheetml/2006/main" count="261" uniqueCount="157">
  <si>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</si>
  <si>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</si>
  <si>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</si>
  <si>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</si>
  <si>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</si>
  <si>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</si>
  <si>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</si>
  <si>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</si>
  <si>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</si>
  <si>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</si>
  <si>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</si>
  <si>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</si>
  <si>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</si>
  <si>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</si>
  <si>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</si>
  <si>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</si>
  <si>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</si>
  <si>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</si>
  <si>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</si>
  <si>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</si>
  <si>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</si>
  <si>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</si>
  <si>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</si>
  <si>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28,01,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</si>
  <si>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</si>
  <si>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</si>
  <si>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</si>
  <si>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</si>
  <si>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</si>
  <si>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</si>
  <si>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</si>
  <si>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Family Pack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</si>
  <si>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</si>
  <si>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</si>
  <si>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то же что 424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</si>
  <si>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</si>
  <si>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</si>
  <si>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</si>
  <si>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</si>
  <si>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</si>
  <si>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</si>
  <si>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</si>
  <si>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</si>
  <si>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042  Ветчина Нежная Особая ТМ Стародворье,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</si>
  <si>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</si>
  <si>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</si>
  <si>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</si>
  <si>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Заблокировать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</si>
  <si>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</si>
  <si>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</si>
  <si>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</si>
  <si>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</si>
  <si>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</si>
  <si>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</si>
  <si>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</si>
  <si>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</si>
  <si>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</si>
  <si>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</si>
  <si>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</si>
  <si>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</si>
  <si>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222  Колбаса Докторская стародворская, ВЕС, ВсхЗв   ПОКОМ</t>
  </si>
  <si>
    <t>то же что и 441 (задвоенное СКЮ)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</si>
  <si>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</si>
  <si>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</si>
  <si>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</si>
  <si>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</si>
  <si>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</si>
  <si>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</si>
  <si>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</si>
  <si>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</si>
  <si>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</si>
  <si>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</si>
  <si>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</si>
  <si>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</si>
  <si>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</si>
  <si>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</si>
  <si>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</si>
  <si>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</si>
  <si>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</si>
  <si>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</si>
  <si>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</si>
  <si>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</si>
  <si>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</si>
  <si>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</si>
  <si>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</si>
  <si>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</si>
  <si>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</si>
  <si>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</si>
  <si>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</si>
  <si>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</si>
  <si>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</si>
  <si>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</si>
  <si>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</si>
  <si>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</si>
  <si>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</si>
  <si>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</si>
  <si>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365 Колбаса Балыковая ТМ Стародворские колбасы ТС Вязанка в вак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</si>
  <si>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</si>
  <si>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</si>
  <si>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</si>
  <si>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</si>
  <si>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</si>
  <si>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</si>
  <si>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</si>
  <si>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</si>
  <si>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</si>
  <si>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</si>
  <si>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</si>
  <si>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</si>
  <si>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</si>
  <si>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</si>
  <si>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</si>
  <si>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</si>
  <si>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</si>
  <si>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</si>
  <si>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</si>
  <si>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</si>
  <si>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</si>
  <si>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441 Колбаса Стародворье Докторская стародворская Бордо вар п/а вес  Поком</t>
  </si>
  <si>
    <t>то же что и 222</t>
  </si>
  <si>
    <t>442 Сосиски Вязанка 450г Молокуши Молочные газ/ср  Поком</t>
  </si>
  <si>
    <t>то же что и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</si>
  <si>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</si>
  <si>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</si>
  <si>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</si>
  <si>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</si>
  <si>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</si>
  <si>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</si>
  <si>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</si>
  <si>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</si>
  <si>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</si>
  <si>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</si>
  <si>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475 Паштет Любительский ТМ Стародворье ламистер 0,1 кг. Консервы мясные паштетные стерил.  Поком</t>
  </si>
  <si>
    <t>476 Паштет печеночный со сливочным маслом ТМ Стародворье ламистер 0,1 кг. Консервы мясные  Поком</t>
  </si>
  <si>
    <t>то же что и 381 (задвоенная позиция)</t>
  </si>
  <si>
    <t>то же что и 376</t>
  </si>
  <si>
    <t>переименованы в Сардельки Сливушки фикс.вес 0,33 п/а мгс ТМ Вязанка</t>
  </si>
  <si>
    <t>25,01,</t>
  </si>
  <si>
    <t>30,01,</t>
  </si>
  <si>
    <t>то же что и 347 (задвоенное СКЮ)</t>
  </si>
  <si>
    <t>то же что и 476</t>
  </si>
  <si>
    <t>то же что и 475</t>
  </si>
  <si>
    <t>то же что и 419 (задвоенное СКЮ)</t>
  </si>
  <si>
    <t>то же что и 043 / нужно продавать!!!</t>
  </si>
  <si>
    <t>то же что и 017</t>
  </si>
  <si>
    <t>то же что и 255</t>
  </si>
  <si>
    <t>то же что и 326 (задвоенное СКЮ)</t>
  </si>
  <si>
    <t>то же что и 444</t>
  </si>
  <si>
    <t>то же что и 016 (задвоенное СКЮ)</t>
  </si>
  <si>
    <t>необходимо увеличить продажи</t>
  </si>
  <si>
    <t>то же что и 440 / необходимо увеличить продажи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</si>
  <si>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</si>
  <si>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</si>
  <si>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</si>
  <si>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согласовал Химич</t>
  </si>
  <si>
    <t>заказ</t>
  </si>
  <si>
    <t>02,02,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</si>
</sst>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5" borderId="1" xfId="1" applyNumberFormat="1" applyFont="1" applyFill="1"/>
    <xf numFmtId="164" fontId="1" fillId="0" borderId="1" xfId="1" applyNumberFormat="1" applyFill="1"/>
    <xf numFmtId="164" fontId="6" fillId="6" borderId="1" xfId="1" applyNumberFormat="1" applyFont="1" applyFill="1"/>
    <xf numFmtId="164" fontId="7" fillId="4" borderId="1" xfId="1" applyNumberFormat="1" applyFont="1" applyFill="1"/>
    <xf numFmtId="164" fontId="4" fillId="7" borderId="1" xfId="1" applyNumberFormat="1" applyFont="1" applyFill="1"/>
    <xf numFmtId="164" fontId="4" fillId="4" borderId="1" xfId="1" applyNumberFormat="1" applyFont="1" applyFill="1"/>
    <xf numFmtId="164" fontId="4" fillId="0" borderId="1" xfId="1" applyNumberFormat="1" applyFont="1" applyFill="1"/>
    <xf numFmtId="164" fontId="1" fillId="4" borderId="1" xfId="1" applyNumberFormat="1" applyFill="1"/>
    <xf numFmtId="164" fontId="1" fillId="4" borderId="2" xfId="1" applyNumberFormat="1" applyFill="1" applyBorder="1"/>
    <xf numFmtId="0" fontId="8" fillId="0" borderId="0" xfId="0" applyFont="1"/>
    <xf numFmtId="164" fontId="1" fillId="0" borderId="4" xfId="1" applyNumberFormat="1" applyBorder="1"/>
    <xf numFmtId="164" fontId="1" fillId="0" borderId="3" xfId="1" applyNumberFormat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25,01,24%20&#1050;&#1048;/&#1076;&#1074;%2025,01,24%20&#1073;&#1088;&#1088;&#1089;&#1095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 t="str">
            <v>26,01,</v>
          </cell>
          <cell r="O4" t="str">
            <v>25,01,</v>
          </cell>
        </row>
        <row r="5">
          <cell r="A5"/>
          <cell r="B5"/>
          <cell r="C5"/>
          <cell r="D5"/>
          <cell r="E5">
            <v>19134.091000000008</v>
          </cell>
          <cell r="F5">
            <v>25628.706000000009</v>
          </cell>
          <cell r="G5"/>
          <cell r="H5"/>
          <cell r="I5"/>
          <cell r="J5">
            <v>19409.834999999999</v>
          </cell>
          <cell r="K5">
            <v>-275.74399999999923</v>
          </cell>
          <cell r="L5">
            <v>0</v>
          </cell>
          <cell r="M5">
            <v>0</v>
          </cell>
          <cell r="N5">
            <v>11057.160599999999</v>
          </cell>
          <cell r="O5">
            <v>3826.8182000000002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211.798</v>
          </cell>
          <cell r="D6">
            <v>196.548</v>
          </cell>
          <cell r="E6">
            <v>172.667</v>
          </cell>
          <cell r="F6">
            <v>216.989</v>
          </cell>
          <cell r="G6">
            <v>1</v>
          </cell>
          <cell r="H6">
            <v>50</v>
          </cell>
          <cell r="I6"/>
          <cell r="J6">
            <v>168.523</v>
          </cell>
          <cell r="K6">
            <v>4.1440000000000055</v>
          </cell>
          <cell r="L6"/>
          <cell r="M6"/>
          <cell r="N6"/>
          <cell r="O6">
            <v>34.5334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/>
          <cell r="D7"/>
          <cell r="E7"/>
          <cell r="F7"/>
          <cell r="G7">
            <v>1</v>
          </cell>
          <cell r="H7">
            <v>30</v>
          </cell>
          <cell r="I7"/>
          <cell r="J7"/>
          <cell r="K7">
            <v>0</v>
          </cell>
          <cell r="L7"/>
          <cell r="M7"/>
          <cell r="N7">
            <v>10</v>
          </cell>
          <cell r="O7">
            <v>0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169.15100000000001</v>
          </cell>
          <cell r="D8">
            <v>104.069</v>
          </cell>
          <cell r="E8">
            <v>141.16399999999999</v>
          </cell>
          <cell r="F8">
            <v>103.813</v>
          </cell>
          <cell r="G8">
            <v>1</v>
          </cell>
          <cell r="H8">
            <v>45</v>
          </cell>
          <cell r="I8"/>
          <cell r="J8">
            <v>138.714</v>
          </cell>
          <cell r="K8">
            <v>2.4499999999999886</v>
          </cell>
          <cell r="L8"/>
          <cell r="M8"/>
          <cell r="N8">
            <v>82.89959999999995</v>
          </cell>
          <cell r="O8">
            <v>28.232799999999997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196.95400000000001</v>
          </cell>
          <cell r="D9">
            <v>253.59899999999999</v>
          </cell>
          <cell r="E9">
            <v>201.547</v>
          </cell>
          <cell r="F9">
            <v>213.34399999999999</v>
          </cell>
          <cell r="G9">
            <v>1</v>
          </cell>
          <cell r="H9">
            <v>45</v>
          </cell>
          <cell r="I9"/>
          <cell r="J9">
            <v>200.131</v>
          </cell>
          <cell r="K9">
            <v>1.4159999999999968</v>
          </cell>
          <cell r="L9"/>
          <cell r="M9"/>
          <cell r="N9">
            <v>111.9714</v>
          </cell>
          <cell r="O9">
            <v>40.309399999999997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/>
          <cell r="D10">
            <v>60</v>
          </cell>
          <cell r="E10">
            <v>8</v>
          </cell>
          <cell r="F10">
            <v>52</v>
          </cell>
          <cell r="G10">
            <v>0.4</v>
          </cell>
          <cell r="H10">
            <v>50</v>
          </cell>
          <cell r="I10"/>
          <cell r="J10">
            <v>8</v>
          </cell>
          <cell r="K10">
            <v>0</v>
          </cell>
          <cell r="L10"/>
          <cell r="M10"/>
          <cell r="N10"/>
          <cell r="O10">
            <v>1.6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72</v>
          </cell>
          <cell r="D11">
            <v>402</v>
          </cell>
          <cell r="E11">
            <v>120</v>
          </cell>
          <cell r="F11">
            <v>314</v>
          </cell>
          <cell r="G11">
            <v>0.45</v>
          </cell>
          <cell r="H11">
            <v>45</v>
          </cell>
          <cell r="I11"/>
          <cell r="J11">
            <v>105</v>
          </cell>
          <cell r="K11">
            <v>15</v>
          </cell>
          <cell r="L11"/>
          <cell r="M11"/>
          <cell r="N11"/>
          <cell r="O11">
            <v>24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81</v>
          </cell>
          <cell r="D12">
            <v>596</v>
          </cell>
          <cell r="E12">
            <v>191</v>
          </cell>
          <cell r="F12">
            <v>472</v>
          </cell>
          <cell r="G12">
            <v>0.45</v>
          </cell>
          <cell r="H12">
            <v>45</v>
          </cell>
          <cell r="I12"/>
          <cell r="J12">
            <v>174</v>
          </cell>
          <cell r="K12">
            <v>17</v>
          </cell>
          <cell r="L12"/>
          <cell r="M12"/>
          <cell r="N12"/>
          <cell r="O12">
            <v>38.200000000000003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/>
          <cell r="D13">
            <v>54</v>
          </cell>
          <cell r="E13">
            <v>2</v>
          </cell>
          <cell r="F13">
            <v>52</v>
          </cell>
          <cell r="G13">
            <v>0.5</v>
          </cell>
          <cell r="H13">
            <v>40</v>
          </cell>
          <cell r="I13"/>
          <cell r="J13">
            <v>2</v>
          </cell>
          <cell r="K13">
            <v>0</v>
          </cell>
          <cell r="L13"/>
          <cell r="M13"/>
          <cell r="N13"/>
          <cell r="O13">
            <v>0.4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52</v>
          </cell>
          <cell r="D14"/>
          <cell r="E14">
            <v>25</v>
          </cell>
          <cell r="F14">
            <v>25</v>
          </cell>
          <cell r="G14">
            <v>0.35</v>
          </cell>
          <cell r="H14">
            <v>45</v>
          </cell>
          <cell r="I14"/>
          <cell r="J14">
            <v>27</v>
          </cell>
          <cell r="K14">
            <v>-2</v>
          </cell>
          <cell r="L14"/>
          <cell r="M14"/>
          <cell r="N14">
            <v>11.599999999999991</v>
          </cell>
          <cell r="O14">
            <v>5</v>
          </cell>
        </row>
        <row r="15">
          <cell r="A15" t="str">
            <v>042  Ветчина Нежная Особая ТМ Стародворье, п/а, 0,4кг    ПОКОМ</v>
          </cell>
          <cell r="B15" t="str">
            <v>шт</v>
          </cell>
          <cell r="C15">
            <v>120</v>
          </cell>
          <cell r="D15"/>
          <cell r="E15"/>
          <cell r="F15">
            <v>73</v>
          </cell>
          <cell r="G15">
            <v>0</v>
          </cell>
          <cell r="H15">
            <v>50</v>
          </cell>
          <cell r="I15"/>
          <cell r="J15"/>
          <cell r="K15">
            <v>0</v>
          </cell>
          <cell r="L15"/>
          <cell r="M15"/>
          <cell r="N15"/>
          <cell r="O15">
            <v>0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C16">
            <v>5</v>
          </cell>
          <cell r="D16"/>
          <cell r="E16"/>
          <cell r="F16">
            <v>73</v>
          </cell>
          <cell r="G16">
            <v>0.4</v>
          </cell>
          <cell r="H16">
            <v>50</v>
          </cell>
          <cell r="I16"/>
          <cell r="J16"/>
          <cell r="K16">
            <v>0</v>
          </cell>
          <cell r="L16"/>
          <cell r="M16"/>
          <cell r="N16"/>
          <cell r="O16">
            <v>0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C17"/>
          <cell r="D17">
            <v>60</v>
          </cell>
          <cell r="E17">
            <v>4</v>
          </cell>
          <cell r="F17">
            <v>55</v>
          </cell>
          <cell r="G17">
            <v>0.17</v>
          </cell>
          <cell r="H17">
            <v>180</v>
          </cell>
          <cell r="I17"/>
          <cell r="J17">
            <v>4</v>
          </cell>
          <cell r="K17">
            <v>0</v>
          </cell>
          <cell r="L17"/>
          <cell r="M17"/>
          <cell r="N17">
            <v>30</v>
          </cell>
          <cell r="O17">
            <v>0.8</v>
          </cell>
        </row>
        <row r="18">
          <cell r="A18" t="str">
            <v>058  Колбаса Докторская Особая ТМ Особый рецепт,  0,5кг, ПОКОМ</v>
          </cell>
          <cell r="B18" t="str">
            <v>шт</v>
          </cell>
          <cell r="C18">
            <v>50</v>
          </cell>
          <cell r="D18"/>
          <cell r="E18">
            <v>40</v>
          </cell>
          <cell r="F18">
            <v>10</v>
          </cell>
          <cell r="G18">
            <v>0.5</v>
          </cell>
          <cell r="H18">
            <v>60</v>
          </cell>
          <cell r="I18"/>
          <cell r="J18">
            <v>40</v>
          </cell>
          <cell r="K18">
            <v>0</v>
          </cell>
          <cell r="L18"/>
          <cell r="M18"/>
          <cell r="N18">
            <v>36.400000000000013</v>
          </cell>
          <cell r="O18">
            <v>8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7</v>
          </cell>
          <cell r="D19"/>
          <cell r="E19">
            <v>7</v>
          </cell>
          <cell r="F19"/>
          <cell r="G19">
            <v>0</v>
          </cell>
          <cell r="H19">
            <v>55</v>
          </cell>
          <cell r="I19"/>
          <cell r="J19">
            <v>7</v>
          </cell>
          <cell r="K19">
            <v>0</v>
          </cell>
          <cell r="L19"/>
          <cell r="M19"/>
          <cell r="N19"/>
          <cell r="O19">
            <v>1.4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54</v>
          </cell>
          <cell r="D20">
            <v>12</v>
          </cell>
          <cell r="E20">
            <v>54</v>
          </cell>
          <cell r="F20">
            <v>12</v>
          </cell>
          <cell r="G20">
            <v>0.3</v>
          </cell>
          <cell r="H20">
            <v>40</v>
          </cell>
          <cell r="I20"/>
          <cell r="J20">
            <v>54</v>
          </cell>
          <cell r="K20">
            <v>0</v>
          </cell>
          <cell r="L20"/>
          <cell r="M20"/>
          <cell r="N20">
            <v>66</v>
          </cell>
          <cell r="O20">
            <v>10.8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C21">
            <v>43</v>
          </cell>
          <cell r="D21">
            <v>18</v>
          </cell>
          <cell r="E21">
            <v>15</v>
          </cell>
          <cell r="F21">
            <v>45</v>
          </cell>
          <cell r="G21">
            <v>0.4</v>
          </cell>
          <cell r="H21">
            <v>50</v>
          </cell>
          <cell r="I21"/>
          <cell r="J21">
            <v>16</v>
          </cell>
          <cell r="K21">
            <v>-1</v>
          </cell>
          <cell r="L21"/>
          <cell r="M21"/>
          <cell r="N21"/>
          <cell r="O21">
            <v>3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C22">
            <v>56</v>
          </cell>
          <cell r="D22">
            <v>20</v>
          </cell>
          <cell r="E22">
            <v>48</v>
          </cell>
          <cell r="F22">
            <v>20</v>
          </cell>
          <cell r="G22">
            <v>0</v>
          </cell>
          <cell r="H22">
            <v>55</v>
          </cell>
          <cell r="I22"/>
          <cell r="J22">
            <v>53</v>
          </cell>
          <cell r="K22">
            <v>-5</v>
          </cell>
          <cell r="L22"/>
          <cell r="M22"/>
          <cell r="N22"/>
          <cell r="O22">
            <v>9.6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C23">
            <v>7</v>
          </cell>
          <cell r="D23">
            <v>60</v>
          </cell>
          <cell r="E23">
            <v>10</v>
          </cell>
          <cell r="F23">
            <v>57</v>
          </cell>
          <cell r="G23">
            <v>0.35</v>
          </cell>
          <cell r="H23">
            <v>40</v>
          </cell>
          <cell r="I23"/>
          <cell r="J23">
            <v>13</v>
          </cell>
          <cell r="K23">
            <v>-3</v>
          </cell>
          <cell r="L23"/>
          <cell r="M23"/>
          <cell r="N23">
            <v>10</v>
          </cell>
          <cell r="O23">
            <v>2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/>
          <cell r="D24">
            <v>165</v>
          </cell>
          <cell r="E24">
            <v>22</v>
          </cell>
          <cell r="F24">
            <v>143</v>
          </cell>
          <cell r="G24">
            <v>0.17</v>
          </cell>
          <cell r="H24">
            <v>180</v>
          </cell>
          <cell r="I24"/>
          <cell r="J24">
            <v>22</v>
          </cell>
          <cell r="K24">
            <v>0</v>
          </cell>
          <cell r="L24"/>
          <cell r="M24"/>
          <cell r="N24">
            <v>50</v>
          </cell>
          <cell r="O24">
            <v>4.4000000000000004</v>
          </cell>
        </row>
        <row r="25">
          <cell r="A25" t="str">
            <v>113  Чипсы сыровяленые из натурального филе, 0,025кг ТМ Ядрена Копоть ПОКОМ</v>
          </cell>
          <cell r="B25" t="str">
            <v>шт</v>
          </cell>
          <cell r="C25">
            <v>19</v>
          </cell>
          <cell r="D25"/>
          <cell r="E25"/>
          <cell r="F25"/>
          <cell r="G25">
            <v>0</v>
          </cell>
          <cell r="H25">
            <v>120</v>
          </cell>
          <cell r="I25"/>
          <cell r="J25"/>
          <cell r="K25">
            <v>0</v>
          </cell>
          <cell r="L25"/>
          <cell r="M25"/>
          <cell r="N25"/>
          <cell r="O25">
            <v>0</v>
          </cell>
        </row>
        <row r="26">
          <cell r="A26" t="str">
            <v>115  Колбаса Салями Филейбургская зернистая, в/у 0,35 кг срез, БАВАРУШКА ПОКОМ</v>
          </cell>
          <cell r="B26" t="str">
            <v>шт</v>
          </cell>
          <cell r="C26">
            <v>12</v>
          </cell>
          <cell r="D26">
            <v>36</v>
          </cell>
          <cell r="E26">
            <v>25</v>
          </cell>
          <cell r="F26">
            <v>21</v>
          </cell>
          <cell r="G26">
            <v>0.35</v>
          </cell>
          <cell r="H26">
            <v>45</v>
          </cell>
          <cell r="I26"/>
          <cell r="J26">
            <v>25</v>
          </cell>
          <cell r="K26">
            <v>0</v>
          </cell>
          <cell r="L26"/>
          <cell r="M26"/>
          <cell r="N26"/>
          <cell r="O26">
            <v>5</v>
          </cell>
        </row>
        <row r="27">
          <cell r="A27" t="str">
            <v>116  Колбаса Балыкбурская с копченым балыком, в/у 0,35 кг срез, БАВАРУШКА ПОКОМ</v>
          </cell>
          <cell r="B27" t="str">
            <v>шт</v>
          </cell>
          <cell r="C27"/>
          <cell r="D27">
            <v>90</v>
          </cell>
          <cell r="E27">
            <v>23</v>
          </cell>
          <cell r="F27">
            <v>67</v>
          </cell>
          <cell r="G27">
            <v>0.35</v>
          </cell>
          <cell r="H27">
            <v>45</v>
          </cell>
          <cell r="I27"/>
          <cell r="J27">
            <v>22</v>
          </cell>
          <cell r="K27">
            <v>1</v>
          </cell>
          <cell r="L27"/>
          <cell r="M27"/>
          <cell r="N27">
            <v>10</v>
          </cell>
          <cell r="O27">
            <v>4.5999999999999996</v>
          </cell>
        </row>
        <row r="28">
          <cell r="A28" t="str">
            <v>200  Ветчина Дугушка ТМ Стародворье, вектор в/у    ПОКОМ</v>
          </cell>
          <cell r="B28" t="str">
            <v>кг</v>
          </cell>
          <cell r="C28">
            <v>229.72</v>
          </cell>
          <cell r="D28">
            <v>237.10900000000001</v>
          </cell>
          <cell r="E28">
            <v>269.71800000000002</v>
          </cell>
          <cell r="F28">
            <v>157.572</v>
          </cell>
          <cell r="G28">
            <v>1</v>
          </cell>
          <cell r="H28">
            <v>55</v>
          </cell>
          <cell r="I28"/>
          <cell r="J28">
            <v>274.00599999999997</v>
          </cell>
          <cell r="K28">
            <v>-4.2879999999999541</v>
          </cell>
          <cell r="L28"/>
          <cell r="M28"/>
          <cell r="N28">
            <v>229.68679999999989</v>
          </cell>
          <cell r="O28">
            <v>53.943600000000004</v>
          </cell>
        </row>
        <row r="29">
          <cell r="A29" t="str">
            <v>201  Ветчина Нежная ТМ Особый рецепт, (2,5кг), ПОКОМ</v>
          </cell>
          <cell r="B29" t="str">
            <v>кг</v>
          </cell>
          <cell r="C29">
            <v>3556.53</v>
          </cell>
          <cell r="D29">
            <v>3002.2069999999999</v>
          </cell>
          <cell r="E29">
            <v>2589.84</v>
          </cell>
          <cell r="F29">
            <v>3436.991</v>
          </cell>
          <cell r="G29">
            <v>1</v>
          </cell>
          <cell r="H29">
            <v>50</v>
          </cell>
          <cell r="I29"/>
          <cell r="J29">
            <v>2783.991</v>
          </cell>
          <cell r="K29">
            <v>-194.15099999999984</v>
          </cell>
          <cell r="L29"/>
          <cell r="M29"/>
          <cell r="N29">
            <v>1700</v>
          </cell>
          <cell r="O29">
            <v>517.96800000000007</v>
          </cell>
        </row>
        <row r="30">
          <cell r="A30" t="str">
            <v>217  Колбаса Докторская Дугушка, ВЕС, НЕ ГОСТ, ТМ Стародворье ПОКОМ</v>
          </cell>
          <cell r="B30" t="str">
            <v>кг</v>
          </cell>
          <cell r="C30">
            <v>324.80200000000002</v>
          </cell>
          <cell r="D30">
            <v>73.594999999999999</v>
          </cell>
          <cell r="E30">
            <v>249.19200000000001</v>
          </cell>
          <cell r="F30">
            <v>114.117</v>
          </cell>
          <cell r="G30">
            <v>1</v>
          </cell>
          <cell r="H30">
            <v>55</v>
          </cell>
          <cell r="I30"/>
          <cell r="J30">
            <v>257.38</v>
          </cell>
          <cell r="K30">
            <v>-8.1879999999999882</v>
          </cell>
          <cell r="L30"/>
          <cell r="M30"/>
          <cell r="N30">
            <v>222.7304</v>
          </cell>
          <cell r="O30">
            <v>49.8384</v>
          </cell>
        </row>
        <row r="31">
          <cell r="A31" t="str">
            <v>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11.808</v>
          </cell>
          <cell r="D31">
            <v>147.922</v>
          </cell>
          <cell r="E31">
            <v>72.221999999999994</v>
          </cell>
          <cell r="F31">
            <v>76.44</v>
          </cell>
          <cell r="G31">
            <v>1</v>
          </cell>
          <cell r="H31">
            <v>60</v>
          </cell>
          <cell r="I31"/>
          <cell r="J31">
            <v>68.805999999999997</v>
          </cell>
          <cell r="K31">
            <v>3.4159999999999968</v>
          </cell>
          <cell r="L31"/>
          <cell r="M31"/>
          <cell r="N31"/>
          <cell r="O31">
            <v>14.444399999999998</v>
          </cell>
        </row>
        <row r="32">
          <cell r="A32" t="str">
            <v>219  Колбаса Докторская Особая ТМ Особый рецепт, ВЕС  ПОКОМ</v>
          </cell>
          <cell r="B32" t="str">
            <v>кг</v>
          </cell>
          <cell r="C32">
            <v>4074.1860000000001</v>
          </cell>
          <cell r="D32">
            <v>1620.85</v>
          </cell>
          <cell r="E32">
            <v>2122.8180000000002</v>
          </cell>
          <cell r="F32">
            <v>3174.57</v>
          </cell>
          <cell r="G32">
            <v>1</v>
          </cell>
          <cell r="H32">
            <v>60</v>
          </cell>
          <cell r="I32"/>
          <cell r="J32">
            <v>2119.337</v>
          </cell>
          <cell r="K32">
            <v>3.4810000000002219</v>
          </cell>
          <cell r="L32"/>
          <cell r="M32"/>
          <cell r="N32">
            <v>1300</v>
          </cell>
          <cell r="O32">
            <v>424.56360000000006</v>
          </cell>
        </row>
        <row r="33">
          <cell r="A33" t="str">
            <v>222  Колбаса Докторская стародворская, ВЕС, ВсхЗв   ПОКОМ</v>
          </cell>
          <cell r="B33" t="str">
            <v>кг</v>
          </cell>
          <cell r="C33"/>
          <cell r="D33">
            <v>42.43</v>
          </cell>
          <cell r="E33"/>
          <cell r="F33">
            <v>42.43</v>
          </cell>
          <cell r="G33">
            <v>0</v>
          </cell>
          <cell r="H33">
            <v>55</v>
          </cell>
          <cell r="I33"/>
          <cell r="J33"/>
          <cell r="K33">
            <v>0</v>
          </cell>
          <cell r="L33"/>
          <cell r="M33"/>
          <cell r="N33"/>
          <cell r="O33">
            <v>0</v>
          </cell>
        </row>
        <row r="34">
          <cell r="A34" t="str">
            <v>225  Колбаса Дугушка со шпиком, ВЕС, ТМ Стародворье   ПОКОМ</v>
          </cell>
          <cell r="B34" t="str">
            <v>кг</v>
          </cell>
          <cell r="C34">
            <v>57.398000000000003</v>
          </cell>
          <cell r="D34">
            <v>73.02</v>
          </cell>
          <cell r="E34">
            <v>56.32</v>
          </cell>
          <cell r="F34">
            <v>61.466000000000001</v>
          </cell>
          <cell r="G34">
            <v>1</v>
          </cell>
          <cell r="H34">
            <v>50</v>
          </cell>
          <cell r="I34"/>
          <cell r="J34">
            <v>63.637999999999998</v>
          </cell>
          <cell r="K34">
            <v>-7.3179999999999978</v>
          </cell>
          <cell r="L34"/>
          <cell r="M34"/>
          <cell r="N34">
            <v>22.206399999999981</v>
          </cell>
          <cell r="O34">
            <v>11.263999999999999</v>
          </cell>
        </row>
        <row r="35">
          <cell r="A35" t="str">
            <v>229  Колбаса Молочная Дугушка, в/у, ВЕС, ТМ Стародворье   ПОКОМ</v>
          </cell>
          <cell r="B35" t="str">
            <v>кг</v>
          </cell>
          <cell r="C35">
            <v>304.37599999999998</v>
          </cell>
          <cell r="D35">
            <v>302.11</v>
          </cell>
          <cell r="E35">
            <v>238.12799999999999</v>
          </cell>
          <cell r="F35">
            <v>315.36</v>
          </cell>
          <cell r="G35">
            <v>1</v>
          </cell>
          <cell r="H35">
            <v>55</v>
          </cell>
          <cell r="I35"/>
          <cell r="J35">
            <v>235.322</v>
          </cell>
          <cell r="K35">
            <v>2.8059999999999832</v>
          </cell>
          <cell r="L35"/>
          <cell r="M35"/>
          <cell r="N35">
            <v>201.66680000000011</v>
          </cell>
          <cell r="O35">
            <v>47.625599999999999</v>
          </cell>
        </row>
        <row r="36">
          <cell r="A36" t="str">
            <v>230  Колбаса Молочная Особая ТМ Особый рецепт, п/а, ВЕС. ПОКОМ</v>
          </cell>
          <cell r="B36" t="str">
            <v>кг</v>
          </cell>
          <cell r="C36">
            <v>2398.2060000000001</v>
          </cell>
          <cell r="D36">
            <v>3461.7950000000001</v>
          </cell>
          <cell r="E36">
            <v>2102.6309999999999</v>
          </cell>
          <cell r="F36">
            <v>3356.3589999999999</v>
          </cell>
          <cell r="G36">
            <v>1</v>
          </cell>
          <cell r="H36">
            <v>60</v>
          </cell>
          <cell r="I36"/>
          <cell r="J36">
            <v>2130.2109999999998</v>
          </cell>
          <cell r="K36">
            <v>-27.579999999999927</v>
          </cell>
          <cell r="L36"/>
          <cell r="M36"/>
          <cell r="N36">
            <v>832.00879999999984</v>
          </cell>
          <cell r="O36">
            <v>420.52619999999996</v>
          </cell>
        </row>
        <row r="37">
          <cell r="A37" t="str">
            <v>235  Колбаса Особая ТМ Особый рецепт, ВЕС, ТМ Стародворье ПОКОМ</v>
          </cell>
          <cell r="B37" t="str">
            <v>кг</v>
          </cell>
          <cell r="C37">
            <v>2675.991</v>
          </cell>
          <cell r="D37">
            <v>1720.9849999999999</v>
          </cell>
          <cell r="E37">
            <v>1643.154</v>
          </cell>
          <cell r="F37">
            <v>2462.0709999999999</v>
          </cell>
          <cell r="G37">
            <v>1</v>
          </cell>
          <cell r="H37">
            <v>60</v>
          </cell>
          <cell r="I37"/>
          <cell r="J37">
            <v>1784.7929999999999</v>
          </cell>
          <cell r="K37">
            <v>-141.6389999999999</v>
          </cell>
          <cell r="L37"/>
          <cell r="M37"/>
          <cell r="N37">
            <v>1116.0444000000009</v>
          </cell>
          <cell r="O37">
            <v>328.63080000000002</v>
          </cell>
        </row>
        <row r="38">
          <cell r="A38" t="str">
            <v>236  Колбаса Рубленая ЗАПЕЧ. Дугушка ТМ Стародворье, вектор, в/к    ПОКОМ</v>
          </cell>
          <cell r="B38" t="str">
            <v>кг</v>
          </cell>
          <cell r="C38">
            <v>231.916</v>
          </cell>
          <cell r="D38">
            <v>406.37299999999999</v>
          </cell>
          <cell r="E38">
            <v>208.399</v>
          </cell>
          <cell r="F38">
            <v>390.24</v>
          </cell>
          <cell r="G38">
            <v>1</v>
          </cell>
          <cell r="H38">
            <v>60</v>
          </cell>
          <cell r="I38"/>
          <cell r="J38">
            <v>204.01400000000001</v>
          </cell>
          <cell r="K38">
            <v>4.3849999999999909</v>
          </cell>
          <cell r="L38"/>
          <cell r="M38"/>
          <cell r="N38">
            <v>75.671599999999899</v>
          </cell>
          <cell r="O38">
            <v>41.6798</v>
          </cell>
        </row>
        <row r="39">
          <cell r="A39" t="str">
            <v>239  Колбаса Салями запеч Дугушка, оболочка вектор, ВЕС, ТМ Стародворье  ПОКОМ</v>
          </cell>
          <cell r="B39" t="str">
            <v>кг</v>
          </cell>
          <cell r="C39">
            <v>163.739</v>
          </cell>
          <cell r="D39">
            <v>211.08600000000001</v>
          </cell>
          <cell r="E39">
            <v>163.42099999999999</v>
          </cell>
          <cell r="F39">
            <v>159.47</v>
          </cell>
          <cell r="G39">
            <v>1</v>
          </cell>
          <cell r="H39">
            <v>60</v>
          </cell>
          <cell r="I39"/>
          <cell r="J39">
            <v>157.80600000000001</v>
          </cell>
          <cell r="K39">
            <v>5.6149999999999807</v>
          </cell>
          <cell r="L39"/>
          <cell r="M39"/>
          <cell r="N39">
            <v>188.31239999999991</v>
          </cell>
          <cell r="O39">
            <v>32.684199999999997</v>
          </cell>
        </row>
        <row r="40">
          <cell r="A40" t="str">
            <v>242  Колбаса Сервелат ЗАПЕЧ.Дугушка ТМ Стародворье, вектор, в/к     ПОКОМ</v>
          </cell>
          <cell r="B40" t="str">
            <v>кг</v>
          </cell>
          <cell r="C40">
            <v>121.233</v>
          </cell>
          <cell r="D40">
            <v>347.41699999999997</v>
          </cell>
          <cell r="E40">
            <v>147.529</v>
          </cell>
          <cell r="F40">
            <v>286.03399999999999</v>
          </cell>
          <cell r="G40">
            <v>1</v>
          </cell>
          <cell r="H40">
            <v>60</v>
          </cell>
          <cell r="I40"/>
          <cell r="J40">
            <v>141.45099999999999</v>
          </cell>
          <cell r="K40">
            <v>6.078000000000003</v>
          </cell>
          <cell r="L40"/>
          <cell r="M40"/>
          <cell r="N40"/>
          <cell r="O40">
            <v>29.505800000000001</v>
          </cell>
        </row>
        <row r="41">
          <cell r="A41" t="str">
            <v>248  Сардельки Сочные ТМ Особый рецепт,   ПОКОМ</v>
          </cell>
          <cell r="B41" t="str">
            <v>кг</v>
          </cell>
          <cell r="C41">
            <v>204.33099999999999</v>
          </cell>
          <cell r="D41">
            <v>215.44</v>
          </cell>
          <cell r="E41">
            <v>244.96700000000001</v>
          </cell>
          <cell r="F41">
            <v>130.94900000000001</v>
          </cell>
          <cell r="G41">
            <v>1</v>
          </cell>
          <cell r="H41">
            <v>30</v>
          </cell>
          <cell r="I41"/>
          <cell r="J41">
            <v>253.666</v>
          </cell>
          <cell r="K41">
            <v>-8.6989999999999839</v>
          </cell>
          <cell r="L41"/>
          <cell r="M41"/>
          <cell r="N41">
            <v>143.86680000000001</v>
          </cell>
          <cell r="O41">
            <v>48.993400000000001</v>
          </cell>
        </row>
        <row r="42">
          <cell r="A42" t="str">
            <v>250  Сардельки стародворские с говядиной в обол. NDX, ВЕС. ПОКОМ</v>
          </cell>
          <cell r="B42" t="str">
            <v>кг</v>
          </cell>
          <cell r="C42">
            <v>142.52699999999999</v>
          </cell>
          <cell r="D42">
            <v>335.44200000000001</v>
          </cell>
          <cell r="E42">
            <v>182.55099999999999</v>
          </cell>
          <cell r="F42">
            <v>251.83</v>
          </cell>
          <cell r="G42">
            <v>1</v>
          </cell>
          <cell r="H42">
            <v>30</v>
          </cell>
          <cell r="I42"/>
          <cell r="J42">
            <v>185.922</v>
          </cell>
          <cell r="K42">
            <v>-3.3710000000000093</v>
          </cell>
          <cell r="L42"/>
          <cell r="M42"/>
          <cell r="N42">
            <v>51.077199999999891</v>
          </cell>
          <cell r="O42">
            <v>36.510199999999998</v>
          </cell>
        </row>
        <row r="43">
          <cell r="A43" t="str">
            <v>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-1.2669999999999999</v>
          </cell>
          <cell r="D43">
            <v>1.2669999999999999</v>
          </cell>
          <cell r="E43">
            <v>377.54</v>
          </cell>
          <cell r="F43">
            <v>490.30300000000005</v>
          </cell>
          <cell r="G43">
            <v>1</v>
          </cell>
          <cell r="H43">
            <v>40</v>
          </cell>
          <cell r="I43"/>
          <cell r="J43">
            <v>42.241999999999997</v>
          </cell>
          <cell r="K43">
            <v>335.298</v>
          </cell>
          <cell r="L43"/>
          <cell r="M43"/>
          <cell r="N43">
            <v>392.04780000000011</v>
          </cell>
          <cell r="O43">
            <v>75.50800000000001</v>
          </cell>
        </row>
        <row r="44">
          <cell r="A44" t="str">
            <v>257  Сосиски Молочные оригинальные ТМ Особый рецепт, ВЕС.   ПОКОМ</v>
          </cell>
          <cell r="B44" t="str">
            <v>кг</v>
          </cell>
          <cell r="C44"/>
          <cell r="D44">
            <v>299.495</v>
          </cell>
          <cell r="E44">
            <v>69.92</v>
          </cell>
          <cell r="F44">
            <v>229.57499999999999</v>
          </cell>
          <cell r="G44">
            <v>1</v>
          </cell>
          <cell r="H44">
            <v>35</v>
          </cell>
          <cell r="I44"/>
          <cell r="J44">
            <v>66.962000000000003</v>
          </cell>
          <cell r="K44">
            <v>2.9579999999999984</v>
          </cell>
          <cell r="L44"/>
          <cell r="M44"/>
          <cell r="N44"/>
          <cell r="O44">
            <v>13.984</v>
          </cell>
        </row>
        <row r="45">
          <cell r="A45" t="str">
            <v>265  Колбаса Балыкбургская, ВЕС, ТМ Баварушка  ПОКОМ</v>
          </cell>
          <cell r="B45" t="str">
            <v>кг</v>
          </cell>
          <cell r="C45">
            <v>389.137</v>
          </cell>
          <cell r="D45">
            <v>1218.2139999999999</v>
          </cell>
          <cell r="E45">
            <v>487.18</v>
          </cell>
          <cell r="F45">
            <v>1017.042</v>
          </cell>
          <cell r="G45">
            <v>1</v>
          </cell>
          <cell r="H45">
            <v>45</v>
          </cell>
          <cell r="I45"/>
          <cell r="J45">
            <v>487.31099999999998</v>
          </cell>
          <cell r="K45">
            <v>-0.13099999999997181</v>
          </cell>
          <cell r="L45"/>
          <cell r="M45"/>
          <cell r="N45">
            <v>45.465999999999788</v>
          </cell>
          <cell r="O45">
            <v>97.436000000000007</v>
          </cell>
        </row>
        <row r="46">
          <cell r="A46" t="str">
            <v>266  Колбаса Филейбургская с сочным окороком, ВЕС, ТМ Баварушка  ПОКОМ</v>
          </cell>
          <cell r="B46" t="str">
            <v>кг</v>
          </cell>
          <cell r="C46">
            <v>354.94299999999998</v>
          </cell>
          <cell r="D46">
            <v>741.03800000000001</v>
          </cell>
          <cell r="E46">
            <v>369.209</v>
          </cell>
          <cell r="F46">
            <v>621.16200000000003</v>
          </cell>
          <cell r="G46">
            <v>1</v>
          </cell>
          <cell r="H46">
            <v>45</v>
          </cell>
          <cell r="I46"/>
          <cell r="J46">
            <v>389.11599999999999</v>
          </cell>
          <cell r="K46">
            <v>-19.906999999999982</v>
          </cell>
          <cell r="L46"/>
          <cell r="M46"/>
          <cell r="N46">
            <v>151.86619999999971</v>
          </cell>
          <cell r="O46">
            <v>73.841800000000006</v>
          </cell>
        </row>
        <row r="47">
          <cell r="A47" t="str">
            <v>271  Колбаса Сервелат Левантский ТМ Особый Рецепт, ВЕС. ПОКОМ</v>
          </cell>
          <cell r="B47" t="str">
            <v>кг</v>
          </cell>
          <cell r="C47">
            <v>25.547999999999998</v>
          </cell>
          <cell r="D47"/>
          <cell r="E47">
            <v>19.143000000000001</v>
          </cell>
          <cell r="F47">
            <v>-1.2E-2</v>
          </cell>
          <cell r="G47">
            <v>1</v>
          </cell>
          <cell r="H47">
            <v>35</v>
          </cell>
          <cell r="I47"/>
          <cell r="J47">
            <v>20.131</v>
          </cell>
          <cell r="K47">
            <v>-0.98799999999999955</v>
          </cell>
          <cell r="L47"/>
          <cell r="M47"/>
          <cell r="N47">
            <v>32.407200000000003</v>
          </cell>
          <cell r="O47">
            <v>3.8286000000000002</v>
          </cell>
        </row>
        <row r="48">
          <cell r="A48" t="str">
            <v>273  Сосиски Сочинки с сочной грудинкой, МГС 0.4кг,   ПОКОМ</v>
          </cell>
          <cell r="B48" t="str">
            <v>шт</v>
          </cell>
          <cell r="C48">
            <v>631</v>
          </cell>
          <cell r="D48">
            <v>469</v>
          </cell>
          <cell r="E48">
            <v>745</v>
          </cell>
          <cell r="F48">
            <v>233</v>
          </cell>
          <cell r="G48">
            <v>0.4</v>
          </cell>
          <cell r="H48">
            <v>45</v>
          </cell>
          <cell r="I48"/>
          <cell r="J48">
            <v>747</v>
          </cell>
          <cell r="K48">
            <v>-2</v>
          </cell>
          <cell r="L48"/>
          <cell r="M48"/>
          <cell r="N48">
            <v>583.79999999999973</v>
          </cell>
          <cell r="O48">
            <v>149</v>
          </cell>
        </row>
        <row r="49">
          <cell r="A49" t="str">
            <v>276  Колбаса Сливушка ТМ Вязанка в оболочке полиамид 0,45 кг  ПОКОМ</v>
          </cell>
          <cell r="B49" t="str">
            <v>шт</v>
          </cell>
          <cell r="C49">
            <v>80</v>
          </cell>
          <cell r="D49"/>
          <cell r="E49">
            <v>38</v>
          </cell>
          <cell r="F49">
            <v>-1</v>
          </cell>
          <cell r="G49">
            <v>0.45</v>
          </cell>
          <cell r="H49">
            <v>50</v>
          </cell>
          <cell r="I49"/>
          <cell r="J49">
            <v>40</v>
          </cell>
          <cell r="K49">
            <v>-2</v>
          </cell>
          <cell r="L49"/>
          <cell r="M49"/>
          <cell r="N49">
            <v>57</v>
          </cell>
          <cell r="O49">
            <v>7.6</v>
          </cell>
        </row>
        <row r="50">
          <cell r="A50" t="str">
            <v>299 Колбаса Классическая, Вязанка п/а 0,6кг, ПОКОМ</v>
          </cell>
          <cell r="B50" t="str">
            <v>шт</v>
          </cell>
          <cell r="C50">
            <v>18</v>
          </cell>
          <cell r="D50">
            <v>25</v>
          </cell>
          <cell r="E50">
            <v>14</v>
          </cell>
          <cell r="F50">
            <v>22</v>
          </cell>
          <cell r="G50">
            <v>0.6</v>
          </cell>
          <cell r="H50">
            <v>45</v>
          </cell>
          <cell r="I50"/>
          <cell r="J50">
            <v>15</v>
          </cell>
          <cell r="K50">
            <v>-1</v>
          </cell>
          <cell r="L50"/>
          <cell r="M50"/>
          <cell r="N50">
            <v>23.6</v>
          </cell>
          <cell r="O50">
            <v>2.8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>
            <v>259</v>
          </cell>
          <cell r="D51">
            <v>486</v>
          </cell>
          <cell r="E51">
            <v>336</v>
          </cell>
          <cell r="F51">
            <v>296</v>
          </cell>
          <cell r="G51">
            <v>0.4</v>
          </cell>
          <cell r="H51">
            <v>40</v>
          </cell>
          <cell r="I51"/>
          <cell r="J51">
            <v>353</v>
          </cell>
          <cell r="K51">
            <v>-17</v>
          </cell>
          <cell r="L51"/>
          <cell r="M51"/>
          <cell r="N51">
            <v>110.39999999999969</v>
          </cell>
          <cell r="O51">
            <v>67.2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>
            <v>147</v>
          </cell>
          <cell r="D52">
            <v>909</v>
          </cell>
          <cell r="E52">
            <v>209</v>
          </cell>
          <cell r="F52">
            <v>747</v>
          </cell>
          <cell r="G52">
            <v>0.4</v>
          </cell>
          <cell r="H52">
            <v>45</v>
          </cell>
          <cell r="I52"/>
          <cell r="J52">
            <v>234</v>
          </cell>
          <cell r="K52">
            <v>-25</v>
          </cell>
          <cell r="L52"/>
          <cell r="M52"/>
          <cell r="N52"/>
          <cell r="O52">
            <v>41.8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>
            <v>573</v>
          </cell>
          <cell r="D53">
            <v>66</v>
          </cell>
          <cell r="E53">
            <v>504</v>
          </cell>
          <cell r="F53">
            <v>2</v>
          </cell>
          <cell r="G53">
            <v>0.4</v>
          </cell>
          <cell r="H53">
            <v>40</v>
          </cell>
          <cell r="I53"/>
          <cell r="J53">
            <v>585</v>
          </cell>
          <cell r="K53">
            <v>-81</v>
          </cell>
          <cell r="L53"/>
          <cell r="M53"/>
          <cell r="N53">
            <v>697.6</v>
          </cell>
          <cell r="O53">
            <v>100.8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>
            <v>35.241</v>
          </cell>
          <cell r="D54">
            <v>303.89800000000002</v>
          </cell>
          <cell r="E54">
            <v>55.798000000000002</v>
          </cell>
          <cell r="F54">
            <v>268.44900000000001</v>
          </cell>
          <cell r="G54">
            <v>1</v>
          </cell>
          <cell r="H54">
            <v>50</v>
          </cell>
          <cell r="I54"/>
          <cell r="J54">
            <v>51.939</v>
          </cell>
          <cell r="K54">
            <v>3.8590000000000018</v>
          </cell>
          <cell r="L54"/>
          <cell r="M54"/>
          <cell r="N54"/>
          <cell r="O54">
            <v>11.159600000000001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>
            <v>61.512999999999998</v>
          </cell>
          <cell r="D55">
            <v>463.12700000000001</v>
          </cell>
          <cell r="E55">
            <v>77.007999999999996</v>
          </cell>
          <cell r="F55">
            <v>417.59300000000002</v>
          </cell>
          <cell r="G55">
            <v>1</v>
          </cell>
          <cell r="H55">
            <v>50</v>
          </cell>
          <cell r="I55"/>
          <cell r="J55">
            <v>77.519000000000005</v>
          </cell>
          <cell r="K55">
            <v>-0.51100000000000989</v>
          </cell>
          <cell r="L55"/>
          <cell r="M55"/>
          <cell r="N55">
            <v>50</v>
          </cell>
          <cell r="O55">
            <v>15.401599999999998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>
            <v>200.83600000000001</v>
          </cell>
          <cell r="D56">
            <v>56.286999999999999</v>
          </cell>
          <cell r="E56">
            <v>133.32</v>
          </cell>
          <cell r="F56">
            <v>121.06699999999999</v>
          </cell>
          <cell r="G56">
            <v>1</v>
          </cell>
          <cell r="H56">
            <v>55</v>
          </cell>
          <cell r="I56"/>
          <cell r="J56">
            <v>130.98699999999999</v>
          </cell>
          <cell r="K56">
            <v>2.3329999999999984</v>
          </cell>
          <cell r="L56"/>
          <cell r="M56"/>
          <cell r="N56">
            <v>14.003600000000009</v>
          </cell>
          <cell r="O56">
            <v>26.663999999999998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B57" t="str">
            <v>кг</v>
          </cell>
          <cell r="C57">
            <v>372.74900000000002</v>
          </cell>
          <cell r="D57">
            <v>273.82</v>
          </cell>
          <cell r="E57">
            <v>344.47800000000001</v>
          </cell>
          <cell r="F57">
            <v>248.833</v>
          </cell>
          <cell r="G57">
            <v>1</v>
          </cell>
          <cell r="H57">
            <v>40</v>
          </cell>
          <cell r="I57"/>
          <cell r="J57">
            <v>376.65199999999999</v>
          </cell>
          <cell r="K57">
            <v>-32.173999999999978</v>
          </cell>
          <cell r="L57"/>
          <cell r="M57"/>
          <cell r="N57">
            <v>306.66180000000003</v>
          </cell>
          <cell r="O57">
            <v>68.895600000000002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>
            <v>428</v>
          </cell>
          <cell r="D58">
            <v>1014</v>
          </cell>
          <cell r="E58">
            <v>490</v>
          </cell>
          <cell r="F58">
            <v>831</v>
          </cell>
          <cell r="G58">
            <v>0.4</v>
          </cell>
          <cell r="H58">
            <v>45</v>
          </cell>
          <cell r="I58"/>
          <cell r="J58">
            <v>492</v>
          </cell>
          <cell r="K58">
            <v>-2</v>
          </cell>
          <cell r="L58"/>
          <cell r="M58"/>
          <cell r="N58"/>
          <cell r="O58">
            <v>98</v>
          </cell>
        </row>
        <row r="59">
          <cell r="A59" t="str">
            <v>321 Сосиски Сочинки по-баварски с сыром ТМ Стародворье в оболочке  ПОКОМ</v>
          </cell>
          <cell r="B59" t="str">
            <v>кг</v>
          </cell>
          <cell r="C59">
            <v>1.0049999999999999</v>
          </cell>
          <cell r="D59">
            <v>27.18</v>
          </cell>
          <cell r="E59">
            <v>6.835</v>
          </cell>
          <cell r="F59">
            <v>20.34</v>
          </cell>
          <cell r="G59">
            <v>1</v>
          </cell>
          <cell r="H59">
            <v>40</v>
          </cell>
          <cell r="I59"/>
          <cell r="J59">
            <v>7.4770000000000003</v>
          </cell>
          <cell r="K59">
            <v>-0.64200000000000035</v>
          </cell>
          <cell r="L59"/>
          <cell r="M59"/>
          <cell r="N59"/>
          <cell r="O59">
            <v>1.367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C60">
            <v>94</v>
          </cell>
          <cell r="D60">
            <v>2</v>
          </cell>
          <cell r="E60">
            <v>56</v>
          </cell>
          <cell r="F60">
            <v>40</v>
          </cell>
          <cell r="G60">
            <v>0.35</v>
          </cell>
          <cell r="H60">
            <v>45</v>
          </cell>
          <cell r="I60"/>
          <cell r="J60">
            <v>57</v>
          </cell>
          <cell r="K60">
            <v>-1</v>
          </cell>
          <cell r="L60"/>
          <cell r="M60"/>
          <cell r="N60">
            <v>26.400000000000009</v>
          </cell>
          <cell r="O60">
            <v>11.2</v>
          </cell>
        </row>
        <row r="61">
          <cell r="A61" t="str">
            <v>326 Сосиски Молочные для завтрака ТМ Особый рецепт в оболочке полиам  ПОКОМ</v>
          </cell>
          <cell r="B61" t="str">
            <v>кг</v>
          </cell>
          <cell r="C61">
            <v>411.11799999999999</v>
          </cell>
          <cell r="D61">
            <v>616.95799999999997</v>
          </cell>
          <cell r="E61">
            <v>352.89800000000002</v>
          </cell>
          <cell r="F61">
            <v>514.94500000000005</v>
          </cell>
          <cell r="G61">
            <v>0</v>
          </cell>
          <cell r="H61" t="e">
            <v>#N/A</v>
          </cell>
          <cell r="I61"/>
          <cell r="J61">
            <v>360.68799999999999</v>
          </cell>
          <cell r="K61">
            <v>-7.7899999999999636</v>
          </cell>
          <cell r="L61"/>
          <cell r="M61"/>
          <cell r="N61"/>
          <cell r="O61">
            <v>70.579599999999999</v>
          </cell>
        </row>
        <row r="62">
          <cell r="A62" t="str">
            <v>343 Колбаса Докторская оригинальная ТМ Особый рецепт в оболочке полиамид 0,4 кг.  ПОКОМ</v>
          </cell>
          <cell r="B62" t="str">
            <v>шт</v>
          </cell>
          <cell r="C62">
            <v>30</v>
          </cell>
          <cell r="D62">
            <v>30</v>
          </cell>
          <cell r="E62">
            <v>37</v>
          </cell>
          <cell r="F62">
            <v>23</v>
          </cell>
          <cell r="G62">
            <v>0.4</v>
          </cell>
          <cell r="H62">
            <v>60</v>
          </cell>
          <cell r="I62"/>
          <cell r="J62">
            <v>37</v>
          </cell>
          <cell r="K62">
            <v>0</v>
          </cell>
          <cell r="L62"/>
          <cell r="M62"/>
          <cell r="N62">
            <v>41.8</v>
          </cell>
          <cell r="O62">
            <v>7.4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>
            <v>101</v>
          </cell>
          <cell r="D63">
            <v>545</v>
          </cell>
          <cell r="E63">
            <v>168</v>
          </cell>
          <cell r="F63">
            <v>445</v>
          </cell>
          <cell r="G63">
            <v>0.4</v>
          </cell>
          <cell r="H63">
            <v>40</v>
          </cell>
          <cell r="I63"/>
          <cell r="J63">
            <v>168</v>
          </cell>
          <cell r="K63">
            <v>0</v>
          </cell>
          <cell r="L63"/>
          <cell r="M63"/>
          <cell r="N63">
            <v>50</v>
          </cell>
          <cell r="O63">
            <v>33.6</v>
          </cell>
        </row>
        <row r="64">
          <cell r="A64" t="str">
            <v>355 Сос Молочные для завтрака ОР полиамид мгс 0,4 кг НД СК  ПОКОМ</v>
          </cell>
          <cell r="B64" t="str">
            <v>шт</v>
          </cell>
          <cell r="C64">
            <v>95</v>
          </cell>
          <cell r="D64">
            <v>1</v>
          </cell>
          <cell r="E64">
            <v>96</v>
          </cell>
          <cell r="F64"/>
          <cell r="G64">
            <v>0.4</v>
          </cell>
          <cell r="H64">
            <v>40</v>
          </cell>
          <cell r="I64"/>
          <cell r="J64">
            <v>99</v>
          </cell>
          <cell r="K64">
            <v>-3</v>
          </cell>
          <cell r="L64"/>
          <cell r="M64"/>
          <cell r="N64">
            <v>91.600000000000009</v>
          </cell>
          <cell r="O64">
            <v>19.2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C65">
            <v>8</v>
          </cell>
          <cell r="D65">
            <v>56</v>
          </cell>
          <cell r="E65">
            <v>8</v>
          </cell>
          <cell r="F65">
            <v>56</v>
          </cell>
          <cell r="G65">
            <v>0.35</v>
          </cell>
          <cell r="H65">
            <v>35</v>
          </cell>
          <cell r="I65"/>
          <cell r="J65">
            <v>8</v>
          </cell>
          <cell r="K65">
            <v>0</v>
          </cell>
          <cell r="L65"/>
          <cell r="M65"/>
          <cell r="N65"/>
          <cell r="O65">
            <v>1.6</v>
          </cell>
        </row>
        <row r="66">
          <cell r="A66" t="str">
            <v>363 Сардельки Филейские Вязанка ТМ Вязанка в обол NDX  ПОКОМ</v>
          </cell>
          <cell r="B66" t="str">
            <v>кг</v>
          </cell>
          <cell r="C66">
            <v>17.047999999999998</v>
          </cell>
          <cell r="D66">
            <v>6.3E-2</v>
          </cell>
          <cell r="E66">
            <v>17.111000000000001</v>
          </cell>
          <cell r="F66"/>
          <cell r="G66">
            <v>0</v>
          </cell>
          <cell r="H66" t="e">
            <v>#N/A</v>
          </cell>
          <cell r="I66"/>
          <cell r="J66">
            <v>17.111000000000001</v>
          </cell>
          <cell r="K66">
            <v>0</v>
          </cell>
          <cell r="L66"/>
          <cell r="M66"/>
          <cell r="N66"/>
          <cell r="O66">
            <v>3.4222000000000001</v>
          </cell>
        </row>
        <row r="67">
          <cell r="A67" t="str">
            <v>365 Колбаса Балыковая ТМ Стародворские колбасы ТС Вязанка в вак  ПОКОМ</v>
          </cell>
          <cell r="B67" t="str">
            <v>кг</v>
          </cell>
          <cell r="C67">
            <v>64.992000000000004</v>
          </cell>
          <cell r="D67"/>
          <cell r="E67">
            <v>59.091999999999999</v>
          </cell>
          <cell r="F67">
            <v>4.9960000000000004</v>
          </cell>
          <cell r="G67">
            <v>1</v>
          </cell>
          <cell r="H67">
            <v>40</v>
          </cell>
          <cell r="I67"/>
          <cell r="J67">
            <v>63.124000000000002</v>
          </cell>
          <cell r="K67">
            <v>-4.0320000000000036</v>
          </cell>
          <cell r="L67"/>
          <cell r="M67"/>
          <cell r="N67">
            <v>54.121599999999987</v>
          </cell>
          <cell r="O67">
            <v>11.8184</v>
          </cell>
        </row>
        <row r="68">
          <cell r="A68" t="str">
            <v>369 Колбаса Сливушка ТМ Вязанка в оболочке полиамид вес.  ПОКОМ</v>
          </cell>
          <cell r="B68" t="str">
            <v>кг</v>
          </cell>
          <cell r="C68">
            <v>161.34</v>
          </cell>
          <cell r="D68">
            <v>131.30000000000001</v>
          </cell>
          <cell r="E68">
            <v>163.68799999999999</v>
          </cell>
          <cell r="F68">
            <v>117.49</v>
          </cell>
          <cell r="G68">
            <v>1</v>
          </cell>
          <cell r="H68">
            <v>50</v>
          </cell>
          <cell r="I68"/>
          <cell r="J68">
            <v>160.58000000000001</v>
          </cell>
          <cell r="K68">
            <v>3.1079999999999757</v>
          </cell>
          <cell r="L68"/>
          <cell r="M68"/>
          <cell r="N68">
            <v>5.5748000000000957</v>
          </cell>
          <cell r="O68">
            <v>32.7376</v>
          </cell>
        </row>
        <row r="69">
          <cell r="A69" t="str">
            <v>370 Ветчина Сливушка с индейкой ТМ Вязанка в оболочке полиамид.</v>
          </cell>
          <cell r="B69" t="str">
            <v>кг</v>
          </cell>
          <cell r="C69">
            <v>40.972999999999999</v>
          </cell>
          <cell r="D69">
            <v>153.05799999999999</v>
          </cell>
          <cell r="E69">
            <v>53.258000000000003</v>
          </cell>
          <cell r="F69">
            <v>138.03299999999999</v>
          </cell>
          <cell r="G69">
            <v>1</v>
          </cell>
          <cell r="H69">
            <v>50</v>
          </cell>
          <cell r="I69"/>
          <cell r="J69">
            <v>52.43</v>
          </cell>
          <cell r="K69">
            <v>0.82800000000000296</v>
          </cell>
          <cell r="L69"/>
          <cell r="M69"/>
          <cell r="N69"/>
          <cell r="O69">
            <v>10.6516</v>
          </cell>
        </row>
        <row r="70">
          <cell r="A70" t="str">
            <v>371  Сосиски Сочинки Молочные 0,4 кг ТМ Стародворье  ПОКОМ</v>
          </cell>
          <cell r="B70" t="str">
            <v>шт</v>
          </cell>
          <cell r="C70">
            <v>495</v>
          </cell>
          <cell r="D70">
            <v>810</v>
          </cell>
          <cell r="E70">
            <v>583</v>
          </cell>
          <cell r="F70">
            <v>609</v>
          </cell>
          <cell r="G70">
            <v>0.4</v>
          </cell>
          <cell r="H70">
            <v>40</v>
          </cell>
          <cell r="I70"/>
          <cell r="J70">
            <v>595</v>
          </cell>
          <cell r="K70">
            <v>-12</v>
          </cell>
          <cell r="L70"/>
          <cell r="M70"/>
          <cell r="N70">
            <v>368.59999999999991</v>
          </cell>
          <cell r="O70">
            <v>116.6</v>
          </cell>
        </row>
        <row r="71">
          <cell r="A71" t="str">
            <v>372  Сосиски Сочинки Сливочные 0,4 кг ТМ Стародворье  ПОКОМ</v>
          </cell>
          <cell r="B71" t="str">
            <v>шт</v>
          </cell>
          <cell r="C71">
            <v>388</v>
          </cell>
          <cell r="D71">
            <v>324</v>
          </cell>
          <cell r="E71">
            <v>462</v>
          </cell>
          <cell r="F71">
            <v>143</v>
          </cell>
          <cell r="G71">
            <v>0.4</v>
          </cell>
          <cell r="H71">
            <v>40</v>
          </cell>
          <cell r="I71"/>
          <cell r="J71">
            <v>469</v>
          </cell>
          <cell r="K71">
            <v>-7</v>
          </cell>
          <cell r="L71"/>
          <cell r="M71"/>
          <cell r="N71">
            <v>546</v>
          </cell>
          <cell r="O71">
            <v>92.4</v>
          </cell>
        </row>
        <row r="72">
          <cell r="A72" t="str">
            <v>376  Сардельки Сочинки с сочным окороком ТМ Стародворье полиамид мгс ф/в 0,4 кг СК3</v>
          </cell>
          <cell r="B72" t="str">
            <v>шт</v>
          </cell>
          <cell r="C72">
            <v>-9</v>
          </cell>
          <cell r="D72">
            <v>15</v>
          </cell>
          <cell r="E72">
            <v>12</v>
          </cell>
          <cell r="F72">
            <v>-6</v>
          </cell>
          <cell r="G72">
            <v>0</v>
          </cell>
          <cell r="H72" t="e">
            <v>#N/A</v>
          </cell>
          <cell r="I72"/>
          <cell r="J72">
            <v>24</v>
          </cell>
          <cell r="K72">
            <v>-12</v>
          </cell>
          <cell r="L72"/>
          <cell r="M72"/>
          <cell r="N72"/>
          <cell r="O72">
            <v>2.4</v>
          </cell>
        </row>
        <row r="73">
          <cell r="A73" t="str">
            <v>381  Сардельки Сочинки 0,4кг ТМ Стародворье  ПОКОМ</v>
          </cell>
          <cell r="B73" t="str">
            <v>шт</v>
          </cell>
          <cell r="C73">
            <v>125</v>
          </cell>
          <cell r="D73">
            <v>290</v>
          </cell>
          <cell r="E73">
            <v>126</v>
          </cell>
          <cell r="F73">
            <v>170</v>
          </cell>
          <cell r="G73">
            <v>0.4</v>
          </cell>
          <cell r="H73">
            <v>40</v>
          </cell>
          <cell r="I73"/>
          <cell r="J73">
            <v>128</v>
          </cell>
          <cell r="K73">
            <v>-2</v>
          </cell>
          <cell r="L73"/>
          <cell r="M73"/>
          <cell r="N73"/>
          <cell r="O73">
            <v>25.2</v>
          </cell>
        </row>
        <row r="74">
          <cell r="A74" t="str">
            <v>383 Колбаса Сочинка по-европейски с сочной грудиной ТМ Стародворье в оболочке фиброуз в ва  Поком</v>
          </cell>
          <cell r="B74" t="str">
            <v>кг</v>
          </cell>
          <cell r="C74">
            <v>201.09</v>
          </cell>
          <cell r="D74">
            <v>572.06100000000004</v>
          </cell>
          <cell r="E74">
            <v>263.03300000000002</v>
          </cell>
          <cell r="F74">
            <v>428.59199999999998</v>
          </cell>
          <cell r="G74">
            <v>1</v>
          </cell>
          <cell r="H74">
            <v>40</v>
          </cell>
          <cell r="I74"/>
          <cell r="J74">
            <v>269.63499999999999</v>
          </cell>
          <cell r="K74">
            <v>-6.6019999999999754</v>
          </cell>
          <cell r="L74"/>
          <cell r="M74"/>
          <cell r="N74">
            <v>136.34659999999991</v>
          </cell>
          <cell r="O74">
            <v>52.6066</v>
          </cell>
        </row>
        <row r="75">
          <cell r="A75" t="str">
            <v>384  Колбаса Сочинка по-фински с сочным окороком ТМ Стародворье в оболочке фиброуз в ва  Поком</v>
          </cell>
          <cell r="B75" t="str">
            <v>кг</v>
          </cell>
          <cell r="C75">
            <v>370.19299999999998</v>
          </cell>
          <cell r="D75">
            <v>546.45899999999995</v>
          </cell>
          <cell r="E75">
            <v>404.40100000000001</v>
          </cell>
          <cell r="F75">
            <v>429.45499999999998</v>
          </cell>
          <cell r="G75">
            <v>1</v>
          </cell>
          <cell r="H75">
            <v>40</v>
          </cell>
          <cell r="I75"/>
          <cell r="J75">
            <v>402.56099999999998</v>
          </cell>
          <cell r="K75">
            <v>1.8400000000000318</v>
          </cell>
          <cell r="L75"/>
          <cell r="M75"/>
          <cell r="N75">
            <v>266.40839999999992</v>
          </cell>
          <cell r="O75">
            <v>80.880200000000002</v>
          </cell>
        </row>
        <row r="76">
          <cell r="A76" t="str">
            <v>405 Ветчины пастеризованная «Нежная с филе» Фикс.вес 0,4 п/а ТМ «Особый рецепт»  Поком</v>
          </cell>
          <cell r="B76" t="str">
            <v>шт</v>
          </cell>
          <cell r="C76">
            <v>39</v>
          </cell>
          <cell r="D76"/>
          <cell r="E76">
            <v>8</v>
          </cell>
          <cell r="F76">
            <v>28</v>
          </cell>
          <cell r="G76">
            <v>0</v>
          </cell>
          <cell r="H76">
            <v>90</v>
          </cell>
          <cell r="I76"/>
          <cell r="J76">
            <v>8</v>
          </cell>
          <cell r="K76">
            <v>0</v>
          </cell>
          <cell r="L76"/>
          <cell r="M76"/>
          <cell r="N76"/>
          <cell r="O76">
            <v>1.6</v>
          </cell>
        </row>
        <row r="77">
          <cell r="A77" t="str">
            <v>406 Ветчины Сливушка с индейкой Вязанка Фикс.вес 0,4 П/а Вязанка  Поком</v>
          </cell>
          <cell r="B77" t="str">
            <v>шт</v>
          </cell>
          <cell r="C77">
            <v>6</v>
          </cell>
          <cell r="D77"/>
          <cell r="E77">
            <v>6</v>
          </cell>
          <cell r="F77"/>
          <cell r="G77">
            <v>0</v>
          </cell>
          <cell r="H77" t="e">
            <v>#N/A</v>
          </cell>
          <cell r="I77"/>
          <cell r="J77">
            <v>6</v>
          </cell>
          <cell r="K77">
            <v>0</v>
          </cell>
          <cell r="L77"/>
          <cell r="M77"/>
          <cell r="N77"/>
          <cell r="O77">
            <v>1.2</v>
          </cell>
        </row>
        <row r="78">
          <cell r="A78" t="str">
            <v>408 Вареные колбасы Сливушка Вязанка Фикс.вес 0,375 П/а Вязанка  Поком</v>
          </cell>
          <cell r="B78" t="str">
            <v>шт</v>
          </cell>
          <cell r="C78">
            <v>40</v>
          </cell>
          <cell r="D78"/>
          <cell r="E78">
            <v>24</v>
          </cell>
          <cell r="F78">
            <v>16</v>
          </cell>
          <cell r="G78">
            <v>0.375</v>
          </cell>
          <cell r="H78">
            <v>50</v>
          </cell>
          <cell r="I78"/>
          <cell r="J78">
            <v>24</v>
          </cell>
          <cell r="K78">
            <v>0</v>
          </cell>
          <cell r="L78"/>
          <cell r="M78"/>
          <cell r="N78">
            <v>30.400000000000009</v>
          </cell>
          <cell r="O78">
            <v>4.8</v>
          </cell>
        </row>
        <row r="79">
          <cell r="A79" t="str">
            <v>411 Вареные колбасы «Муромская» Весовой п/а ТМ «Зареченские»  Поком</v>
          </cell>
          <cell r="B79" t="str">
            <v>кг</v>
          </cell>
          <cell r="C79">
            <v>24.004999999999999</v>
          </cell>
          <cell r="D79"/>
          <cell r="E79">
            <v>24.103999999999999</v>
          </cell>
          <cell r="F79">
            <v>-9.9000000000000005E-2</v>
          </cell>
          <cell r="G79">
            <v>1</v>
          </cell>
          <cell r="H79">
            <v>50</v>
          </cell>
          <cell r="I79"/>
          <cell r="J79">
            <v>25.603999999999999</v>
          </cell>
          <cell r="K79">
            <v>-1.5</v>
          </cell>
          <cell r="L79"/>
          <cell r="M79"/>
          <cell r="N79">
            <v>33.8446</v>
          </cell>
          <cell r="O79">
            <v>4.8208000000000002</v>
          </cell>
        </row>
        <row r="80">
          <cell r="A80" t="str">
            <v>412 Вареные колбасы «Молочная с нежным филе» Фикс.вес 0,4 кг п/а ТМ «Особый рецепт»  Поком</v>
          </cell>
          <cell r="B80" t="str">
            <v>шт</v>
          </cell>
          <cell r="C80">
            <v>13</v>
          </cell>
          <cell r="D80"/>
          <cell r="E80">
            <v>10</v>
          </cell>
          <cell r="F80">
            <v>1</v>
          </cell>
          <cell r="G80">
            <v>0</v>
          </cell>
          <cell r="H80">
            <v>90</v>
          </cell>
          <cell r="I80"/>
          <cell r="J80">
            <v>10</v>
          </cell>
          <cell r="K80">
            <v>0</v>
          </cell>
          <cell r="L80"/>
          <cell r="M80"/>
          <cell r="N80"/>
          <cell r="O80">
            <v>2</v>
          </cell>
        </row>
        <row r="81">
          <cell r="A81" t="str">
            <v>413 Вареные колбасы пастеризованн «Стародворская без шпика» Фикс.вес 0,4 п/а ТМ «Стародворье»  Поком</v>
          </cell>
          <cell r="B81" t="str">
            <v>шт</v>
          </cell>
          <cell r="C81">
            <v>3</v>
          </cell>
          <cell r="D81"/>
          <cell r="E81">
            <v>3</v>
          </cell>
          <cell r="F81"/>
          <cell r="G81">
            <v>0</v>
          </cell>
          <cell r="H81">
            <v>90</v>
          </cell>
          <cell r="I81"/>
          <cell r="J81">
            <v>3</v>
          </cell>
          <cell r="K81">
            <v>0</v>
          </cell>
          <cell r="L81"/>
          <cell r="M81"/>
          <cell r="N81"/>
          <cell r="O81">
            <v>0.6</v>
          </cell>
        </row>
        <row r="82">
          <cell r="A82" t="str">
            <v>414 Вареные колбасы Молочная По-стародворски Фирменная Фикс.вес 0,5 П/а Стародворье  Поком</v>
          </cell>
          <cell r="B82" t="str">
            <v>шт</v>
          </cell>
          <cell r="C82">
            <v>-6</v>
          </cell>
          <cell r="D82">
            <v>48</v>
          </cell>
          <cell r="E82"/>
          <cell r="F82">
            <v>42</v>
          </cell>
          <cell r="G82">
            <v>0.5</v>
          </cell>
          <cell r="H82">
            <v>55</v>
          </cell>
          <cell r="I82"/>
          <cell r="J82"/>
          <cell r="K82">
            <v>0</v>
          </cell>
          <cell r="L82"/>
          <cell r="M82"/>
          <cell r="N82"/>
          <cell r="O82">
            <v>0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кг</v>
          </cell>
          <cell r="C83">
            <v>5.8620000000000001</v>
          </cell>
          <cell r="D83">
            <v>42.893999999999998</v>
          </cell>
          <cell r="E83"/>
          <cell r="F83">
            <v>42.893999999999998</v>
          </cell>
          <cell r="G83">
            <v>1</v>
          </cell>
          <cell r="H83">
            <v>35</v>
          </cell>
          <cell r="I83"/>
          <cell r="J83"/>
          <cell r="K83">
            <v>0</v>
          </cell>
          <cell r="L83"/>
          <cell r="M83"/>
          <cell r="N83">
            <v>11.003399999999999</v>
          </cell>
          <cell r="O83">
            <v>0</v>
          </cell>
        </row>
        <row r="84">
          <cell r="A84" t="str">
            <v>417 П/к колбасы «Сочинка рубленая с сочным окороком» Весовой фиброуз ТМ «Стародворье»  Поком</v>
          </cell>
          <cell r="B84" t="str">
            <v>кг</v>
          </cell>
          <cell r="C84"/>
          <cell r="D84">
            <v>72.242000000000004</v>
          </cell>
          <cell r="E84">
            <v>72.542000000000002</v>
          </cell>
          <cell r="F84">
            <v>-0.3</v>
          </cell>
          <cell r="G84">
            <v>1</v>
          </cell>
          <cell r="H84">
            <v>40</v>
          </cell>
          <cell r="I84"/>
          <cell r="J84">
            <v>80.927999999999997</v>
          </cell>
          <cell r="K84">
            <v>-8.3859999999999957</v>
          </cell>
          <cell r="L84"/>
          <cell r="M84"/>
          <cell r="N84"/>
          <cell r="O84">
            <v>14.5084</v>
          </cell>
        </row>
        <row r="85">
          <cell r="A85" t="str">
            <v>420 Паштеты «Печеночный с морковью ГОСТ» Фикс.вес 0,1 ТМ «Стародворье»  Поком</v>
          </cell>
          <cell r="B85" t="str">
            <v>шт</v>
          </cell>
          <cell r="C85"/>
          <cell r="D85">
            <v>80</v>
          </cell>
          <cell r="E85"/>
          <cell r="F85">
            <v>80</v>
          </cell>
          <cell r="G85">
            <v>0.1</v>
          </cell>
          <cell r="H85">
            <v>730</v>
          </cell>
          <cell r="I85"/>
          <cell r="J85"/>
          <cell r="K85">
            <v>0</v>
          </cell>
          <cell r="L85"/>
          <cell r="M85"/>
          <cell r="N85"/>
          <cell r="O85">
            <v>0</v>
          </cell>
        </row>
        <row r="86">
          <cell r="A86" t="str">
            <v>421 Сардельки Сливушки #минидельки ТМ Вязанка айпил мгс ф/в 0,33 кг  Поком</v>
          </cell>
          <cell r="B86" t="str">
            <v>шт</v>
          </cell>
          <cell r="C86"/>
          <cell r="D86"/>
          <cell r="E86"/>
          <cell r="F86"/>
          <cell r="G86">
            <v>0.33</v>
          </cell>
          <cell r="H86">
            <v>40</v>
          </cell>
          <cell r="I86"/>
          <cell r="J86"/>
          <cell r="K86">
            <v>0</v>
          </cell>
          <cell r="L86"/>
          <cell r="M86"/>
          <cell r="N86">
            <v>30</v>
          </cell>
          <cell r="O86">
            <v>0</v>
          </cell>
        </row>
        <row r="87">
          <cell r="A87" t="str">
            <v>422 Сардельки «Сливушки с сыром #минидельки» ф/в 0,33 айпил ТМ «Вязанка»  Поком</v>
          </cell>
          <cell r="B87" t="str">
            <v>шт</v>
          </cell>
          <cell r="C87">
            <v>17</v>
          </cell>
          <cell r="D87">
            <v>27</v>
          </cell>
          <cell r="E87">
            <v>22</v>
          </cell>
          <cell r="F87">
            <v>2</v>
          </cell>
          <cell r="G87">
            <v>0.33</v>
          </cell>
          <cell r="H87">
            <v>40</v>
          </cell>
          <cell r="I87"/>
          <cell r="J87">
            <v>36</v>
          </cell>
          <cell r="K87">
            <v>-14</v>
          </cell>
          <cell r="L87"/>
          <cell r="M87"/>
          <cell r="N87">
            <v>40.999999999999993</v>
          </cell>
          <cell r="O87">
            <v>4.4000000000000004</v>
          </cell>
        </row>
        <row r="88">
          <cell r="A88" t="str">
            <v>423 Сосиски «Сливушки с сыром» ф/в 0,3 п/а ТМ «Вязанка»  Поком</v>
          </cell>
          <cell r="B88" t="str">
            <v>шт</v>
          </cell>
          <cell r="C88">
            <v>8</v>
          </cell>
          <cell r="D88">
            <v>31</v>
          </cell>
          <cell r="E88">
            <v>1</v>
          </cell>
          <cell r="F88">
            <v>30</v>
          </cell>
          <cell r="G88">
            <v>0.3</v>
          </cell>
          <cell r="H88">
            <v>40</v>
          </cell>
          <cell r="I88"/>
          <cell r="J88">
            <v>1</v>
          </cell>
          <cell r="K88">
            <v>0</v>
          </cell>
          <cell r="L88"/>
          <cell r="M88"/>
          <cell r="N88">
            <v>11.20000000000001</v>
          </cell>
          <cell r="O88">
            <v>0.2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C89">
            <v>22.021000000000001</v>
          </cell>
          <cell r="D89"/>
          <cell r="E89">
            <v>19.513000000000002</v>
          </cell>
          <cell r="F89"/>
          <cell r="G89">
            <v>0</v>
          </cell>
          <cell r="H89" t="e">
            <v>#N/A</v>
          </cell>
          <cell r="I89"/>
          <cell r="J89">
            <v>20.085999999999999</v>
          </cell>
          <cell r="K89">
            <v>-0.57299999999999685</v>
          </cell>
          <cell r="L89"/>
          <cell r="M89"/>
          <cell r="N89"/>
          <cell r="O89">
            <v>3.9026000000000005</v>
          </cell>
        </row>
        <row r="90">
          <cell r="A90" t="str">
            <v>440 Колбаса Стародворье 450г Сочинка с сочным окороком вар  Поком</v>
          </cell>
          <cell r="B90" t="str">
            <v>шт</v>
          </cell>
          <cell r="C90">
            <v>-6</v>
          </cell>
          <cell r="D90">
            <v>18</v>
          </cell>
          <cell r="E90">
            <v>27</v>
          </cell>
          <cell r="F90">
            <v>54</v>
          </cell>
          <cell r="G90">
            <v>0.45</v>
          </cell>
          <cell r="H90">
            <v>55</v>
          </cell>
          <cell r="I90"/>
          <cell r="J90">
            <v>12</v>
          </cell>
          <cell r="K90">
            <v>15</v>
          </cell>
          <cell r="L90"/>
          <cell r="M90"/>
          <cell r="N90">
            <v>36</v>
          </cell>
          <cell r="O90">
            <v>5.4</v>
          </cell>
        </row>
        <row r="91">
          <cell r="A91" t="str">
            <v>441 Колбаса Стародворье Докторская стародворская Бордо вар п/а вес  Поком</v>
          </cell>
          <cell r="B91" t="str">
            <v>кг</v>
          </cell>
          <cell r="C91">
            <v>91.393000000000001</v>
          </cell>
          <cell r="D91"/>
          <cell r="E91">
            <v>84.042000000000002</v>
          </cell>
          <cell r="F91">
            <v>34.197000000000003</v>
          </cell>
          <cell r="G91">
            <v>1</v>
          </cell>
          <cell r="H91">
            <v>55</v>
          </cell>
          <cell r="I91"/>
          <cell r="J91">
            <v>80.070999999999998</v>
          </cell>
          <cell r="K91">
            <v>3.9710000000000036</v>
          </cell>
          <cell r="L91"/>
          <cell r="M91"/>
          <cell r="N91">
            <v>100.384</v>
          </cell>
          <cell r="O91">
            <v>16.808399999999999</v>
          </cell>
        </row>
        <row r="92">
          <cell r="A92" t="str">
            <v>442 Сосиски Вязанка 450г Молокуши Молочные газ/ср  Поком</v>
          </cell>
          <cell r="B92" t="str">
            <v>шт</v>
          </cell>
          <cell r="C92"/>
          <cell r="D92">
            <v>21</v>
          </cell>
          <cell r="E92">
            <v>15</v>
          </cell>
          <cell r="F92"/>
          <cell r="G92">
            <v>0</v>
          </cell>
          <cell r="H92">
            <v>45</v>
          </cell>
          <cell r="I92"/>
          <cell r="J92">
            <v>15</v>
          </cell>
          <cell r="K92">
            <v>0</v>
          </cell>
          <cell r="L92"/>
          <cell r="M92"/>
          <cell r="N92"/>
          <cell r="O92">
            <v>3</v>
          </cell>
        </row>
        <row r="93">
          <cell r="A93" t="str">
            <v>443 Сосиски Вязанка 450г Сливушки Сливочные газ/ср  Поком</v>
          </cell>
          <cell r="B93" t="str">
            <v>шт</v>
          </cell>
          <cell r="C93"/>
          <cell r="D93">
            <v>18</v>
          </cell>
          <cell r="E93">
            <v>12</v>
          </cell>
          <cell r="F93"/>
          <cell r="G93">
            <v>0</v>
          </cell>
          <cell r="H93">
            <v>45</v>
          </cell>
          <cell r="I93"/>
          <cell r="J93">
            <v>12</v>
          </cell>
          <cell r="K93">
            <v>0</v>
          </cell>
          <cell r="L93"/>
          <cell r="M93"/>
          <cell r="N93"/>
          <cell r="O93">
            <v>2.4</v>
          </cell>
        </row>
        <row r="94">
          <cell r="A94" t="str">
            <v>444 Сосиски Вязанка Молокуши вес  Поком</v>
          </cell>
          <cell r="B94" t="str">
            <v>кг</v>
          </cell>
          <cell r="C94"/>
          <cell r="D94">
            <v>11.254</v>
          </cell>
          <cell r="E94">
            <v>11.254</v>
          </cell>
          <cell r="F94"/>
          <cell r="G94">
            <v>0</v>
          </cell>
          <cell r="H94" t="e">
            <v>#N/A</v>
          </cell>
          <cell r="I94"/>
          <cell r="J94">
            <v>11.254</v>
          </cell>
          <cell r="K94">
            <v>0</v>
          </cell>
          <cell r="L94"/>
          <cell r="M94"/>
          <cell r="N94"/>
          <cell r="O94">
            <v>2.2507999999999999</v>
          </cell>
        </row>
        <row r="95">
          <cell r="A95" t="str">
            <v>445 Сосиски Стародворье Сочинки Молочные п/а вес  Поком</v>
          </cell>
          <cell r="B95" t="str">
            <v>кг</v>
          </cell>
          <cell r="C95">
            <v>7.9130000000000003</v>
          </cell>
          <cell r="D95">
            <v>65.058999999999997</v>
          </cell>
          <cell r="E95">
            <v>40.844000000000001</v>
          </cell>
          <cell r="F95">
            <v>32.128</v>
          </cell>
          <cell r="G95">
            <v>1</v>
          </cell>
          <cell r="H95">
            <v>40</v>
          </cell>
          <cell r="I95"/>
          <cell r="J95">
            <v>39.694000000000003</v>
          </cell>
          <cell r="K95">
            <v>1.1499999999999986</v>
          </cell>
          <cell r="L95"/>
          <cell r="M95"/>
          <cell r="N95"/>
          <cell r="O95">
            <v>8.1688000000000009</v>
          </cell>
        </row>
        <row r="96">
          <cell r="A96" t="str">
            <v>446 Сосиски Баварские с сыром 0,35 кг. ТМ Стародворье в оболочке айпил в модифи газовой среде  Поком</v>
          </cell>
          <cell r="B96" t="str">
            <v>шт</v>
          </cell>
          <cell r="C96">
            <v>29</v>
          </cell>
          <cell r="D96">
            <v>34</v>
          </cell>
          <cell r="E96">
            <v>46</v>
          </cell>
          <cell r="F96">
            <v>17</v>
          </cell>
          <cell r="G96">
            <v>0.35</v>
          </cell>
          <cell r="H96">
            <v>40</v>
          </cell>
          <cell r="I96"/>
          <cell r="J96">
            <v>53</v>
          </cell>
          <cell r="K96">
            <v>-7</v>
          </cell>
          <cell r="L96"/>
          <cell r="M96"/>
          <cell r="N96">
            <v>35.000000000000007</v>
          </cell>
          <cell r="O96">
            <v>9.1999999999999993</v>
          </cell>
        </row>
        <row r="97">
          <cell r="A97" t="str">
            <v>456 Колбаса вареная Сочинка ТМ Стародворье в оболочке полиамид 0,45 кг.Мясной продукт.  Поком</v>
          </cell>
          <cell r="B97" t="str">
            <v>шт</v>
          </cell>
          <cell r="C97">
            <v>33</v>
          </cell>
          <cell r="D97">
            <v>36</v>
          </cell>
          <cell r="E97">
            <v>15</v>
          </cell>
          <cell r="F97">
            <v>54</v>
          </cell>
          <cell r="G97">
            <v>0</v>
          </cell>
          <cell r="H97">
            <v>55</v>
          </cell>
          <cell r="I97"/>
          <cell r="J97">
            <v>19</v>
          </cell>
          <cell r="K97">
            <v>-4</v>
          </cell>
          <cell r="L97"/>
          <cell r="M97"/>
          <cell r="N97"/>
          <cell r="O97">
            <v>3</v>
          </cell>
        </row>
        <row r="98">
          <cell r="A98" t="str">
            <v>458 Колбаса Балыкбургская ТМ Баварушка с мраморным балыком в оболочке черева в вакуу 0,11 кг.  Поком</v>
          </cell>
          <cell r="B98" t="str">
            <v>шт</v>
          </cell>
          <cell r="C98">
            <v>12</v>
          </cell>
          <cell r="D98">
            <v>29</v>
          </cell>
          <cell r="E98">
            <v>12</v>
          </cell>
          <cell r="F98">
            <v>28</v>
          </cell>
          <cell r="G98">
            <v>0.11</v>
          </cell>
          <cell r="H98">
            <v>150</v>
          </cell>
          <cell r="I98"/>
          <cell r="J98">
            <v>14</v>
          </cell>
          <cell r="K98">
            <v>-2</v>
          </cell>
          <cell r="L98"/>
          <cell r="M98"/>
          <cell r="N98"/>
          <cell r="O98">
            <v>2.4</v>
          </cell>
        </row>
        <row r="99">
          <cell r="A99" t="str">
            <v>460  Сосиски Баварские ТМ Стародворье 0,35 кг ПОКОМ</v>
          </cell>
          <cell r="B99" t="str">
            <v>шт</v>
          </cell>
          <cell r="C99">
            <v>106</v>
          </cell>
          <cell r="D99">
            <v>12</v>
          </cell>
          <cell r="E99">
            <v>109</v>
          </cell>
          <cell r="F99">
            <v>9</v>
          </cell>
          <cell r="G99">
            <v>0.35</v>
          </cell>
          <cell r="H99">
            <v>45</v>
          </cell>
          <cell r="I99"/>
          <cell r="J99">
            <v>131</v>
          </cell>
          <cell r="K99">
            <v>-22</v>
          </cell>
          <cell r="L99"/>
          <cell r="M99"/>
          <cell r="N99">
            <v>137.4</v>
          </cell>
          <cell r="O99">
            <v>21.8</v>
          </cell>
        </row>
        <row r="100">
          <cell r="A100" t="str">
            <v>470 Колбаса Любительская ТМ Вязанка в оболочке полиамид.Мясной продукт категории А.  Поком</v>
          </cell>
          <cell r="B100" t="str">
            <v>кг</v>
          </cell>
          <cell r="C100">
            <v>33.590000000000003</v>
          </cell>
          <cell r="D100"/>
          <cell r="E100">
            <v>33.612000000000002</v>
          </cell>
          <cell r="F100">
            <v>-2.1999999999999999E-2</v>
          </cell>
          <cell r="G100">
            <v>1</v>
          </cell>
          <cell r="H100">
            <v>50</v>
          </cell>
          <cell r="I100"/>
          <cell r="J100">
            <v>41.021999999999998</v>
          </cell>
          <cell r="K100">
            <v>-7.4099999999999966</v>
          </cell>
          <cell r="L100"/>
          <cell r="M100"/>
          <cell r="N100">
            <v>37.082000000000001</v>
          </cell>
          <cell r="O100">
            <v>6.7224000000000004</v>
          </cell>
        </row>
        <row r="101">
          <cell r="A101" t="str">
            <v>475 Паштет Любительский ТМ Стародворье ламистер 0,1 кг. Консервы мясные паштетные стерил.  Поком</v>
          </cell>
          <cell r="B101" t="str">
            <v>шт</v>
          </cell>
          <cell r="C101">
            <v>20</v>
          </cell>
          <cell r="D101"/>
          <cell r="E101"/>
          <cell r="F101">
            <v>20</v>
          </cell>
          <cell r="G101">
            <v>0</v>
          </cell>
          <cell r="H101" t="e">
            <v>#N/A</v>
          </cell>
          <cell r="I101"/>
          <cell r="J101"/>
          <cell r="K101">
            <v>0</v>
          </cell>
          <cell r="L101"/>
          <cell r="M101"/>
          <cell r="N101"/>
          <cell r="O101">
            <v>0</v>
          </cell>
        </row>
        <row r="102">
          <cell r="A102" t="str">
            <v>476 Паштет печеночный со сливочным маслом ТМ Стародворье ламистер 0,1 кг. Консервы мясные  Поком</v>
          </cell>
          <cell r="B102" t="str">
            <v>шт</v>
          </cell>
          <cell r="C102">
            <v>20</v>
          </cell>
          <cell r="D102"/>
          <cell r="E102"/>
          <cell r="F102">
            <v>20</v>
          </cell>
          <cell r="G102">
            <v>0</v>
          </cell>
          <cell r="H102" t="e">
            <v>#N/A</v>
          </cell>
          <cell r="I102"/>
          <cell r="J102"/>
          <cell r="K102">
            <v>0</v>
          </cell>
          <cell r="L102"/>
          <cell r="M102"/>
          <cell r="N102"/>
          <cell r="O102">
            <v>0</v>
          </cell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3"/>
  <sheetViews>
    <sheetView tabSelected="1" zoomScale="85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140625" style="8" customWidth="1"/>
    <col min="8" max="8" width="5.140625" customWidth="1"/>
    <col min="9" max="9" width="0.7109375" customWidth="1"/>
    <col min="10" max="11" width="8" customWidth="1"/>
    <col min="12" max="13" width="1.28515625" customWidth="1"/>
    <col min="14" max="18" width="8" customWidth="1"/>
    <col min="19" max="19" width="22.7109375" customWidth="1"/>
    <col min="20" max="21" width="5.42578125" customWidth="1"/>
    <col min="22" max="26" width="8" customWidth="1"/>
    <col min="27" max="27" width="44.7109375" customWidth="1"/>
    <col min="28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155</v>
      </c>
      <c r="R3" s="10" t="s">
        <v>15</v>
      </c>
      <c r="S3" s="10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9" t="s">
        <v>138</v>
      </c>
      <c r="Q4" s="1" t="s">
        <v>156</v>
      </c>
      <c r="R4" s="1"/>
      <c r="S4" s="1"/>
      <c r="T4" s="1"/>
      <c r="U4" s="1"/>
      <c r="V4" s="9" t="s">
        <v>137</v>
      </c>
      <c r="W4" s="1" t="s">
        <v>24</v>
      </c>
      <c r="X4" s="1" t="s">
        <v>25</v>
      </c>
      <c r="Y4" s="1" t="s">
        <v>26</v>
      </c>
      <c r="Z4" s="1" t="s">
        <v>27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SUM(E6:E493)</f>
        <v>19285.202000000005</v>
      </c>
      <c r="F5" s="4">
        <f>SUM(F6:F493)</f>
        <v>13614.712</v>
      </c>
      <c r="G5" s="6"/>
      <c r="H5" s="1"/>
      <c r="I5" s="1"/>
      <c r="J5" s="4">
        <f t="shared" ref="J5:R5" si="0">SUM(J6:J493)</f>
        <v>20319.013999999999</v>
      </c>
      <c r="K5" s="4">
        <f t="shared" si="0"/>
        <v>-1033.8120000000001</v>
      </c>
      <c r="L5" s="4">
        <f t="shared" si="0"/>
        <v>0</v>
      </c>
      <c r="M5" s="4">
        <f t="shared" si="0"/>
        <v>0</v>
      </c>
      <c r="N5" s="4">
        <f t="shared" si="0"/>
        <v>11021.160599999999</v>
      </c>
      <c r="O5" s="4">
        <f t="shared" si="0"/>
        <v>11833.994400000001</v>
      </c>
      <c r="P5" s="4">
        <f t="shared" si="0"/>
        <v>3857.0404000000003</v>
      </c>
      <c r="Q5" s="4">
        <f t="shared" si="0"/>
        <v>12007.319600000001</v>
      </c>
      <c r="R5" s="4">
        <f t="shared" si="0"/>
        <v>0</v>
      </c>
      <c r="S5" s="1"/>
      <c r="T5" s="1"/>
      <c r="U5" s="1"/>
      <c r="V5" s="4">
        <f>SUM(V6:V493)</f>
        <v>3812.2934000000005</v>
      </c>
      <c r="W5" s="4">
        <f>SUM(W6:W493)</f>
        <v>3503.6577999999995</v>
      </c>
      <c r="X5" s="4">
        <f>SUM(X6:X493)</f>
        <v>3489.5704000000001</v>
      </c>
      <c r="Y5" s="4">
        <f>SUM(Y6:Y493)</f>
        <v>3493.793200000001</v>
      </c>
      <c r="Z5" s="4">
        <f>SUM(Z6:Z493)</f>
        <v>3019.9237999999991</v>
      </c>
      <c r="AA5" s="1"/>
      <c r="AB5" s="4">
        <f>SUM(AB6:AB493)</f>
        <v>9268.1763999999985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28</v>
      </c>
      <c r="B6" s="1" t="s">
        <v>29</v>
      </c>
      <c r="C6" s="1">
        <v>141.34100000000001</v>
      </c>
      <c r="D6" s="1">
        <v>196.55600000000001</v>
      </c>
      <c r="E6" s="1">
        <v>176.87799999999999</v>
      </c>
      <c r="F6" s="1">
        <v>145.17699999999999</v>
      </c>
      <c r="G6" s="6">
        <v>1</v>
      </c>
      <c r="H6" s="1">
        <v>50</v>
      </c>
      <c r="I6" s="1"/>
      <c r="J6" s="1">
        <v>171.14</v>
      </c>
      <c r="K6" s="1">
        <f t="shared" ref="K6:K35" si="1">E6-J6</f>
        <v>5.7379999999999995</v>
      </c>
      <c r="L6" s="1"/>
      <c r="M6" s="1"/>
      <c r="N6" s="1"/>
      <c r="O6" s="1">
        <v>197.4118</v>
      </c>
      <c r="P6" s="1">
        <f>E6/5</f>
        <v>35.375599999999999</v>
      </c>
      <c r="Q6" s="5">
        <f>12*P6-O6-F6-N6</f>
        <v>81.91840000000002</v>
      </c>
      <c r="R6" s="5"/>
      <c r="S6" s="1"/>
      <c r="T6" s="1">
        <f>(F6+N6+O6+Q6)/P6</f>
        <v>12</v>
      </c>
      <c r="U6" s="1">
        <f>(F6+N6+O6)/P6</f>
        <v>9.6843247888375039</v>
      </c>
      <c r="V6" s="1">
        <f>VLOOKUP(A6,[1]Sheet!$A:$O,15,0)</f>
        <v>34.5334</v>
      </c>
      <c r="W6" s="1">
        <v>25.017800000000001</v>
      </c>
      <c r="X6" s="1">
        <v>28.437799999999999</v>
      </c>
      <c r="Y6" s="1">
        <v>30.246600000000001</v>
      </c>
      <c r="Z6" s="1">
        <v>30.887</v>
      </c>
      <c r="AA6" s="1"/>
      <c r="AB6" s="1">
        <f>Q6*G6</f>
        <v>81.91840000000002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1" t="s">
        <v>30</v>
      </c>
      <c r="B7" s="1" t="s">
        <v>29</v>
      </c>
      <c r="C7" s="1"/>
      <c r="D7" s="1"/>
      <c r="E7" s="1"/>
      <c r="F7" s="1"/>
      <c r="G7" s="6">
        <v>1</v>
      </c>
      <c r="H7" s="1">
        <v>30</v>
      </c>
      <c r="I7" s="1"/>
      <c r="J7" s="1"/>
      <c r="K7" s="1">
        <f t="shared" si="1"/>
        <v>0</v>
      </c>
      <c r="L7" s="1"/>
      <c r="M7" s="1"/>
      <c r="N7" s="1">
        <v>10</v>
      </c>
      <c r="O7" s="1">
        <v>5</v>
      </c>
      <c r="P7" s="1">
        <f t="shared" ref="P7:P69" si="2">E7/5</f>
        <v>0</v>
      </c>
      <c r="Q7" s="5"/>
      <c r="R7" s="5"/>
      <c r="S7" s="1"/>
      <c r="T7" s="1" t="e">
        <f t="shared" ref="T7:T70" si="3">(F7+N7+O7+Q7)/P7</f>
        <v>#DIV/0!</v>
      </c>
      <c r="U7" s="1" t="e">
        <f t="shared" ref="U7:U70" si="4">(F7+N7+O7)/P7</f>
        <v>#DIV/0!</v>
      </c>
      <c r="V7" s="1">
        <f>VLOOKUP(A7,[1]Sheet!$A:$O,15,0)</f>
        <v>0</v>
      </c>
      <c r="W7" s="1">
        <v>0</v>
      </c>
      <c r="X7" s="1">
        <v>0</v>
      </c>
      <c r="Y7" s="1">
        <v>0.67199999999999993</v>
      </c>
      <c r="Z7" s="1">
        <v>1.9834000000000001</v>
      </c>
      <c r="AA7" s="1" t="s">
        <v>31</v>
      </c>
      <c r="AB7" s="1">
        <f t="shared" ref="AB7:AB69" si="5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2" t="s">
        <v>32</v>
      </c>
      <c r="B8" s="1" t="s">
        <v>29</v>
      </c>
      <c r="C8" s="1">
        <v>83.064999999999998</v>
      </c>
      <c r="D8" s="1">
        <v>104.069</v>
      </c>
      <c r="E8" s="13">
        <f>126.36+E90</f>
        <v>134.96799999999999</v>
      </c>
      <c r="F8" s="1">
        <v>26.687000000000001</v>
      </c>
      <c r="G8" s="6">
        <v>1</v>
      </c>
      <c r="H8" s="1">
        <v>45</v>
      </c>
      <c r="I8" s="1"/>
      <c r="J8" s="1">
        <v>123.205</v>
      </c>
      <c r="K8" s="1">
        <f t="shared" si="1"/>
        <v>11.762999999999991</v>
      </c>
      <c r="L8" s="1"/>
      <c r="M8" s="1"/>
      <c r="N8" s="1">
        <v>82.89959999999995</v>
      </c>
      <c r="O8" s="1">
        <v>152.08099999999999</v>
      </c>
      <c r="P8" s="1">
        <f t="shared" si="2"/>
        <v>26.993599999999997</v>
      </c>
      <c r="Q8" s="5">
        <f t="shared" ref="Q8:Q16" si="6">12*P8-O8-F8-N8</f>
        <v>62.255600000000001</v>
      </c>
      <c r="R8" s="5"/>
      <c r="S8" s="1"/>
      <c r="T8" s="1">
        <f t="shared" si="3"/>
        <v>12</v>
      </c>
      <c r="U8" s="1">
        <f t="shared" si="4"/>
        <v>9.6936903562325867</v>
      </c>
      <c r="V8" s="1">
        <f>VLOOKUP(A8,[1]Sheet!$A:$O,15,0)</f>
        <v>28.232799999999997</v>
      </c>
      <c r="W8" s="1">
        <v>19.790400000000002</v>
      </c>
      <c r="X8" s="1">
        <v>19.351199999999999</v>
      </c>
      <c r="Y8" s="1">
        <v>24.641200000000001</v>
      </c>
      <c r="Z8" s="1">
        <v>23.6554</v>
      </c>
      <c r="AA8" s="12" t="s">
        <v>147</v>
      </c>
      <c r="AB8" s="1">
        <f t="shared" si="5"/>
        <v>62.255600000000001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2" t="s">
        <v>33</v>
      </c>
      <c r="B9" s="1" t="s">
        <v>29</v>
      </c>
      <c r="C9" s="1">
        <v>86.128</v>
      </c>
      <c r="D9" s="1">
        <v>253.59899999999999</v>
      </c>
      <c r="E9" s="13">
        <f>173.212+E86</f>
        <v>189.56799999999998</v>
      </c>
      <c r="F9" s="1">
        <v>118.879</v>
      </c>
      <c r="G9" s="6">
        <v>1</v>
      </c>
      <c r="H9" s="1">
        <v>45</v>
      </c>
      <c r="I9" s="1"/>
      <c r="J9" s="1">
        <v>171.39699999999999</v>
      </c>
      <c r="K9" s="1">
        <f t="shared" si="1"/>
        <v>18.170999999999992</v>
      </c>
      <c r="L9" s="1"/>
      <c r="M9" s="1"/>
      <c r="N9" s="1">
        <v>111.9714</v>
      </c>
      <c r="O9" s="1">
        <v>158.39739999999989</v>
      </c>
      <c r="P9" s="1">
        <f t="shared" si="2"/>
        <v>37.913599999999995</v>
      </c>
      <c r="Q9" s="5">
        <f t="shared" si="6"/>
        <v>65.715400000000002</v>
      </c>
      <c r="R9" s="5"/>
      <c r="S9" s="1"/>
      <c r="T9" s="1">
        <f t="shared" si="3"/>
        <v>11.999999999999998</v>
      </c>
      <c r="U9" s="1">
        <f t="shared" si="4"/>
        <v>10.266706406144495</v>
      </c>
      <c r="V9" s="1">
        <f>VLOOKUP(A9,[1]Sheet!$A:$O,15,0)</f>
        <v>40.309399999999997</v>
      </c>
      <c r="W9" s="1">
        <v>34.018799999999999</v>
      </c>
      <c r="X9" s="1">
        <v>33.392200000000003</v>
      </c>
      <c r="Y9" s="1">
        <v>36.436199999999999</v>
      </c>
      <c r="Z9" s="1">
        <v>30.083200000000001</v>
      </c>
      <c r="AA9" s="12" t="s">
        <v>34</v>
      </c>
      <c r="AB9" s="1">
        <f t="shared" si="5"/>
        <v>65.715400000000002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35</v>
      </c>
      <c r="B10" s="1" t="s">
        <v>36</v>
      </c>
      <c r="C10" s="1"/>
      <c r="D10" s="1">
        <v>60</v>
      </c>
      <c r="E10" s="1">
        <v>30</v>
      </c>
      <c r="F10" s="1">
        <v>30</v>
      </c>
      <c r="G10" s="6">
        <v>0.4</v>
      </c>
      <c r="H10" s="1">
        <v>50</v>
      </c>
      <c r="I10" s="1"/>
      <c r="J10" s="1">
        <v>30</v>
      </c>
      <c r="K10" s="1">
        <f t="shared" si="1"/>
        <v>0</v>
      </c>
      <c r="L10" s="1"/>
      <c r="M10" s="1"/>
      <c r="N10" s="1"/>
      <c r="O10" s="1"/>
      <c r="P10" s="1">
        <f t="shared" si="2"/>
        <v>6</v>
      </c>
      <c r="Q10" s="5">
        <f t="shared" si="6"/>
        <v>42</v>
      </c>
      <c r="R10" s="5"/>
      <c r="S10" s="1"/>
      <c r="T10" s="1">
        <f t="shared" si="3"/>
        <v>12</v>
      </c>
      <c r="U10" s="1">
        <f t="shared" si="4"/>
        <v>5</v>
      </c>
      <c r="V10" s="1">
        <f>VLOOKUP(A10,[1]Sheet!$A:$O,15,0)</f>
        <v>1.6</v>
      </c>
      <c r="W10" s="1">
        <v>0</v>
      </c>
      <c r="X10" s="1">
        <v>4</v>
      </c>
      <c r="Y10" s="1">
        <v>4</v>
      </c>
      <c r="Z10" s="1">
        <v>0</v>
      </c>
      <c r="AA10" s="1"/>
      <c r="AB10" s="1">
        <f t="shared" si="5"/>
        <v>16.8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2" t="s">
        <v>37</v>
      </c>
      <c r="B11" s="1" t="s">
        <v>36</v>
      </c>
      <c r="C11" s="1">
        <v>17</v>
      </c>
      <c r="D11" s="1">
        <v>402</v>
      </c>
      <c r="E11" s="13">
        <f>153+E88</f>
        <v>183</v>
      </c>
      <c r="F11" s="1">
        <v>200</v>
      </c>
      <c r="G11" s="6">
        <v>0.45</v>
      </c>
      <c r="H11" s="1">
        <v>45</v>
      </c>
      <c r="I11" s="1"/>
      <c r="J11" s="1">
        <v>151</v>
      </c>
      <c r="K11" s="1">
        <f t="shared" si="1"/>
        <v>32</v>
      </c>
      <c r="L11" s="1"/>
      <c r="M11" s="1"/>
      <c r="N11" s="1"/>
      <c r="O11" s="1"/>
      <c r="P11" s="1">
        <f t="shared" si="2"/>
        <v>36.6</v>
      </c>
      <c r="Q11" s="5">
        <f t="shared" si="6"/>
        <v>239.20000000000005</v>
      </c>
      <c r="R11" s="5"/>
      <c r="S11" s="1"/>
      <c r="T11" s="1">
        <f t="shared" si="3"/>
        <v>12</v>
      </c>
      <c r="U11" s="1">
        <f t="shared" si="4"/>
        <v>5.4644808743169397</v>
      </c>
      <c r="V11" s="1">
        <f>VLOOKUP(A11,[1]Sheet!$A:$O,15,0)</f>
        <v>24</v>
      </c>
      <c r="W11" s="1">
        <v>22.4</v>
      </c>
      <c r="X11" s="1">
        <v>34.4</v>
      </c>
      <c r="Y11" s="1">
        <v>29</v>
      </c>
      <c r="Z11" s="1">
        <v>18.399999999999999</v>
      </c>
      <c r="AA11" s="12" t="s">
        <v>38</v>
      </c>
      <c r="AB11" s="1">
        <f t="shared" si="5"/>
        <v>107.64000000000003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2" t="s">
        <v>39</v>
      </c>
      <c r="B12" s="1" t="s">
        <v>36</v>
      </c>
      <c r="C12" s="1">
        <v>111</v>
      </c>
      <c r="D12" s="1">
        <v>511</v>
      </c>
      <c r="E12" s="13">
        <f>240+E89</f>
        <v>270</v>
      </c>
      <c r="F12" s="1">
        <v>305</v>
      </c>
      <c r="G12" s="6">
        <v>0.45</v>
      </c>
      <c r="H12" s="1">
        <v>45</v>
      </c>
      <c r="I12" s="1"/>
      <c r="J12" s="1">
        <v>231</v>
      </c>
      <c r="K12" s="1">
        <f t="shared" si="1"/>
        <v>39</v>
      </c>
      <c r="L12" s="1"/>
      <c r="M12" s="1"/>
      <c r="N12" s="1"/>
      <c r="O12" s="1"/>
      <c r="P12" s="1">
        <f t="shared" si="2"/>
        <v>54</v>
      </c>
      <c r="Q12" s="5">
        <f t="shared" si="6"/>
        <v>343</v>
      </c>
      <c r="R12" s="5"/>
      <c r="S12" s="1"/>
      <c r="T12" s="1">
        <f t="shared" si="3"/>
        <v>12</v>
      </c>
      <c r="U12" s="1">
        <f t="shared" si="4"/>
        <v>5.6481481481481479</v>
      </c>
      <c r="V12" s="1">
        <f>VLOOKUP(A12,[1]Sheet!$A:$O,15,0)</f>
        <v>38.200000000000003</v>
      </c>
      <c r="W12" s="1">
        <v>32</v>
      </c>
      <c r="X12" s="1">
        <v>42.4</v>
      </c>
      <c r="Y12" s="1">
        <v>36.6</v>
      </c>
      <c r="Z12" s="1">
        <v>22</v>
      </c>
      <c r="AA12" s="12" t="s">
        <v>40</v>
      </c>
      <c r="AB12" s="1">
        <f t="shared" si="5"/>
        <v>154.35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41</v>
      </c>
      <c r="B13" s="1" t="s">
        <v>36</v>
      </c>
      <c r="C13" s="1"/>
      <c r="D13" s="1">
        <v>54</v>
      </c>
      <c r="E13" s="1">
        <v>32</v>
      </c>
      <c r="F13" s="1">
        <v>22</v>
      </c>
      <c r="G13" s="6">
        <v>0.5</v>
      </c>
      <c r="H13" s="1">
        <v>40</v>
      </c>
      <c r="I13" s="1"/>
      <c r="J13" s="1">
        <v>32</v>
      </c>
      <c r="K13" s="1">
        <f t="shared" si="1"/>
        <v>0</v>
      </c>
      <c r="L13" s="1"/>
      <c r="M13" s="1"/>
      <c r="N13" s="1"/>
      <c r="O13" s="1"/>
      <c r="P13" s="1">
        <f t="shared" si="2"/>
        <v>6.4</v>
      </c>
      <c r="Q13" s="5">
        <f>10*P13-O13-F13-N13</f>
        <v>42</v>
      </c>
      <c r="R13" s="5"/>
      <c r="S13" s="1"/>
      <c r="T13" s="1">
        <f t="shared" si="3"/>
        <v>10</v>
      </c>
      <c r="U13" s="1">
        <f t="shared" si="4"/>
        <v>3.4375</v>
      </c>
      <c r="V13" s="1">
        <f>VLOOKUP(A13,[1]Sheet!$A:$O,15,0)</f>
        <v>0.4</v>
      </c>
      <c r="W13" s="1">
        <v>1.6</v>
      </c>
      <c r="X13" s="1">
        <v>4.4000000000000004</v>
      </c>
      <c r="Y13" s="1">
        <v>2.8</v>
      </c>
      <c r="Z13" s="1">
        <v>0.4</v>
      </c>
      <c r="AA13" s="1"/>
      <c r="AB13" s="1">
        <f t="shared" si="5"/>
        <v>21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42</v>
      </c>
      <c r="B14" s="1" t="s">
        <v>36</v>
      </c>
      <c r="C14" s="1">
        <v>36</v>
      </c>
      <c r="D14" s="1"/>
      <c r="E14" s="1">
        <v>31</v>
      </c>
      <c r="F14" s="1">
        <v>3</v>
      </c>
      <c r="G14" s="6">
        <v>0.35</v>
      </c>
      <c r="H14" s="1">
        <v>45</v>
      </c>
      <c r="I14" s="1"/>
      <c r="J14" s="1">
        <v>34</v>
      </c>
      <c r="K14" s="1">
        <f t="shared" si="1"/>
        <v>-3</v>
      </c>
      <c r="L14" s="1"/>
      <c r="M14" s="1"/>
      <c r="N14" s="1">
        <v>11.599999999999991</v>
      </c>
      <c r="O14" s="1">
        <v>23.400000000000009</v>
      </c>
      <c r="P14" s="1">
        <f t="shared" si="2"/>
        <v>6.2</v>
      </c>
      <c r="Q14" s="5">
        <f t="shared" si="6"/>
        <v>36.400000000000006</v>
      </c>
      <c r="R14" s="5"/>
      <c r="S14" s="1"/>
      <c r="T14" s="1">
        <f t="shared" si="3"/>
        <v>12</v>
      </c>
      <c r="U14" s="1">
        <f t="shared" si="4"/>
        <v>6.129032258064516</v>
      </c>
      <c r="V14" s="1">
        <f>VLOOKUP(A14,[1]Sheet!$A:$O,15,0)</f>
        <v>5</v>
      </c>
      <c r="W14" s="1">
        <v>3.8</v>
      </c>
      <c r="X14" s="1">
        <v>3</v>
      </c>
      <c r="Y14" s="1">
        <v>2.4</v>
      </c>
      <c r="Z14" s="1">
        <v>1.4</v>
      </c>
      <c r="AA14" s="1"/>
      <c r="AB14" s="1">
        <f t="shared" si="5"/>
        <v>12.740000000000002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43</v>
      </c>
      <c r="B15" s="1" t="s">
        <v>36</v>
      </c>
      <c r="C15" s="1">
        <v>73</v>
      </c>
      <c r="D15" s="1"/>
      <c r="E15" s="1"/>
      <c r="F15" s="16">
        <v>73</v>
      </c>
      <c r="G15" s="6">
        <v>0.4</v>
      </c>
      <c r="H15" s="1">
        <v>50</v>
      </c>
      <c r="I15" s="1"/>
      <c r="J15" s="1"/>
      <c r="K15" s="1">
        <f t="shared" si="1"/>
        <v>0</v>
      </c>
      <c r="L15" s="1"/>
      <c r="M15" s="1"/>
      <c r="N15" s="1"/>
      <c r="O15" s="1"/>
      <c r="P15" s="1">
        <f t="shared" si="2"/>
        <v>0</v>
      </c>
      <c r="Q15" s="5"/>
      <c r="R15" s="5"/>
      <c r="S15" s="1"/>
      <c r="T15" s="1" t="e">
        <f t="shared" si="3"/>
        <v>#DIV/0!</v>
      </c>
      <c r="U15" s="1" t="e">
        <f t="shared" si="4"/>
        <v>#DIV/0!</v>
      </c>
      <c r="V15" s="1">
        <f>VLOOKUP(A15,[1]Sheet!$A:$O,15,0)</f>
        <v>0</v>
      </c>
      <c r="W15" s="1">
        <v>0</v>
      </c>
      <c r="X15" s="1">
        <v>0</v>
      </c>
      <c r="Y15" s="1">
        <v>0</v>
      </c>
      <c r="Z15" s="1">
        <v>0</v>
      </c>
      <c r="AA15" s="15" t="s">
        <v>143</v>
      </c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44</v>
      </c>
      <c r="B16" s="1" t="s">
        <v>36</v>
      </c>
      <c r="C16" s="1"/>
      <c r="D16" s="1">
        <v>60</v>
      </c>
      <c r="E16" s="1">
        <v>34</v>
      </c>
      <c r="F16" s="1">
        <v>25</v>
      </c>
      <c r="G16" s="6">
        <v>0.17</v>
      </c>
      <c r="H16" s="1">
        <v>180</v>
      </c>
      <c r="I16" s="1"/>
      <c r="J16" s="1">
        <v>34</v>
      </c>
      <c r="K16" s="1">
        <f t="shared" si="1"/>
        <v>0</v>
      </c>
      <c r="L16" s="1"/>
      <c r="M16" s="1"/>
      <c r="N16" s="1">
        <v>30</v>
      </c>
      <c r="O16" s="1"/>
      <c r="P16" s="1">
        <f t="shared" si="2"/>
        <v>6.8</v>
      </c>
      <c r="Q16" s="5">
        <f t="shared" si="6"/>
        <v>26.599999999999994</v>
      </c>
      <c r="R16" s="5"/>
      <c r="S16" s="1"/>
      <c r="T16" s="1">
        <f t="shared" si="3"/>
        <v>12</v>
      </c>
      <c r="U16" s="1">
        <f t="shared" si="4"/>
        <v>8.0882352941176467</v>
      </c>
      <c r="V16" s="1">
        <f>VLOOKUP(A16,[1]Sheet!$A:$O,15,0)</f>
        <v>0.8</v>
      </c>
      <c r="W16" s="1">
        <v>0</v>
      </c>
      <c r="X16" s="1">
        <v>2.8</v>
      </c>
      <c r="Y16" s="1">
        <v>3</v>
      </c>
      <c r="Z16" s="1">
        <v>0.4</v>
      </c>
      <c r="AA16" s="1"/>
      <c r="AB16" s="1">
        <f t="shared" si="5"/>
        <v>4.5219999999999994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45</v>
      </c>
      <c r="B17" s="1" t="s">
        <v>36</v>
      </c>
      <c r="C17" s="1">
        <v>29</v>
      </c>
      <c r="D17" s="1"/>
      <c r="E17" s="1">
        <v>23</v>
      </c>
      <c r="F17" s="1"/>
      <c r="G17" s="6">
        <v>0.5</v>
      </c>
      <c r="H17" s="1">
        <v>60</v>
      </c>
      <c r="I17" s="1"/>
      <c r="J17" s="1">
        <v>31</v>
      </c>
      <c r="K17" s="1">
        <f t="shared" si="1"/>
        <v>-8</v>
      </c>
      <c r="L17" s="1"/>
      <c r="M17" s="1"/>
      <c r="N17" s="1">
        <v>36.400000000000013</v>
      </c>
      <c r="O17" s="1">
        <v>49.599999999999987</v>
      </c>
      <c r="P17" s="1">
        <f t="shared" si="2"/>
        <v>4.5999999999999996</v>
      </c>
      <c r="Q17" s="5"/>
      <c r="R17" s="5"/>
      <c r="S17" s="1"/>
      <c r="T17" s="1">
        <f t="shared" si="3"/>
        <v>18.695652173913047</v>
      </c>
      <c r="U17" s="1">
        <f t="shared" si="4"/>
        <v>18.695652173913047</v>
      </c>
      <c r="V17" s="1">
        <f>VLOOKUP(A17,[1]Sheet!$A:$O,15,0)</f>
        <v>8</v>
      </c>
      <c r="W17" s="1">
        <v>5.4</v>
      </c>
      <c r="X17" s="1">
        <v>1</v>
      </c>
      <c r="Y17" s="1">
        <v>1.8</v>
      </c>
      <c r="Z17" s="1">
        <v>3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46</v>
      </c>
      <c r="B18" s="1" t="s">
        <v>36</v>
      </c>
      <c r="C18" s="1">
        <v>7</v>
      </c>
      <c r="D18" s="1"/>
      <c r="E18" s="1"/>
      <c r="F18" s="1"/>
      <c r="G18" s="6">
        <v>0</v>
      </c>
      <c r="H18" s="1">
        <v>55</v>
      </c>
      <c r="I18" s="1"/>
      <c r="J18" s="1">
        <v>6</v>
      </c>
      <c r="K18" s="1">
        <f t="shared" si="1"/>
        <v>-6</v>
      </c>
      <c r="L18" s="1"/>
      <c r="M18" s="1"/>
      <c r="N18" s="1"/>
      <c r="O18" s="1"/>
      <c r="P18" s="1">
        <f t="shared" si="2"/>
        <v>0</v>
      </c>
      <c r="Q18" s="5"/>
      <c r="R18" s="5"/>
      <c r="S18" s="1"/>
      <c r="T18" s="1" t="e">
        <f t="shared" si="3"/>
        <v>#DIV/0!</v>
      </c>
      <c r="U18" s="1" t="e">
        <f t="shared" si="4"/>
        <v>#DIV/0!</v>
      </c>
      <c r="V18" s="1">
        <f>VLOOKUP(A18,[1]Sheet!$A:$O,15,0)</f>
        <v>1.4</v>
      </c>
      <c r="W18" s="1">
        <v>1.4</v>
      </c>
      <c r="X18" s="1">
        <v>0.4</v>
      </c>
      <c r="Y18" s="1">
        <v>0.4</v>
      </c>
      <c r="Z18" s="1">
        <v>0</v>
      </c>
      <c r="AA18" s="1" t="s">
        <v>47</v>
      </c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48</v>
      </c>
      <c r="B19" s="1" t="s">
        <v>36</v>
      </c>
      <c r="C19" s="1">
        <v>12</v>
      </c>
      <c r="D19" s="1">
        <v>12</v>
      </c>
      <c r="E19" s="1">
        <v>16</v>
      </c>
      <c r="F19" s="1"/>
      <c r="G19" s="6">
        <v>0.3</v>
      </c>
      <c r="H19" s="1">
        <v>40</v>
      </c>
      <c r="I19" s="1"/>
      <c r="J19" s="1">
        <v>22</v>
      </c>
      <c r="K19" s="1">
        <f t="shared" si="1"/>
        <v>-6</v>
      </c>
      <c r="L19" s="1"/>
      <c r="M19" s="1"/>
      <c r="N19" s="1">
        <v>66</v>
      </c>
      <c r="O19" s="1">
        <v>51.600000000000023</v>
      </c>
      <c r="P19" s="1">
        <f t="shared" si="2"/>
        <v>3.2</v>
      </c>
      <c r="Q19" s="5"/>
      <c r="R19" s="5"/>
      <c r="S19" s="1"/>
      <c r="T19" s="1">
        <f t="shared" si="3"/>
        <v>36.750000000000007</v>
      </c>
      <c r="U19" s="1">
        <f t="shared" si="4"/>
        <v>36.750000000000007</v>
      </c>
      <c r="V19" s="1">
        <f>VLOOKUP(A19,[1]Sheet!$A:$O,15,0)</f>
        <v>10.8</v>
      </c>
      <c r="W19" s="1">
        <v>10</v>
      </c>
      <c r="X19" s="1">
        <v>1.8</v>
      </c>
      <c r="Y19" s="1">
        <v>2.4</v>
      </c>
      <c r="Z19" s="1">
        <v>6.6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49</v>
      </c>
      <c r="B20" s="1" t="s">
        <v>36</v>
      </c>
      <c r="C20" s="1">
        <v>31</v>
      </c>
      <c r="D20" s="1">
        <v>18</v>
      </c>
      <c r="E20" s="1">
        <v>12</v>
      </c>
      <c r="F20" s="1">
        <v>37</v>
      </c>
      <c r="G20" s="6">
        <v>0.4</v>
      </c>
      <c r="H20" s="1">
        <v>50</v>
      </c>
      <c r="I20" s="1"/>
      <c r="J20" s="1">
        <v>12</v>
      </c>
      <c r="K20" s="1">
        <f t="shared" si="1"/>
        <v>0</v>
      </c>
      <c r="L20" s="1"/>
      <c r="M20" s="1"/>
      <c r="N20" s="1"/>
      <c r="O20" s="1"/>
      <c r="P20" s="1">
        <f t="shared" si="2"/>
        <v>2.4</v>
      </c>
      <c r="Q20" s="5"/>
      <c r="R20" s="5"/>
      <c r="S20" s="1"/>
      <c r="T20" s="1">
        <f t="shared" si="3"/>
        <v>15.416666666666668</v>
      </c>
      <c r="U20" s="1">
        <f t="shared" si="4"/>
        <v>15.416666666666668</v>
      </c>
      <c r="V20" s="1">
        <f>VLOOKUP(A20,[1]Sheet!$A:$O,15,0)</f>
        <v>3</v>
      </c>
      <c r="W20" s="1">
        <v>3.4</v>
      </c>
      <c r="X20" s="1">
        <v>4.2</v>
      </c>
      <c r="Y20" s="1">
        <v>3</v>
      </c>
      <c r="Z20" s="1">
        <v>1.6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50</v>
      </c>
      <c r="B21" s="1" t="s">
        <v>36</v>
      </c>
      <c r="C21" s="1">
        <v>46</v>
      </c>
      <c r="D21" s="1">
        <v>20</v>
      </c>
      <c r="E21" s="1">
        <v>21</v>
      </c>
      <c r="F21" s="1">
        <v>20</v>
      </c>
      <c r="G21" s="6">
        <v>0</v>
      </c>
      <c r="H21" s="1">
        <v>55</v>
      </c>
      <c r="I21" s="1"/>
      <c r="J21" s="1">
        <v>26</v>
      </c>
      <c r="K21" s="1">
        <f t="shared" si="1"/>
        <v>-5</v>
      </c>
      <c r="L21" s="1"/>
      <c r="M21" s="1"/>
      <c r="N21" s="1"/>
      <c r="O21" s="1"/>
      <c r="P21" s="1">
        <f t="shared" si="2"/>
        <v>4.2</v>
      </c>
      <c r="Q21" s="5"/>
      <c r="R21" s="5"/>
      <c r="S21" s="1"/>
      <c r="T21" s="1">
        <f t="shared" si="3"/>
        <v>4.7619047619047619</v>
      </c>
      <c r="U21" s="1">
        <f t="shared" si="4"/>
        <v>4.7619047619047619</v>
      </c>
      <c r="V21" s="1">
        <f>VLOOKUP(A21,[1]Sheet!$A:$O,15,0)</f>
        <v>9.6</v>
      </c>
      <c r="W21" s="1">
        <v>5.4</v>
      </c>
      <c r="X21" s="1">
        <v>0.8</v>
      </c>
      <c r="Y21" s="1">
        <v>0.8</v>
      </c>
      <c r="Z21" s="1">
        <v>0</v>
      </c>
      <c r="AA21" s="1" t="s">
        <v>47</v>
      </c>
      <c r="AB21" s="1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51</v>
      </c>
      <c r="B22" s="1" t="s">
        <v>36</v>
      </c>
      <c r="C22" s="1">
        <v>1</v>
      </c>
      <c r="D22" s="1">
        <v>60</v>
      </c>
      <c r="E22" s="1">
        <v>12</v>
      </c>
      <c r="F22" s="1">
        <v>48</v>
      </c>
      <c r="G22" s="6">
        <v>0.35</v>
      </c>
      <c r="H22" s="1">
        <v>40</v>
      </c>
      <c r="I22" s="1"/>
      <c r="J22" s="1">
        <v>12</v>
      </c>
      <c r="K22" s="1">
        <f t="shared" si="1"/>
        <v>0</v>
      </c>
      <c r="L22" s="1"/>
      <c r="M22" s="1"/>
      <c r="N22" s="1">
        <v>10</v>
      </c>
      <c r="O22" s="1"/>
      <c r="P22" s="1">
        <f t="shared" si="2"/>
        <v>2.4</v>
      </c>
      <c r="Q22" s="5"/>
      <c r="R22" s="5"/>
      <c r="S22" s="1"/>
      <c r="T22" s="1">
        <f t="shared" si="3"/>
        <v>24.166666666666668</v>
      </c>
      <c r="U22" s="1">
        <f t="shared" si="4"/>
        <v>24.166666666666668</v>
      </c>
      <c r="V22" s="1">
        <f>VLOOKUP(A22,[1]Sheet!$A:$O,15,0)</f>
        <v>2</v>
      </c>
      <c r="W22" s="1">
        <v>1.4</v>
      </c>
      <c r="X22" s="1">
        <v>4.5999999999999996</v>
      </c>
      <c r="Y22" s="1">
        <v>4.5999999999999996</v>
      </c>
      <c r="Z22" s="1">
        <v>0.2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52</v>
      </c>
      <c r="B23" s="1" t="s">
        <v>36</v>
      </c>
      <c r="C23" s="1"/>
      <c r="D23" s="1">
        <v>165</v>
      </c>
      <c r="E23" s="1">
        <v>132</v>
      </c>
      <c r="F23" s="1">
        <v>33</v>
      </c>
      <c r="G23" s="6">
        <v>0.17</v>
      </c>
      <c r="H23" s="1">
        <v>180</v>
      </c>
      <c r="I23" s="1"/>
      <c r="J23" s="1">
        <v>138</v>
      </c>
      <c r="K23" s="1">
        <f t="shared" si="1"/>
        <v>-6</v>
      </c>
      <c r="L23" s="1"/>
      <c r="M23" s="1"/>
      <c r="N23" s="1">
        <v>50</v>
      </c>
      <c r="O23" s="1"/>
      <c r="P23" s="1">
        <f t="shared" si="2"/>
        <v>26.4</v>
      </c>
      <c r="Q23" s="5">
        <f>10*P23-O23-F23-N23</f>
        <v>181</v>
      </c>
      <c r="R23" s="5"/>
      <c r="S23" s="1"/>
      <c r="T23" s="1">
        <f t="shared" si="3"/>
        <v>10</v>
      </c>
      <c r="U23" s="1">
        <f t="shared" si="4"/>
        <v>3.143939393939394</v>
      </c>
      <c r="V23" s="1">
        <f>VLOOKUP(A23,[1]Sheet!$A:$O,15,0)</f>
        <v>4.4000000000000004</v>
      </c>
      <c r="W23" s="1">
        <v>0</v>
      </c>
      <c r="X23" s="1">
        <v>11.8</v>
      </c>
      <c r="Y23" s="1">
        <v>12</v>
      </c>
      <c r="Z23" s="1">
        <v>0</v>
      </c>
      <c r="AA23" s="1"/>
      <c r="AB23" s="1">
        <f t="shared" si="5"/>
        <v>30.770000000000003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53</v>
      </c>
      <c r="B24" s="1" t="s">
        <v>36</v>
      </c>
      <c r="C24" s="1"/>
      <c r="D24" s="1">
        <v>36</v>
      </c>
      <c r="E24" s="1">
        <v>38</v>
      </c>
      <c r="F24" s="1">
        <v>-2</v>
      </c>
      <c r="G24" s="6">
        <v>0.35</v>
      </c>
      <c r="H24" s="1">
        <v>45</v>
      </c>
      <c r="I24" s="1"/>
      <c r="J24" s="1">
        <v>44</v>
      </c>
      <c r="K24" s="1">
        <f t="shared" si="1"/>
        <v>-6</v>
      </c>
      <c r="L24" s="1"/>
      <c r="M24" s="1"/>
      <c r="N24" s="1"/>
      <c r="O24" s="1">
        <v>39</v>
      </c>
      <c r="P24" s="1">
        <f t="shared" si="2"/>
        <v>7.6</v>
      </c>
      <c r="Q24" s="5">
        <f t="shared" ref="Q24:Q30" si="7">12*P24-O24-F24-N24</f>
        <v>54.199999999999989</v>
      </c>
      <c r="R24" s="5"/>
      <c r="S24" s="1"/>
      <c r="T24" s="1">
        <f t="shared" si="3"/>
        <v>11.999999999999998</v>
      </c>
      <c r="U24" s="1">
        <f t="shared" si="4"/>
        <v>4.8684210526315788</v>
      </c>
      <c r="V24" s="1">
        <f>VLOOKUP(A24,[1]Sheet!$A:$O,15,0)</f>
        <v>5</v>
      </c>
      <c r="W24" s="1">
        <v>2.4</v>
      </c>
      <c r="X24" s="1">
        <v>2.4</v>
      </c>
      <c r="Y24" s="1">
        <v>2.2000000000000002</v>
      </c>
      <c r="Z24" s="1">
        <v>0</v>
      </c>
      <c r="AA24" s="1"/>
      <c r="AB24" s="1">
        <f t="shared" si="5"/>
        <v>18.969999999999995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54</v>
      </c>
      <c r="B25" s="1" t="s">
        <v>36</v>
      </c>
      <c r="C25" s="1"/>
      <c r="D25" s="1">
        <v>90</v>
      </c>
      <c r="E25" s="1">
        <v>79</v>
      </c>
      <c r="F25" s="1">
        <v>11</v>
      </c>
      <c r="G25" s="6">
        <v>0.35</v>
      </c>
      <c r="H25" s="1">
        <v>45</v>
      </c>
      <c r="I25" s="1"/>
      <c r="J25" s="1">
        <v>77</v>
      </c>
      <c r="K25" s="1">
        <f t="shared" si="1"/>
        <v>2</v>
      </c>
      <c r="L25" s="1"/>
      <c r="M25" s="1"/>
      <c r="N25" s="1">
        <v>10</v>
      </c>
      <c r="O25" s="1"/>
      <c r="P25" s="1">
        <f t="shared" si="2"/>
        <v>15.8</v>
      </c>
      <c r="Q25" s="5">
        <f>8*P25-O25-F25-N25</f>
        <v>105.4</v>
      </c>
      <c r="R25" s="5"/>
      <c r="S25" s="1"/>
      <c r="T25" s="1">
        <f t="shared" si="3"/>
        <v>8</v>
      </c>
      <c r="U25" s="1">
        <f t="shared" si="4"/>
        <v>1.3291139240506329</v>
      </c>
      <c r="V25" s="1">
        <f>VLOOKUP(A25,[1]Sheet!$A:$O,15,0)</f>
        <v>4.5999999999999996</v>
      </c>
      <c r="W25" s="1">
        <v>0</v>
      </c>
      <c r="X25" s="1">
        <v>6</v>
      </c>
      <c r="Y25" s="1">
        <v>6</v>
      </c>
      <c r="Z25" s="1">
        <v>0.4</v>
      </c>
      <c r="AA25" s="1"/>
      <c r="AB25" s="1">
        <f t="shared" si="5"/>
        <v>36.89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55</v>
      </c>
      <c r="B26" s="1" t="s">
        <v>29</v>
      </c>
      <c r="C26" s="1">
        <v>97.822999999999993</v>
      </c>
      <c r="D26" s="1">
        <v>237.10900000000001</v>
      </c>
      <c r="E26" s="1">
        <v>247.035</v>
      </c>
      <c r="F26" s="1">
        <v>9.7940000000000005</v>
      </c>
      <c r="G26" s="6">
        <v>1</v>
      </c>
      <c r="H26" s="1">
        <v>55</v>
      </c>
      <c r="I26" s="1"/>
      <c r="J26" s="1">
        <v>240.923</v>
      </c>
      <c r="K26" s="1">
        <f t="shared" si="1"/>
        <v>6.1119999999999948</v>
      </c>
      <c r="L26" s="1"/>
      <c r="M26" s="1"/>
      <c r="N26" s="1">
        <v>229.68679999999989</v>
      </c>
      <c r="O26" s="1">
        <v>260.06440000000009</v>
      </c>
      <c r="P26" s="1">
        <f t="shared" si="2"/>
        <v>49.406999999999996</v>
      </c>
      <c r="Q26" s="5">
        <f t="shared" si="7"/>
        <v>93.338800000000049</v>
      </c>
      <c r="R26" s="5"/>
      <c r="S26" s="1"/>
      <c r="T26" s="1">
        <f t="shared" si="3"/>
        <v>12.000000000000002</v>
      </c>
      <c r="U26" s="1">
        <f t="shared" si="4"/>
        <v>10.110818305098469</v>
      </c>
      <c r="V26" s="1">
        <f>VLOOKUP(A26,[1]Sheet!$A:$O,15,0)</f>
        <v>53.943600000000004</v>
      </c>
      <c r="W26" s="1">
        <v>40.253599999999999</v>
      </c>
      <c r="X26" s="1">
        <v>35.229999999999997</v>
      </c>
      <c r="Y26" s="1">
        <v>35.758800000000001</v>
      </c>
      <c r="Z26" s="1">
        <v>33.594799999999999</v>
      </c>
      <c r="AA26" s="1"/>
      <c r="AB26" s="1">
        <f t="shared" si="5"/>
        <v>93.338800000000049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56</v>
      </c>
      <c r="B27" s="1" t="s">
        <v>29</v>
      </c>
      <c r="C27" s="1">
        <v>2103.9789999999998</v>
      </c>
      <c r="D27" s="1">
        <v>3002.2069999999999</v>
      </c>
      <c r="E27" s="1">
        <v>2693.9160000000002</v>
      </c>
      <c r="F27" s="1">
        <v>1770.9760000000001</v>
      </c>
      <c r="G27" s="6">
        <v>1</v>
      </c>
      <c r="H27" s="1">
        <v>50</v>
      </c>
      <c r="I27" s="1"/>
      <c r="J27" s="1">
        <v>2691.7570000000001</v>
      </c>
      <c r="K27" s="1">
        <f t="shared" si="1"/>
        <v>2.1590000000001055</v>
      </c>
      <c r="L27" s="1"/>
      <c r="M27" s="1"/>
      <c r="N27" s="1">
        <v>1700</v>
      </c>
      <c r="O27" s="1">
        <v>1596.593000000001</v>
      </c>
      <c r="P27" s="1">
        <f t="shared" si="2"/>
        <v>538.78320000000008</v>
      </c>
      <c r="Q27" s="5">
        <f t="shared" si="7"/>
        <v>1397.8294000000001</v>
      </c>
      <c r="R27" s="5"/>
      <c r="S27" s="1"/>
      <c r="T27" s="1">
        <f t="shared" si="3"/>
        <v>12.000000000000002</v>
      </c>
      <c r="U27" s="1">
        <f t="shared" si="4"/>
        <v>9.4055809461022548</v>
      </c>
      <c r="V27" s="1">
        <f>VLOOKUP(A27,[1]Sheet!$A:$O,15,0)</f>
        <v>517.96800000000007</v>
      </c>
      <c r="W27" s="1">
        <v>500.22579999999999</v>
      </c>
      <c r="X27" s="1">
        <v>466.73340000000002</v>
      </c>
      <c r="Y27" s="1">
        <v>494.83179999999999</v>
      </c>
      <c r="Z27" s="1">
        <v>426.8218</v>
      </c>
      <c r="AA27" s="1"/>
      <c r="AB27" s="1">
        <f t="shared" si="5"/>
        <v>1397.8294000000001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57</v>
      </c>
      <c r="B28" s="1" t="s">
        <v>29</v>
      </c>
      <c r="C28" s="1">
        <v>204.76400000000001</v>
      </c>
      <c r="D28" s="1">
        <v>73.594999999999999</v>
      </c>
      <c r="E28" s="1">
        <v>209.673</v>
      </c>
      <c r="F28" s="1">
        <v>0.14599999999999999</v>
      </c>
      <c r="G28" s="6">
        <v>1</v>
      </c>
      <c r="H28" s="1">
        <v>55</v>
      </c>
      <c r="I28" s="1"/>
      <c r="J28" s="1">
        <v>207.196</v>
      </c>
      <c r="K28" s="1">
        <f t="shared" si="1"/>
        <v>2.4770000000000039</v>
      </c>
      <c r="L28" s="1"/>
      <c r="M28" s="1"/>
      <c r="N28" s="1">
        <v>222.7304</v>
      </c>
      <c r="O28" s="1">
        <v>261.21339999999992</v>
      </c>
      <c r="P28" s="1">
        <f t="shared" si="2"/>
        <v>41.934600000000003</v>
      </c>
      <c r="Q28" s="5">
        <f t="shared" si="7"/>
        <v>19.125400000000127</v>
      </c>
      <c r="R28" s="5"/>
      <c r="S28" s="1"/>
      <c r="T28" s="1">
        <f t="shared" si="3"/>
        <v>12</v>
      </c>
      <c r="U28" s="1">
        <f t="shared" si="4"/>
        <v>11.54392315653422</v>
      </c>
      <c r="V28" s="1">
        <f>VLOOKUP(A28,[1]Sheet!$A:$O,15,0)</f>
        <v>49.8384</v>
      </c>
      <c r="W28" s="1">
        <v>35.619600000000013</v>
      </c>
      <c r="X28" s="1">
        <v>29.645600000000002</v>
      </c>
      <c r="Y28" s="1">
        <v>32.103999999999999</v>
      </c>
      <c r="Z28" s="1">
        <v>46.514000000000003</v>
      </c>
      <c r="AA28" s="1"/>
      <c r="AB28" s="1">
        <f t="shared" si="5"/>
        <v>19.125400000000127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58</v>
      </c>
      <c r="B29" s="1" t="s">
        <v>29</v>
      </c>
      <c r="C29" s="1">
        <v>12.585000000000001</v>
      </c>
      <c r="D29" s="1">
        <v>131.12700000000001</v>
      </c>
      <c r="E29" s="1">
        <v>135.577</v>
      </c>
      <c r="F29" s="1"/>
      <c r="G29" s="6">
        <v>1</v>
      </c>
      <c r="H29" s="1">
        <v>60</v>
      </c>
      <c r="I29" s="1"/>
      <c r="J29" s="1">
        <v>130.756</v>
      </c>
      <c r="K29" s="1">
        <f t="shared" si="1"/>
        <v>4.820999999999998</v>
      </c>
      <c r="L29" s="1"/>
      <c r="M29" s="1"/>
      <c r="N29" s="1"/>
      <c r="O29" s="1">
        <v>96.892799999999966</v>
      </c>
      <c r="P29" s="1">
        <f t="shared" si="2"/>
        <v>27.115400000000001</v>
      </c>
      <c r="Q29" s="5">
        <f>11*P29-O29-F29-N29</f>
        <v>201.37660000000005</v>
      </c>
      <c r="R29" s="5"/>
      <c r="S29" s="1"/>
      <c r="T29" s="1">
        <f t="shared" si="3"/>
        <v>11</v>
      </c>
      <c r="U29" s="1">
        <f t="shared" si="4"/>
        <v>3.5733494619293817</v>
      </c>
      <c r="V29" s="1">
        <f>VLOOKUP(A29,[1]Sheet!$A:$O,15,0)</f>
        <v>14.444399999999998</v>
      </c>
      <c r="W29" s="1">
        <v>3.8508</v>
      </c>
      <c r="X29" s="1">
        <v>9.0358000000000001</v>
      </c>
      <c r="Y29" s="1">
        <v>9.5134000000000007</v>
      </c>
      <c r="Z29" s="1">
        <v>4.4551999999999996</v>
      </c>
      <c r="AA29" s="1"/>
      <c r="AB29" s="1">
        <f t="shared" si="5"/>
        <v>201.37660000000005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59</v>
      </c>
      <c r="B30" s="1" t="s">
        <v>29</v>
      </c>
      <c r="C30" s="1">
        <v>2922.2040000000002</v>
      </c>
      <c r="D30" s="1">
        <v>1620.85</v>
      </c>
      <c r="E30" s="1">
        <v>2149.6570000000002</v>
      </c>
      <c r="F30" s="1">
        <v>1828.866</v>
      </c>
      <c r="G30" s="6">
        <v>1</v>
      </c>
      <c r="H30" s="1">
        <v>60</v>
      </c>
      <c r="I30" s="1"/>
      <c r="J30" s="1">
        <v>2120.4810000000002</v>
      </c>
      <c r="K30" s="1">
        <f t="shared" si="1"/>
        <v>29.175999999999931</v>
      </c>
      <c r="L30" s="1"/>
      <c r="M30" s="1"/>
      <c r="N30" s="1">
        <v>1300</v>
      </c>
      <c r="O30" s="1">
        <v>1044.756800000001</v>
      </c>
      <c r="P30" s="1">
        <f t="shared" si="2"/>
        <v>429.93140000000005</v>
      </c>
      <c r="Q30" s="5">
        <f t="shared" si="7"/>
        <v>985.55400000000009</v>
      </c>
      <c r="R30" s="5"/>
      <c r="S30" s="1"/>
      <c r="T30" s="1">
        <f t="shared" si="3"/>
        <v>12.000000000000002</v>
      </c>
      <c r="U30" s="1">
        <f t="shared" si="4"/>
        <v>9.7076482434174398</v>
      </c>
      <c r="V30" s="1">
        <f>VLOOKUP(A30,[1]Sheet!$A:$O,15,0)</f>
        <v>424.56360000000006</v>
      </c>
      <c r="W30" s="1">
        <v>430.35559999999998</v>
      </c>
      <c r="X30" s="1">
        <v>405.88380000000001</v>
      </c>
      <c r="Y30" s="1">
        <v>420.02740000000011</v>
      </c>
      <c r="Z30" s="1">
        <v>449.64100000000002</v>
      </c>
      <c r="AA30" s="1"/>
      <c r="AB30" s="1">
        <f t="shared" si="5"/>
        <v>985.55400000000009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2" t="s">
        <v>60</v>
      </c>
      <c r="B31" s="1" t="s">
        <v>29</v>
      </c>
      <c r="C31" s="1"/>
      <c r="D31" s="1">
        <v>42.43</v>
      </c>
      <c r="E31" s="1"/>
      <c r="F31" s="1"/>
      <c r="G31" s="6">
        <v>0</v>
      </c>
      <c r="H31" s="1">
        <v>55</v>
      </c>
      <c r="I31" s="1"/>
      <c r="J31" s="1"/>
      <c r="K31" s="1">
        <f t="shared" si="1"/>
        <v>0</v>
      </c>
      <c r="L31" s="1"/>
      <c r="M31" s="1"/>
      <c r="N31" s="1"/>
      <c r="O31" s="1"/>
      <c r="P31" s="1">
        <f t="shared" si="2"/>
        <v>0</v>
      </c>
      <c r="Q31" s="5"/>
      <c r="R31" s="5"/>
      <c r="S31" s="1"/>
      <c r="T31" s="1" t="e">
        <f t="shared" si="3"/>
        <v>#DIV/0!</v>
      </c>
      <c r="U31" s="1" t="e">
        <f t="shared" si="4"/>
        <v>#DIV/0!</v>
      </c>
      <c r="V31" s="1">
        <f>VLOOKUP(A31,[1]Sheet!$A:$O,15,0)</f>
        <v>0</v>
      </c>
      <c r="W31" s="1">
        <v>0</v>
      </c>
      <c r="X31" s="1">
        <v>0</v>
      </c>
      <c r="Y31" s="1">
        <v>0</v>
      </c>
      <c r="Z31" s="1">
        <v>0</v>
      </c>
      <c r="AA31" s="12" t="s">
        <v>61</v>
      </c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62</v>
      </c>
      <c r="B32" s="1" t="s">
        <v>29</v>
      </c>
      <c r="C32" s="1">
        <v>26.466000000000001</v>
      </c>
      <c r="D32" s="1">
        <v>73.02</v>
      </c>
      <c r="E32" s="1">
        <v>63.363999999999997</v>
      </c>
      <c r="F32" s="1">
        <v>17.577999999999999</v>
      </c>
      <c r="G32" s="6">
        <v>1</v>
      </c>
      <c r="H32" s="1">
        <v>50</v>
      </c>
      <c r="I32" s="1"/>
      <c r="J32" s="1">
        <v>63.618000000000002</v>
      </c>
      <c r="K32" s="1">
        <f t="shared" si="1"/>
        <v>-0.25400000000000489</v>
      </c>
      <c r="L32" s="1"/>
      <c r="M32" s="1"/>
      <c r="N32" s="1">
        <v>22.206399999999981</v>
      </c>
      <c r="O32" s="1">
        <v>51.495600000000032</v>
      </c>
      <c r="P32" s="1">
        <f t="shared" si="2"/>
        <v>12.672799999999999</v>
      </c>
      <c r="Q32" s="5">
        <f t="shared" ref="Q32:Q59" si="8">12*P32-O32-F32-N32</f>
        <v>60.793599999999991</v>
      </c>
      <c r="R32" s="5"/>
      <c r="S32" s="1"/>
      <c r="T32" s="1">
        <f t="shared" si="3"/>
        <v>12.000000000000002</v>
      </c>
      <c r="U32" s="1">
        <f t="shared" si="4"/>
        <v>7.202828104286346</v>
      </c>
      <c r="V32" s="1">
        <f>VLOOKUP(A32,[1]Sheet!$A:$O,15,0)</f>
        <v>11.263999999999999</v>
      </c>
      <c r="W32" s="1">
        <v>8.6066000000000003</v>
      </c>
      <c r="X32" s="1">
        <v>9.6836000000000002</v>
      </c>
      <c r="Y32" s="1">
        <v>10.019600000000001</v>
      </c>
      <c r="Z32" s="1">
        <v>8.4319999999999986</v>
      </c>
      <c r="AA32" s="1"/>
      <c r="AB32" s="1">
        <f t="shared" si="5"/>
        <v>60.793599999999991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63</v>
      </c>
      <c r="B33" s="1" t="s">
        <v>29</v>
      </c>
      <c r="C33" s="1">
        <v>179.66</v>
      </c>
      <c r="D33" s="1">
        <v>302.11</v>
      </c>
      <c r="E33" s="1">
        <v>248.702</v>
      </c>
      <c r="F33" s="1">
        <v>156.684</v>
      </c>
      <c r="G33" s="6">
        <v>1</v>
      </c>
      <c r="H33" s="1">
        <v>55</v>
      </c>
      <c r="I33" s="1"/>
      <c r="J33" s="1">
        <v>246.21199999999999</v>
      </c>
      <c r="K33" s="1">
        <f t="shared" si="1"/>
        <v>2.4900000000000091</v>
      </c>
      <c r="L33" s="1"/>
      <c r="M33" s="1"/>
      <c r="N33" s="1">
        <v>201.66680000000011</v>
      </c>
      <c r="O33" s="1">
        <v>54.480399999999918</v>
      </c>
      <c r="P33" s="1">
        <f t="shared" si="2"/>
        <v>49.740400000000001</v>
      </c>
      <c r="Q33" s="5">
        <f t="shared" si="8"/>
        <v>184.05360000000005</v>
      </c>
      <c r="R33" s="5"/>
      <c r="S33" s="1"/>
      <c r="T33" s="1">
        <f t="shared" si="3"/>
        <v>12</v>
      </c>
      <c r="U33" s="1">
        <f t="shared" si="4"/>
        <v>8.2997161261268513</v>
      </c>
      <c r="V33" s="1">
        <f>VLOOKUP(A33,[1]Sheet!$A:$O,15,0)</f>
        <v>47.625599999999999</v>
      </c>
      <c r="W33" s="1">
        <v>50.544800000000002</v>
      </c>
      <c r="X33" s="1">
        <v>46.032799999999988</v>
      </c>
      <c r="Y33" s="1">
        <v>37.483999999999988</v>
      </c>
      <c r="Z33" s="1">
        <v>44.064800000000012</v>
      </c>
      <c r="AA33" s="1"/>
      <c r="AB33" s="1">
        <f t="shared" si="5"/>
        <v>184.05360000000005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64</v>
      </c>
      <c r="B34" s="1" t="s">
        <v>29</v>
      </c>
      <c r="C34" s="1">
        <v>1212.604</v>
      </c>
      <c r="D34" s="1">
        <v>3461.7950000000001</v>
      </c>
      <c r="E34" s="1">
        <v>2063.0990000000002</v>
      </c>
      <c r="F34" s="1">
        <v>2123.5059999999999</v>
      </c>
      <c r="G34" s="6">
        <v>1</v>
      </c>
      <c r="H34" s="1">
        <v>60</v>
      </c>
      <c r="I34" s="1"/>
      <c r="J34" s="1">
        <v>2054.69</v>
      </c>
      <c r="K34" s="1">
        <f t="shared" si="1"/>
        <v>8.4090000000001055</v>
      </c>
      <c r="L34" s="1"/>
      <c r="M34" s="1"/>
      <c r="N34" s="1">
        <v>832.00879999999984</v>
      </c>
      <c r="O34" s="1">
        <v>1278.4728</v>
      </c>
      <c r="P34" s="1">
        <f t="shared" si="2"/>
        <v>412.61980000000005</v>
      </c>
      <c r="Q34" s="5">
        <f t="shared" si="8"/>
        <v>717.45000000000141</v>
      </c>
      <c r="R34" s="5"/>
      <c r="S34" s="1"/>
      <c r="T34" s="1">
        <f t="shared" si="3"/>
        <v>12.000000000000004</v>
      </c>
      <c r="U34" s="1">
        <f t="shared" si="4"/>
        <v>10.261232253032937</v>
      </c>
      <c r="V34" s="1">
        <f>VLOOKUP(A34,[1]Sheet!$A:$O,15,0)</f>
        <v>420.52619999999996</v>
      </c>
      <c r="W34" s="1">
        <v>416.97579999999999</v>
      </c>
      <c r="X34" s="1">
        <v>416.59519999999998</v>
      </c>
      <c r="Y34" s="1">
        <v>382.75619999999998</v>
      </c>
      <c r="Z34" s="1">
        <v>327.71620000000001</v>
      </c>
      <c r="AA34" s="1"/>
      <c r="AB34" s="1">
        <f t="shared" si="5"/>
        <v>717.45000000000141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65</v>
      </c>
      <c r="B35" s="1" t="s">
        <v>29</v>
      </c>
      <c r="C35" s="1">
        <v>1768.0640000000001</v>
      </c>
      <c r="D35" s="1">
        <v>1720.9849999999999</v>
      </c>
      <c r="E35" s="1">
        <v>1796.6690000000001</v>
      </c>
      <c r="F35" s="1">
        <v>1312.0889999999999</v>
      </c>
      <c r="G35" s="6">
        <v>1</v>
      </c>
      <c r="H35" s="1">
        <v>60</v>
      </c>
      <c r="I35" s="1"/>
      <c r="J35" s="1">
        <v>1803.7429999999999</v>
      </c>
      <c r="K35" s="1">
        <f t="shared" si="1"/>
        <v>-7.0739999999998417</v>
      </c>
      <c r="L35" s="1"/>
      <c r="M35" s="1"/>
      <c r="N35" s="1">
        <v>1116.0444000000009</v>
      </c>
      <c r="O35" s="1">
        <v>694.08500000000004</v>
      </c>
      <c r="P35" s="1">
        <f t="shared" si="2"/>
        <v>359.3338</v>
      </c>
      <c r="Q35" s="5">
        <f t="shared" si="8"/>
        <v>1189.7871999999995</v>
      </c>
      <c r="R35" s="5"/>
      <c r="S35" s="1"/>
      <c r="T35" s="1">
        <f t="shared" si="3"/>
        <v>12.000000000000002</v>
      </c>
      <c r="U35" s="1">
        <f t="shared" si="4"/>
        <v>8.6889081962231245</v>
      </c>
      <c r="V35" s="1">
        <f>VLOOKUP(A35,[1]Sheet!$A:$O,15,0)</f>
        <v>328.63080000000002</v>
      </c>
      <c r="W35" s="1">
        <v>343.37419999999997</v>
      </c>
      <c r="X35" s="1">
        <v>311.447</v>
      </c>
      <c r="Y35" s="1">
        <v>326.01900000000001</v>
      </c>
      <c r="Z35" s="1">
        <v>292.03539999999998</v>
      </c>
      <c r="AA35" s="1"/>
      <c r="AB35" s="1">
        <f t="shared" si="5"/>
        <v>1189.7871999999995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66</v>
      </c>
      <c r="B36" s="1" t="s">
        <v>29</v>
      </c>
      <c r="C36" s="1">
        <v>117.48399999999999</v>
      </c>
      <c r="D36" s="1">
        <v>406.37299999999999</v>
      </c>
      <c r="E36" s="1">
        <v>233.4</v>
      </c>
      <c r="F36" s="1">
        <v>230.69300000000001</v>
      </c>
      <c r="G36" s="6">
        <v>1</v>
      </c>
      <c r="H36" s="1">
        <v>60</v>
      </c>
      <c r="I36" s="1"/>
      <c r="J36" s="1">
        <v>227.30199999999999</v>
      </c>
      <c r="K36" s="1">
        <f t="shared" ref="K36:K66" si="9">E36-J36</f>
        <v>6.0980000000000132</v>
      </c>
      <c r="L36" s="1"/>
      <c r="M36" s="1"/>
      <c r="N36" s="1">
        <v>75.671599999999899</v>
      </c>
      <c r="O36" s="1">
        <v>34.246000000000087</v>
      </c>
      <c r="P36" s="1">
        <f t="shared" si="2"/>
        <v>46.68</v>
      </c>
      <c r="Q36" s="5">
        <f t="shared" si="8"/>
        <v>219.54939999999999</v>
      </c>
      <c r="R36" s="5"/>
      <c r="S36" s="1"/>
      <c r="T36" s="1">
        <f t="shared" si="3"/>
        <v>12</v>
      </c>
      <c r="U36" s="1">
        <f t="shared" si="4"/>
        <v>7.2967137960582686</v>
      </c>
      <c r="V36" s="1">
        <f>VLOOKUP(A36,[1]Sheet!$A:$O,15,0)</f>
        <v>41.6798</v>
      </c>
      <c r="W36" s="1">
        <v>44.03</v>
      </c>
      <c r="X36" s="1">
        <v>47.395600000000002</v>
      </c>
      <c r="Y36" s="1">
        <v>42.09</v>
      </c>
      <c r="Z36" s="1">
        <v>38.031199999999998</v>
      </c>
      <c r="AA36" s="1"/>
      <c r="AB36" s="1">
        <f t="shared" si="5"/>
        <v>219.54939999999999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67</v>
      </c>
      <c r="B37" s="1" t="s">
        <v>29</v>
      </c>
      <c r="C37" s="1">
        <v>74.87</v>
      </c>
      <c r="D37" s="1">
        <v>211.08600000000001</v>
      </c>
      <c r="E37" s="1">
        <v>151.76300000000001</v>
      </c>
      <c r="F37" s="1">
        <v>80.608999999999995</v>
      </c>
      <c r="G37" s="6">
        <v>1</v>
      </c>
      <c r="H37" s="1">
        <v>60</v>
      </c>
      <c r="I37" s="1"/>
      <c r="J37" s="1">
        <v>144.98699999999999</v>
      </c>
      <c r="K37" s="1">
        <f t="shared" si="9"/>
        <v>6.7760000000000105</v>
      </c>
      <c r="L37" s="1"/>
      <c r="M37" s="1"/>
      <c r="N37" s="1">
        <v>188.31239999999991</v>
      </c>
      <c r="O37" s="1">
        <v>44.428000000000033</v>
      </c>
      <c r="P37" s="1">
        <f t="shared" si="2"/>
        <v>30.352600000000002</v>
      </c>
      <c r="Q37" s="5">
        <f t="shared" si="8"/>
        <v>50.881800000000112</v>
      </c>
      <c r="R37" s="5"/>
      <c r="S37" s="1"/>
      <c r="T37" s="1">
        <f t="shared" si="3"/>
        <v>12.000000000000002</v>
      </c>
      <c r="U37" s="1">
        <f t="shared" si="4"/>
        <v>10.323642785132078</v>
      </c>
      <c r="V37" s="1">
        <f>VLOOKUP(A37,[1]Sheet!$A:$O,15,0)</f>
        <v>32.684199999999997</v>
      </c>
      <c r="W37" s="1">
        <v>34.691199999999988</v>
      </c>
      <c r="X37" s="1">
        <v>27.689800000000002</v>
      </c>
      <c r="Y37" s="1">
        <v>23.249600000000001</v>
      </c>
      <c r="Z37" s="1">
        <v>24.455200000000001</v>
      </c>
      <c r="AA37" s="1"/>
      <c r="AB37" s="1">
        <f t="shared" si="5"/>
        <v>50.881800000000112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68</v>
      </c>
      <c r="B38" s="1" t="s">
        <v>29</v>
      </c>
      <c r="C38" s="1">
        <v>49.277999999999999</v>
      </c>
      <c r="D38" s="1">
        <v>347.41699999999997</v>
      </c>
      <c r="E38" s="1">
        <v>179.05699999999999</v>
      </c>
      <c r="F38" s="1">
        <v>181.66800000000001</v>
      </c>
      <c r="G38" s="6">
        <v>1</v>
      </c>
      <c r="H38" s="1">
        <v>60</v>
      </c>
      <c r="I38" s="1"/>
      <c r="J38" s="1">
        <v>1066.578</v>
      </c>
      <c r="K38" s="1">
        <f t="shared" si="9"/>
        <v>-887.52099999999996</v>
      </c>
      <c r="L38" s="1"/>
      <c r="M38" s="1"/>
      <c r="N38" s="1"/>
      <c r="O38" s="1">
        <v>68.035600000000045</v>
      </c>
      <c r="P38" s="1">
        <f t="shared" si="2"/>
        <v>35.811399999999999</v>
      </c>
      <c r="Q38" s="5">
        <f t="shared" si="8"/>
        <v>180.03319999999997</v>
      </c>
      <c r="R38" s="5"/>
      <c r="S38" s="1"/>
      <c r="T38" s="1">
        <f t="shared" si="3"/>
        <v>12</v>
      </c>
      <c r="U38" s="1">
        <f t="shared" si="4"/>
        <v>6.9727405239672295</v>
      </c>
      <c r="V38" s="1">
        <f>VLOOKUP(A38,[1]Sheet!$A:$O,15,0)</f>
        <v>29.505800000000001</v>
      </c>
      <c r="W38" s="1">
        <v>26.150400000000001</v>
      </c>
      <c r="X38" s="1">
        <v>34.812600000000003</v>
      </c>
      <c r="Y38" s="1">
        <v>33.941199999999988</v>
      </c>
      <c r="Z38" s="1">
        <v>24.448399999999999</v>
      </c>
      <c r="AA38" s="1"/>
      <c r="AB38" s="1">
        <f t="shared" si="5"/>
        <v>180.03319999999997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69</v>
      </c>
      <c r="B39" s="1" t="s">
        <v>29</v>
      </c>
      <c r="C39" s="1">
        <v>72.245000000000005</v>
      </c>
      <c r="D39" s="1">
        <v>215.44</v>
      </c>
      <c r="E39" s="1">
        <v>235.85499999999999</v>
      </c>
      <c r="F39" s="1">
        <v>18.62</v>
      </c>
      <c r="G39" s="6">
        <v>1</v>
      </c>
      <c r="H39" s="1">
        <v>30</v>
      </c>
      <c r="I39" s="1"/>
      <c r="J39" s="1">
        <v>245.01300000000001</v>
      </c>
      <c r="K39" s="1">
        <f t="shared" si="9"/>
        <v>-9.1580000000000155</v>
      </c>
      <c r="L39" s="1"/>
      <c r="M39" s="1"/>
      <c r="N39" s="1">
        <v>143.86680000000001</v>
      </c>
      <c r="O39" s="1">
        <v>215.1182</v>
      </c>
      <c r="P39" s="1">
        <f t="shared" si="2"/>
        <v>47.170999999999999</v>
      </c>
      <c r="Q39" s="5">
        <f>11*P39-O39-F39-N39</f>
        <v>141.27599999999995</v>
      </c>
      <c r="R39" s="5"/>
      <c r="S39" s="1"/>
      <c r="T39" s="1">
        <f t="shared" si="3"/>
        <v>11</v>
      </c>
      <c r="U39" s="1">
        <f t="shared" si="4"/>
        <v>8.0050242733883117</v>
      </c>
      <c r="V39" s="1">
        <f>VLOOKUP(A39,[1]Sheet!$A:$O,15,0)</f>
        <v>48.993400000000001</v>
      </c>
      <c r="W39" s="1">
        <v>32.484400000000001</v>
      </c>
      <c r="X39" s="1">
        <v>31.207000000000001</v>
      </c>
      <c r="Y39" s="1">
        <v>38.419600000000003</v>
      </c>
      <c r="Z39" s="1">
        <v>29.760999999999999</v>
      </c>
      <c r="AA39" s="1"/>
      <c r="AB39" s="1">
        <f t="shared" si="5"/>
        <v>141.27599999999995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70</v>
      </c>
      <c r="B40" s="1" t="s">
        <v>29</v>
      </c>
      <c r="C40" s="1">
        <v>34.53</v>
      </c>
      <c r="D40" s="1">
        <v>335.44200000000001</v>
      </c>
      <c r="E40" s="1">
        <v>203.167</v>
      </c>
      <c r="F40" s="1">
        <v>144.279</v>
      </c>
      <c r="G40" s="6">
        <v>1</v>
      </c>
      <c r="H40" s="1">
        <v>30</v>
      </c>
      <c r="I40" s="1"/>
      <c r="J40" s="1">
        <v>203.72900000000001</v>
      </c>
      <c r="K40" s="1">
        <f t="shared" si="9"/>
        <v>-0.56200000000001182</v>
      </c>
      <c r="L40" s="1"/>
      <c r="M40" s="1"/>
      <c r="N40" s="1">
        <v>51.077199999999891</v>
      </c>
      <c r="O40" s="1">
        <v>62.194800000000072</v>
      </c>
      <c r="P40" s="1">
        <f t="shared" si="2"/>
        <v>40.633400000000002</v>
      </c>
      <c r="Q40" s="5">
        <f>11*P40-O40-F40-N40</f>
        <v>189.41640000000001</v>
      </c>
      <c r="R40" s="5"/>
      <c r="S40" s="1"/>
      <c r="T40" s="1">
        <f t="shared" si="3"/>
        <v>10.999999999999998</v>
      </c>
      <c r="U40" s="1">
        <f t="shared" si="4"/>
        <v>6.3384063356745912</v>
      </c>
      <c r="V40" s="1">
        <f>VLOOKUP(A40,[1]Sheet!$A:$O,15,0)</f>
        <v>36.510199999999998</v>
      </c>
      <c r="W40" s="1">
        <v>31.632400000000001</v>
      </c>
      <c r="X40" s="1">
        <v>34.546799999999998</v>
      </c>
      <c r="Y40" s="1">
        <v>33.363</v>
      </c>
      <c r="Z40" s="1">
        <v>26.811399999999999</v>
      </c>
      <c r="AA40" s="1"/>
      <c r="AB40" s="1">
        <f t="shared" si="5"/>
        <v>189.41640000000001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2" t="s">
        <v>71</v>
      </c>
      <c r="B41" s="1" t="s">
        <v>29</v>
      </c>
      <c r="C41" s="1"/>
      <c r="D41" s="1">
        <v>24.641999999999999</v>
      </c>
      <c r="E41" s="13">
        <v>24.641999999999999</v>
      </c>
      <c r="F41" s="1"/>
      <c r="G41" s="6">
        <v>0</v>
      </c>
      <c r="H41" s="1">
        <v>40</v>
      </c>
      <c r="I41" s="1"/>
      <c r="J41" s="1">
        <v>44.981000000000002</v>
      </c>
      <c r="K41" s="1">
        <f t="shared" si="9"/>
        <v>-20.339000000000002</v>
      </c>
      <c r="L41" s="1"/>
      <c r="M41" s="1"/>
      <c r="N41" s="1"/>
      <c r="O41" s="1"/>
      <c r="P41" s="1">
        <f t="shared" si="2"/>
        <v>4.9283999999999999</v>
      </c>
      <c r="Q41" s="5"/>
      <c r="R41" s="5"/>
      <c r="S41" s="1"/>
      <c r="T41" s="1">
        <f t="shared" si="3"/>
        <v>0</v>
      </c>
      <c r="U41" s="1">
        <f t="shared" si="4"/>
        <v>0</v>
      </c>
      <c r="V41" s="1">
        <f>VLOOKUP(A41,[1]Sheet!$A:$O,15,0)</f>
        <v>75.50800000000001</v>
      </c>
      <c r="W41" s="1">
        <v>83.1</v>
      </c>
      <c r="X41" s="1">
        <v>77.707999999999998</v>
      </c>
      <c r="Y41" s="1">
        <v>0.22639999999999999</v>
      </c>
      <c r="Z41" s="1">
        <v>65.819400000000002</v>
      </c>
      <c r="AA41" s="12" t="s">
        <v>146</v>
      </c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72</v>
      </c>
      <c r="B42" s="1" t="s">
        <v>29</v>
      </c>
      <c r="C42" s="1"/>
      <c r="D42" s="1">
        <v>299.495</v>
      </c>
      <c r="E42" s="1">
        <v>102.039</v>
      </c>
      <c r="F42" s="1">
        <v>197.45599999999999</v>
      </c>
      <c r="G42" s="6">
        <v>1</v>
      </c>
      <c r="H42" s="1">
        <v>35</v>
      </c>
      <c r="I42" s="1"/>
      <c r="J42" s="1">
        <v>99.814999999999998</v>
      </c>
      <c r="K42" s="1">
        <f t="shared" si="9"/>
        <v>2.2240000000000038</v>
      </c>
      <c r="L42" s="1"/>
      <c r="M42" s="1"/>
      <c r="N42" s="1"/>
      <c r="O42" s="1"/>
      <c r="P42" s="1">
        <f t="shared" si="2"/>
        <v>20.407800000000002</v>
      </c>
      <c r="Q42" s="5">
        <f>11*P42-O42-F42-N42</f>
        <v>27.029800000000023</v>
      </c>
      <c r="R42" s="5"/>
      <c r="S42" s="1"/>
      <c r="T42" s="1">
        <f t="shared" si="3"/>
        <v>11</v>
      </c>
      <c r="U42" s="1">
        <f t="shared" si="4"/>
        <v>9.6755162241887884</v>
      </c>
      <c r="V42" s="1">
        <f>VLOOKUP(A42,[1]Sheet!$A:$O,15,0)</f>
        <v>13.984</v>
      </c>
      <c r="W42" s="1">
        <v>4.8266</v>
      </c>
      <c r="X42" s="1">
        <v>23.657599999999999</v>
      </c>
      <c r="Y42" s="1">
        <v>19.517800000000001</v>
      </c>
      <c r="Z42" s="1">
        <v>5.8289999999999997</v>
      </c>
      <c r="AA42" s="1"/>
      <c r="AB42" s="1">
        <f t="shared" si="5"/>
        <v>27.029800000000023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73</v>
      </c>
      <c r="B43" s="1" t="s">
        <v>29</v>
      </c>
      <c r="C43" s="1">
        <v>89.125</v>
      </c>
      <c r="D43" s="1">
        <v>1218.2139999999999</v>
      </c>
      <c r="E43" s="1">
        <v>453.69</v>
      </c>
      <c r="F43" s="1">
        <v>743.86300000000006</v>
      </c>
      <c r="G43" s="6">
        <v>1</v>
      </c>
      <c r="H43" s="1">
        <v>45</v>
      </c>
      <c r="I43" s="1"/>
      <c r="J43" s="1">
        <v>455.24900000000002</v>
      </c>
      <c r="K43" s="1">
        <f t="shared" si="9"/>
        <v>-1.5590000000000259</v>
      </c>
      <c r="L43" s="1"/>
      <c r="M43" s="1"/>
      <c r="N43" s="1">
        <v>45.465999999999788</v>
      </c>
      <c r="O43" s="1">
        <v>106.724</v>
      </c>
      <c r="P43" s="1">
        <f t="shared" si="2"/>
        <v>90.738</v>
      </c>
      <c r="Q43" s="5">
        <f t="shared" si="8"/>
        <v>192.80300000000011</v>
      </c>
      <c r="R43" s="5"/>
      <c r="S43" s="1"/>
      <c r="T43" s="1">
        <f t="shared" si="3"/>
        <v>12</v>
      </c>
      <c r="U43" s="1">
        <f t="shared" si="4"/>
        <v>9.8751680663007768</v>
      </c>
      <c r="V43" s="1">
        <f>VLOOKUP(A43,[1]Sheet!$A:$O,15,0)</f>
        <v>97.436000000000007</v>
      </c>
      <c r="W43" s="1">
        <v>104.1534</v>
      </c>
      <c r="X43" s="1">
        <v>122.4926</v>
      </c>
      <c r="Y43" s="1">
        <v>110.5442</v>
      </c>
      <c r="Z43" s="1">
        <v>83.207000000000008</v>
      </c>
      <c r="AA43" s="1"/>
      <c r="AB43" s="1">
        <f t="shared" si="5"/>
        <v>192.80300000000011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74</v>
      </c>
      <c r="B44" s="1" t="s">
        <v>29</v>
      </c>
      <c r="C44" s="1">
        <v>131.96899999999999</v>
      </c>
      <c r="D44" s="1">
        <v>741.03800000000001</v>
      </c>
      <c r="E44" s="1">
        <v>343.65199999999999</v>
      </c>
      <c r="F44" s="1">
        <v>445.86399999999998</v>
      </c>
      <c r="G44" s="6">
        <v>1</v>
      </c>
      <c r="H44" s="1">
        <v>45</v>
      </c>
      <c r="I44" s="1"/>
      <c r="J44" s="1">
        <v>344.19299999999998</v>
      </c>
      <c r="K44" s="1">
        <f t="shared" si="9"/>
        <v>-0.54099999999999682</v>
      </c>
      <c r="L44" s="1"/>
      <c r="M44" s="1"/>
      <c r="N44" s="1">
        <v>151.86619999999971</v>
      </c>
      <c r="O44" s="1">
        <v>113.0734000000003</v>
      </c>
      <c r="P44" s="1">
        <f t="shared" si="2"/>
        <v>68.730400000000003</v>
      </c>
      <c r="Q44" s="5">
        <f t="shared" si="8"/>
        <v>113.96120000000002</v>
      </c>
      <c r="R44" s="5"/>
      <c r="S44" s="1"/>
      <c r="T44" s="1">
        <f t="shared" si="3"/>
        <v>12.000000000000002</v>
      </c>
      <c r="U44" s="1">
        <f t="shared" si="4"/>
        <v>10.341909839023199</v>
      </c>
      <c r="V44" s="1">
        <f>VLOOKUP(A44,[1]Sheet!$A:$O,15,0)</f>
        <v>73.841800000000006</v>
      </c>
      <c r="W44" s="1">
        <v>77.541200000000003</v>
      </c>
      <c r="X44" s="1">
        <v>82.166200000000003</v>
      </c>
      <c r="Y44" s="1">
        <v>74.528999999999996</v>
      </c>
      <c r="Z44" s="1">
        <v>61.982199999999999</v>
      </c>
      <c r="AA44" s="1"/>
      <c r="AB44" s="1">
        <f t="shared" si="5"/>
        <v>113.96120000000002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75</v>
      </c>
      <c r="B45" s="1" t="s">
        <v>29</v>
      </c>
      <c r="C45" s="1">
        <v>2.8140000000000001</v>
      </c>
      <c r="D45" s="1">
        <v>1.2E-2</v>
      </c>
      <c r="E45" s="1">
        <v>1.4119999999999999</v>
      </c>
      <c r="F45" s="1"/>
      <c r="G45" s="6">
        <v>1</v>
      </c>
      <c r="H45" s="1">
        <v>35</v>
      </c>
      <c r="I45" s="1"/>
      <c r="J45" s="1">
        <v>2.4</v>
      </c>
      <c r="K45" s="1">
        <f t="shared" si="9"/>
        <v>-0.98799999999999999</v>
      </c>
      <c r="L45" s="1"/>
      <c r="M45" s="1"/>
      <c r="N45" s="1">
        <v>32.407200000000003</v>
      </c>
      <c r="O45" s="1">
        <v>10</v>
      </c>
      <c r="P45" s="1">
        <f t="shared" si="2"/>
        <v>0.28239999999999998</v>
      </c>
      <c r="Q45" s="5"/>
      <c r="R45" s="5"/>
      <c r="S45" s="1"/>
      <c r="T45" s="1">
        <f t="shared" si="3"/>
        <v>150.16713881019831</v>
      </c>
      <c r="U45" s="1">
        <f t="shared" si="4"/>
        <v>150.16713881019831</v>
      </c>
      <c r="V45" s="1">
        <f>VLOOKUP(A45,[1]Sheet!$A:$O,15,0)</f>
        <v>3.8286000000000002</v>
      </c>
      <c r="W45" s="1">
        <v>4.8296000000000001</v>
      </c>
      <c r="X45" s="1">
        <v>0</v>
      </c>
      <c r="Y45" s="1">
        <v>0</v>
      </c>
      <c r="Z45" s="1">
        <v>0</v>
      </c>
      <c r="AA45" s="1"/>
      <c r="AB45" s="1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76</v>
      </c>
      <c r="B46" s="1" t="s">
        <v>36</v>
      </c>
      <c r="C46" s="1">
        <v>262</v>
      </c>
      <c r="D46" s="1">
        <v>474</v>
      </c>
      <c r="E46" s="1">
        <v>615</v>
      </c>
      <c r="F46" s="1"/>
      <c r="G46" s="6">
        <v>0.4</v>
      </c>
      <c r="H46" s="1">
        <v>45</v>
      </c>
      <c r="I46" s="1"/>
      <c r="J46" s="1">
        <v>645</v>
      </c>
      <c r="K46" s="1">
        <f t="shared" si="9"/>
        <v>-30</v>
      </c>
      <c r="L46" s="1"/>
      <c r="M46" s="1"/>
      <c r="N46" s="1">
        <v>583.79999999999973</v>
      </c>
      <c r="O46" s="1">
        <v>971.20000000000027</v>
      </c>
      <c r="P46" s="1">
        <f t="shared" si="2"/>
        <v>123</v>
      </c>
      <c r="Q46" s="5"/>
      <c r="R46" s="5"/>
      <c r="S46" s="1"/>
      <c r="T46" s="1">
        <f t="shared" si="3"/>
        <v>12.642276422764228</v>
      </c>
      <c r="U46" s="1">
        <f t="shared" si="4"/>
        <v>12.642276422764228</v>
      </c>
      <c r="V46" s="1">
        <f>VLOOKUP(A46,[1]Sheet!$A:$O,15,0)</f>
        <v>149</v>
      </c>
      <c r="W46" s="1">
        <v>98.8</v>
      </c>
      <c r="X46" s="1">
        <v>84</v>
      </c>
      <c r="Y46" s="1">
        <v>97.6</v>
      </c>
      <c r="Z46" s="1">
        <v>86.6</v>
      </c>
      <c r="AA46" s="1"/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77</v>
      </c>
      <c r="B47" s="1" t="s">
        <v>36</v>
      </c>
      <c r="C47" s="1">
        <v>44</v>
      </c>
      <c r="D47" s="1">
        <v>1</v>
      </c>
      <c r="E47" s="1">
        <v>24</v>
      </c>
      <c r="F47" s="1">
        <v>17</v>
      </c>
      <c r="G47" s="6">
        <v>0.45</v>
      </c>
      <c r="H47" s="1">
        <v>50</v>
      </c>
      <c r="I47" s="1"/>
      <c r="J47" s="1">
        <v>26</v>
      </c>
      <c r="K47" s="1">
        <f t="shared" si="9"/>
        <v>-2</v>
      </c>
      <c r="L47" s="1"/>
      <c r="M47" s="1"/>
      <c r="N47" s="1">
        <v>57</v>
      </c>
      <c r="O47" s="1">
        <v>35.199999999999989</v>
      </c>
      <c r="P47" s="1">
        <f t="shared" si="2"/>
        <v>4.8</v>
      </c>
      <c r="Q47" s="5"/>
      <c r="R47" s="5"/>
      <c r="S47" s="1"/>
      <c r="T47" s="1">
        <f t="shared" si="3"/>
        <v>22.75</v>
      </c>
      <c r="U47" s="1">
        <f t="shared" si="4"/>
        <v>22.75</v>
      </c>
      <c r="V47" s="1">
        <f>VLOOKUP(A47,[1]Sheet!$A:$O,15,0)</f>
        <v>7.6</v>
      </c>
      <c r="W47" s="1">
        <v>8</v>
      </c>
      <c r="X47" s="1">
        <v>2</v>
      </c>
      <c r="Y47" s="1">
        <v>3.6</v>
      </c>
      <c r="Z47" s="1">
        <v>8.4</v>
      </c>
      <c r="AA47" s="1"/>
      <c r="AB47" s="1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78</v>
      </c>
      <c r="B48" s="1" t="s">
        <v>36</v>
      </c>
      <c r="C48" s="1">
        <v>20</v>
      </c>
      <c r="D48" s="1">
        <v>8</v>
      </c>
      <c r="E48" s="1">
        <v>6</v>
      </c>
      <c r="F48" s="1">
        <v>18</v>
      </c>
      <c r="G48" s="6">
        <v>0.6</v>
      </c>
      <c r="H48" s="1">
        <v>45</v>
      </c>
      <c r="I48" s="1"/>
      <c r="J48" s="1">
        <v>6</v>
      </c>
      <c r="K48" s="1">
        <f t="shared" si="9"/>
        <v>0</v>
      </c>
      <c r="L48" s="1"/>
      <c r="M48" s="1"/>
      <c r="N48" s="1">
        <v>23.6</v>
      </c>
      <c r="O48" s="1"/>
      <c r="P48" s="1">
        <f t="shared" si="2"/>
        <v>1.2</v>
      </c>
      <c r="Q48" s="5"/>
      <c r="R48" s="5"/>
      <c r="S48" s="1"/>
      <c r="T48" s="1">
        <f t="shared" si="3"/>
        <v>34.666666666666671</v>
      </c>
      <c r="U48" s="1">
        <f t="shared" si="4"/>
        <v>34.666666666666671</v>
      </c>
      <c r="V48" s="1">
        <f>VLOOKUP(A48,[1]Sheet!$A:$O,15,0)</f>
        <v>2.8</v>
      </c>
      <c r="W48" s="1">
        <v>3.8</v>
      </c>
      <c r="X48" s="1">
        <v>1.4</v>
      </c>
      <c r="Y48" s="1">
        <v>1.4</v>
      </c>
      <c r="Z48" s="1">
        <v>1.6</v>
      </c>
      <c r="AA48" s="1"/>
      <c r="AB48" s="1">
        <f t="shared" si="5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79</v>
      </c>
      <c r="B49" s="1" t="s">
        <v>36</v>
      </c>
      <c r="C49" s="1">
        <v>20</v>
      </c>
      <c r="D49" s="1">
        <v>486</v>
      </c>
      <c r="E49" s="1">
        <v>442</v>
      </c>
      <c r="F49" s="1">
        <v>43</v>
      </c>
      <c r="G49" s="6">
        <v>0.4</v>
      </c>
      <c r="H49" s="1">
        <v>40</v>
      </c>
      <c r="I49" s="1"/>
      <c r="J49" s="1">
        <v>450</v>
      </c>
      <c r="K49" s="1">
        <f t="shared" si="9"/>
        <v>-8</v>
      </c>
      <c r="L49" s="1"/>
      <c r="M49" s="1"/>
      <c r="N49" s="1">
        <v>110.39999999999969</v>
      </c>
      <c r="O49" s="1">
        <v>400.00000000000051</v>
      </c>
      <c r="P49" s="1">
        <f t="shared" si="2"/>
        <v>88.4</v>
      </c>
      <c r="Q49" s="5">
        <f t="shared" si="8"/>
        <v>507.40000000000003</v>
      </c>
      <c r="R49" s="5"/>
      <c r="S49" s="1"/>
      <c r="T49" s="1">
        <f t="shared" si="3"/>
        <v>12.000000000000002</v>
      </c>
      <c r="U49" s="1">
        <f t="shared" si="4"/>
        <v>6.2601809954751149</v>
      </c>
      <c r="V49" s="1">
        <f>VLOOKUP(A49,[1]Sheet!$A:$O,15,0)</f>
        <v>67.2</v>
      </c>
      <c r="W49" s="1">
        <v>48.8</v>
      </c>
      <c r="X49" s="1">
        <v>56.6</v>
      </c>
      <c r="Y49" s="1">
        <v>64.599999999999994</v>
      </c>
      <c r="Z49" s="1">
        <v>44.8</v>
      </c>
      <c r="AA49" s="1"/>
      <c r="AB49" s="1">
        <f t="shared" si="5"/>
        <v>202.96000000000004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80</v>
      </c>
      <c r="B50" s="1" t="s">
        <v>36</v>
      </c>
      <c r="C50" s="1"/>
      <c r="D50" s="1">
        <v>906</v>
      </c>
      <c r="E50" s="1">
        <v>445</v>
      </c>
      <c r="F50" s="1">
        <v>461</v>
      </c>
      <c r="G50" s="6">
        <v>0.4</v>
      </c>
      <c r="H50" s="1">
        <v>45</v>
      </c>
      <c r="I50" s="1"/>
      <c r="J50" s="1">
        <v>451</v>
      </c>
      <c r="K50" s="1">
        <f t="shared" si="9"/>
        <v>-6</v>
      </c>
      <c r="L50" s="1"/>
      <c r="M50" s="1"/>
      <c r="N50" s="1"/>
      <c r="O50" s="1"/>
      <c r="P50" s="1">
        <f t="shared" si="2"/>
        <v>89</v>
      </c>
      <c r="Q50" s="5">
        <f t="shared" si="8"/>
        <v>607</v>
      </c>
      <c r="R50" s="5"/>
      <c r="S50" s="1"/>
      <c r="T50" s="1">
        <f t="shared" si="3"/>
        <v>12</v>
      </c>
      <c r="U50" s="1">
        <f t="shared" si="4"/>
        <v>5.1797752808988768</v>
      </c>
      <c r="V50" s="1">
        <f>VLOOKUP(A50,[1]Sheet!$A:$O,15,0)</f>
        <v>41.8</v>
      </c>
      <c r="W50" s="1">
        <v>35.200000000000003</v>
      </c>
      <c r="X50" s="1">
        <v>80.400000000000006</v>
      </c>
      <c r="Y50" s="1">
        <v>79.400000000000006</v>
      </c>
      <c r="Z50" s="1">
        <v>44.8</v>
      </c>
      <c r="AA50" s="1"/>
      <c r="AB50" s="1">
        <f t="shared" si="5"/>
        <v>242.8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81</v>
      </c>
      <c r="B51" s="1" t="s">
        <v>36</v>
      </c>
      <c r="C51" s="1">
        <v>184</v>
      </c>
      <c r="D51" s="1">
        <v>66</v>
      </c>
      <c r="E51" s="1">
        <v>107</v>
      </c>
      <c r="F51" s="1">
        <v>7</v>
      </c>
      <c r="G51" s="6">
        <v>0.4</v>
      </c>
      <c r="H51" s="1">
        <v>40</v>
      </c>
      <c r="I51" s="1"/>
      <c r="J51" s="1">
        <v>237</v>
      </c>
      <c r="K51" s="1">
        <f t="shared" si="9"/>
        <v>-130</v>
      </c>
      <c r="L51" s="1"/>
      <c r="M51" s="1"/>
      <c r="N51" s="1">
        <v>697.6</v>
      </c>
      <c r="O51" s="1">
        <v>509.99999999999989</v>
      </c>
      <c r="P51" s="1">
        <f t="shared" si="2"/>
        <v>21.4</v>
      </c>
      <c r="Q51" s="5"/>
      <c r="R51" s="5"/>
      <c r="S51" s="1"/>
      <c r="T51" s="1">
        <f t="shared" si="3"/>
        <v>56.757009345794394</v>
      </c>
      <c r="U51" s="1">
        <f t="shared" si="4"/>
        <v>56.757009345794394</v>
      </c>
      <c r="V51" s="1">
        <f>VLOOKUP(A51,[1]Sheet!$A:$O,15,0)</f>
        <v>100.8</v>
      </c>
      <c r="W51" s="1">
        <v>102.6</v>
      </c>
      <c r="X51" s="1">
        <v>49.4</v>
      </c>
      <c r="Y51" s="1">
        <v>71</v>
      </c>
      <c r="Z51" s="1">
        <v>82</v>
      </c>
      <c r="AA51" s="1"/>
      <c r="AB51" s="1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82</v>
      </c>
      <c r="B52" s="1" t="s">
        <v>29</v>
      </c>
      <c r="C52" s="1"/>
      <c r="D52" s="1">
        <v>303.89800000000002</v>
      </c>
      <c r="E52" s="1">
        <v>70.763000000000005</v>
      </c>
      <c r="F52" s="1">
        <v>232.14400000000001</v>
      </c>
      <c r="G52" s="6">
        <v>1</v>
      </c>
      <c r="H52" s="1">
        <v>50</v>
      </c>
      <c r="I52" s="1"/>
      <c r="J52" s="1">
        <v>69.069999999999993</v>
      </c>
      <c r="K52" s="1">
        <f t="shared" si="9"/>
        <v>1.6930000000000121</v>
      </c>
      <c r="L52" s="1"/>
      <c r="M52" s="1"/>
      <c r="N52" s="1"/>
      <c r="O52" s="1"/>
      <c r="P52" s="1">
        <f t="shared" si="2"/>
        <v>14.152600000000001</v>
      </c>
      <c r="Q52" s="5"/>
      <c r="R52" s="5"/>
      <c r="S52" s="1"/>
      <c r="T52" s="1">
        <f t="shared" si="3"/>
        <v>16.402922431214051</v>
      </c>
      <c r="U52" s="1">
        <f t="shared" si="4"/>
        <v>16.402922431214051</v>
      </c>
      <c r="V52" s="1">
        <f>VLOOKUP(A52,[1]Sheet!$A:$O,15,0)</f>
        <v>11.159600000000001</v>
      </c>
      <c r="W52" s="1">
        <v>14.0922</v>
      </c>
      <c r="X52" s="1">
        <v>25.476600000000001</v>
      </c>
      <c r="Y52" s="1">
        <v>20.605799999999999</v>
      </c>
      <c r="Z52" s="1">
        <v>9.4843999999999991</v>
      </c>
      <c r="AA52" s="1"/>
      <c r="AB52" s="1">
        <f t="shared" si="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83</v>
      </c>
      <c r="B53" s="1" t="s">
        <v>29</v>
      </c>
      <c r="C53" s="1"/>
      <c r="D53" s="1">
        <v>463.12700000000001</v>
      </c>
      <c r="E53" s="1">
        <v>108.554</v>
      </c>
      <c r="F53" s="1">
        <v>349.22</v>
      </c>
      <c r="G53" s="6">
        <v>1</v>
      </c>
      <c r="H53" s="1">
        <v>50</v>
      </c>
      <c r="I53" s="1"/>
      <c r="J53" s="1">
        <v>115.79</v>
      </c>
      <c r="K53" s="1">
        <f t="shared" si="9"/>
        <v>-7.2360000000000042</v>
      </c>
      <c r="L53" s="1"/>
      <c r="M53" s="1"/>
      <c r="N53" s="1">
        <v>50</v>
      </c>
      <c r="O53" s="1"/>
      <c r="P53" s="1">
        <f t="shared" si="2"/>
        <v>21.710799999999999</v>
      </c>
      <c r="Q53" s="5"/>
      <c r="R53" s="5"/>
      <c r="S53" s="1"/>
      <c r="T53" s="1">
        <f t="shared" si="3"/>
        <v>18.388083350222011</v>
      </c>
      <c r="U53" s="1">
        <f t="shared" si="4"/>
        <v>18.388083350222011</v>
      </c>
      <c r="V53" s="1">
        <f>VLOOKUP(A53,[1]Sheet!$A:$O,15,0)</f>
        <v>15.401599999999998</v>
      </c>
      <c r="W53" s="1">
        <v>22.692399999999999</v>
      </c>
      <c r="X53" s="1">
        <v>38.7742</v>
      </c>
      <c r="Y53" s="1">
        <v>29.748999999999999</v>
      </c>
      <c r="Z53" s="1">
        <v>3.8142</v>
      </c>
      <c r="AA53" s="1"/>
      <c r="AB53" s="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84</v>
      </c>
      <c r="B54" s="1" t="s">
        <v>29</v>
      </c>
      <c r="C54" s="1">
        <v>146.066</v>
      </c>
      <c r="D54" s="1">
        <v>56.29</v>
      </c>
      <c r="E54" s="1">
        <v>98.215999999999994</v>
      </c>
      <c r="F54" s="1">
        <v>89.058000000000007</v>
      </c>
      <c r="G54" s="6">
        <v>1</v>
      </c>
      <c r="H54" s="1">
        <v>55</v>
      </c>
      <c r="I54" s="1"/>
      <c r="J54" s="1">
        <v>95.111000000000004</v>
      </c>
      <c r="K54" s="1">
        <f t="shared" si="9"/>
        <v>3.1049999999999898</v>
      </c>
      <c r="L54" s="1"/>
      <c r="M54" s="1"/>
      <c r="N54" s="1">
        <v>14.003600000000009</v>
      </c>
      <c r="O54" s="1">
        <v>184.89739999999989</v>
      </c>
      <c r="P54" s="1">
        <f t="shared" si="2"/>
        <v>19.6432</v>
      </c>
      <c r="Q54" s="5"/>
      <c r="R54" s="5"/>
      <c r="S54" s="1"/>
      <c r="T54" s="1">
        <f t="shared" si="3"/>
        <v>14.659475034617572</v>
      </c>
      <c r="U54" s="1">
        <f t="shared" si="4"/>
        <v>14.659475034617572</v>
      </c>
      <c r="V54" s="1">
        <f>VLOOKUP(A54,[1]Sheet!$A:$O,15,0)</f>
        <v>26.663999999999998</v>
      </c>
      <c r="W54" s="1">
        <v>16.428799999999999</v>
      </c>
      <c r="X54" s="1">
        <v>18.841000000000001</v>
      </c>
      <c r="Y54" s="1">
        <v>25.0608</v>
      </c>
      <c r="Z54" s="1">
        <v>28.698</v>
      </c>
      <c r="AA54" s="1"/>
      <c r="AB54" s="1">
        <f t="shared" si="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85</v>
      </c>
      <c r="B55" s="1" t="s">
        <v>29</v>
      </c>
      <c r="C55" s="1">
        <v>151.059</v>
      </c>
      <c r="D55" s="1">
        <v>273.82</v>
      </c>
      <c r="E55" s="1">
        <v>288.97899999999998</v>
      </c>
      <c r="F55" s="1">
        <v>80.266000000000005</v>
      </c>
      <c r="G55" s="6">
        <v>1</v>
      </c>
      <c r="H55" s="1">
        <v>40</v>
      </c>
      <c r="I55" s="1"/>
      <c r="J55" s="1">
        <v>285.00900000000001</v>
      </c>
      <c r="K55" s="1">
        <f t="shared" si="9"/>
        <v>3.9699999999999704</v>
      </c>
      <c r="L55" s="1"/>
      <c r="M55" s="1"/>
      <c r="N55" s="1">
        <v>306.66180000000003</v>
      </c>
      <c r="O55" s="1">
        <v>271.25240000000002</v>
      </c>
      <c r="P55" s="1">
        <f t="shared" si="2"/>
        <v>57.7958</v>
      </c>
      <c r="Q55" s="5">
        <f t="shared" si="8"/>
        <v>35.369399999999985</v>
      </c>
      <c r="R55" s="5"/>
      <c r="S55" s="1"/>
      <c r="T55" s="1">
        <f t="shared" si="3"/>
        <v>12.000000000000002</v>
      </c>
      <c r="U55" s="1">
        <f t="shared" si="4"/>
        <v>11.388028195820457</v>
      </c>
      <c r="V55" s="1">
        <f>VLOOKUP(A55,[1]Sheet!$A:$O,15,0)</f>
        <v>68.895600000000002</v>
      </c>
      <c r="W55" s="1">
        <v>55.464799999999997</v>
      </c>
      <c r="X55" s="1">
        <v>48.658200000000001</v>
      </c>
      <c r="Y55" s="1">
        <v>54.700800000000001</v>
      </c>
      <c r="Z55" s="1">
        <v>55.668799999999997</v>
      </c>
      <c r="AA55" s="1" t="s">
        <v>86</v>
      </c>
      <c r="AB55" s="1">
        <f t="shared" si="5"/>
        <v>35.369399999999985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87</v>
      </c>
      <c r="B56" s="1" t="s">
        <v>36</v>
      </c>
      <c r="C56" s="1">
        <v>86</v>
      </c>
      <c r="D56" s="1">
        <v>1014</v>
      </c>
      <c r="E56" s="1">
        <v>608</v>
      </c>
      <c r="F56" s="1">
        <v>394</v>
      </c>
      <c r="G56" s="6">
        <v>0.4</v>
      </c>
      <c r="H56" s="1">
        <v>45</v>
      </c>
      <c r="I56" s="1"/>
      <c r="J56" s="1">
        <v>608</v>
      </c>
      <c r="K56" s="1">
        <f t="shared" si="9"/>
        <v>0</v>
      </c>
      <c r="L56" s="1"/>
      <c r="M56" s="1"/>
      <c r="N56" s="1"/>
      <c r="O56" s="1">
        <v>345</v>
      </c>
      <c r="P56" s="1">
        <f t="shared" si="2"/>
        <v>121.6</v>
      </c>
      <c r="Q56" s="5">
        <f t="shared" si="8"/>
        <v>720.19999999999982</v>
      </c>
      <c r="R56" s="5"/>
      <c r="S56" s="1"/>
      <c r="T56" s="1">
        <f t="shared" si="3"/>
        <v>11.999999999999998</v>
      </c>
      <c r="U56" s="1">
        <f t="shared" si="4"/>
        <v>6.0773026315789478</v>
      </c>
      <c r="V56" s="1">
        <f>VLOOKUP(A56,[1]Sheet!$A:$O,15,0)</f>
        <v>98</v>
      </c>
      <c r="W56" s="1">
        <v>83.6</v>
      </c>
      <c r="X56" s="1">
        <v>110</v>
      </c>
      <c r="Y56" s="1">
        <v>125</v>
      </c>
      <c r="Z56" s="1">
        <v>81</v>
      </c>
      <c r="AA56" s="1"/>
      <c r="AB56" s="1">
        <f t="shared" si="5"/>
        <v>288.07999999999993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88</v>
      </c>
      <c r="B57" s="1" t="s">
        <v>29</v>
      </c>
      <c r="C57" s="1"/>
      <c r="D57" s="1">
        <v>27.175000000000001</v>
      </c>
      <c r="E57" s="1">
        <v>14.616</v>
      </c>
      <c r="F57" s="1">
        <v>-3.8719999999999999</v>
      </c>
      <c r="G57" s="6">
        <v>1</v>
      </c>
      <c r="H57" s="1">
        <v>40</v>
      </c>
      <c r="I57" s="1"/>
      <c r="J57" s="1">
        <v>15.385999999999999</v>
      </c>
      <c r="K57" s="1">
        <f t="shared" si="9"/>
        <v>-0.76999999999999957</v>
      </c>
      <c r="L57" s="1"/>
      <c r="M57" s="1"/>
      <c r="N57" s="1"/>
      <c r="O57" s="1"/>
      <c r="P57" s="1">
        <f t="shared" si="2"/>
        <v>2.9232</v>
      </c>
      <c r="Q57" s="5">
        <f>7*P57-O57-F57-N57</f>
        <v>24.334399999999999</v>
      </c>
      <c r="R57" s="5"/>
      <c r="S57" s="1"/>
      <c r="T57" s="1">
        <f t="shared" si="3"/>
        <v>6.9999999999999991</v>
      </c>
      <c r="U57" s="1">
        <f t="shared" si="4"/>
        <v>-1.324575807334428</v>
      </c>
      <c r="V57" s="1">
        <f>VLOOKUP(A57,[1]Sheet!$A:$O,15,0)</f>
        <v>1.367</v>
      </c>
      <c r="W57" s="1">
        <v>0.20200000000000001</v>
      </c>
      <c r="X57" s="1">
        <v>1.2285999999999999</v>
      </c>
      <c r="Y57" s="1">
        <v>1.2285999999999999</v>
      </c>
      <c r="Z57" s="1">
        <v>0.40360000000000001</v>
      </c>
      <c r="AA57" s="1"/>
      <c r="AB57" s="1">
        <f t="shared" si="5"/>
        <v>24.334399999999999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89</v>
      </c>
      <c r="B58" s="1" t="s">
        <v>36</v>
      </c>
      <c r="C58" s="1">
        <v>66</v>
      </c>
      <c r="D58" s="1"/>
      <c r="E58" s="1">
        <v>59</v>
      </c>
      <c r="F58" s="1">
        <v>1</v>
      </c>
      <c r="G58" s="6">
        <v>0.35</v>
      </c>
      <c r="H58" s="1">
        <v>45</v>
      </c>
      <c r="I58" s="1"/>
      <c r="J58" s="1">
        <v>59</v>
      </c>
      <c r="K58" s="1">
        <f t="shared" si="9"/>
        <v>0</v>
      </c>
      <c r="L58" s="1"/>
      <c r="M58" s="1"/>
      <c r="N58" s="1">
        <v>26.400000000000009</v>
      </c>
      <c r="O58" s="1">
        <v>67.999999999999972</v>
      </c>
      <c r="P58" s="1">
        <f t="shared" si="2"/>
        <v>11.8</v>
      </c>
      <c r="Q58" s="5">
        <f t="shared" si="8"/>
        <v>46.200000000000045</v>
      </c>
      <c r="R58" s="5"/>
      <c r="S58" s="1"/>
      <c r="T58" s="1">
        <f t="shared" si="3"/>
        <v>12.000000000000002</v>
      </c>
      <c r="U58" s="1">
        <f t="shared" si="4"/>
        <v>8.0847457627118615</v>
      </c>
      <c r="V58" s="1">
        <f>VLOOKUP(A58,[1]Sheet!$A:$O,15,0)</f>
        <v>11.2</v>
      </c>
      <c r="W58" s="1">
        <v>7.2</v>
      </c>
      <c r="X58" s="1">
        <v>1.8</v>
      </c>
      <c r="Y58" s="1">
        <v>1.8</v>
      </c>
      <c r="Z58" s="1">
        <v>11.6</v>
      </c>
      <c r="AA58" s="1"/>
      <c r="AB58" s="1">
        <f t="shared" si="5"/>
        <v>16.170000000000016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2" t="s">
        <v>90</v>
      </c>
      <c r="B59" s="1" t="s">
        <v>29</v>
      </c>
      <c r="C59" s="1">
        <v>99.673000000000002</v>
      </c>
      <c r="D59" s="1">
        <v>616.95799999999997</v>
      </c>
      <c r="E59" s="13">
        <f>442.02+E41</f>
        <v>466.66199999999998</v>
      </c>
      <c r="F59" s="1">
        <v>144.642</v>
      </c>
      <c r="G59" s="6">
        <v>1</v>
      </c>
      <c r="H59" s="1">
        <v>40</v>
      </c>
      <c r="I59" s="1"/>
      <c r="J59" s="1">
        <v>443.21699999999998</v>
      </c>
      <c r="K59" s="1">
        <f t="shared" si="9"/>
        <v>23.444999999999993</v>
      </c>
      <c r="L59" s="1"/>
      <c r="M59" s="1"/>
      <c r="N59" s="1">
        <v>392.04780000000011</v>
      </c>
      <c r="O59" s="1">
        <v>23.745199999999901</v>
      </c>
      <c r="P59" s="1">
        <f t="shared" si="2"/>
        <v>93.332399999999993</v>
      </c>
      <c r="Q59" s="5">
        <f t="shared" si="8"/>
        <v>559.55379999999991</v>
      </c>
      <c r="R59" s="5"/>
      <c r="S59" s="1"/>
      <c r="T59" s="1">
        <f t="shared" si="3"/>
        <v>12.000000000000002</v>
      </c>
      <c r="U59" s="1">
        <f t="shared" si="4"/>
        <v>6.0047207614933304</v>
      </c>
      <c r="V59" s="1">
        <f>VLOOKUP(A59,[1]Sheet!$A:$O,15,0)</f>
        <v>70.579599999999999</v>
      </c>
      <c r="W59" s="1">
        <v>83.1</v>
      </c>
      <c r="X59" s="1">
        <v>77.727999999999994</v>
      </c>
      <c r="Y59" s="1">
        <v>94.164400000000001</v>
      </c>
      <c r="Z59" s="1">
        <v>55.345599999999997</v>
      </c>
      <c r="AA59" s="12" t="s">
        <v>145</v>
      </c>
      <c r="AB59" s="1">
        <f t="shared" si="5"/>
        <v>559.55379999999991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91</v>
      </c>
      <c r="B60" s="1" t="s">
        <v>36</v>
      </c>
      <c r="C60" s="1">
        <v>1</v>
      </c>
      <c r="D60" s="1">
        <v>30</v>
      </c>
      <c r="E60" s="1">
        <v>29</v>
      </c>
      <c r="F60" s="1">
        <v>1</v>
      </c>
      <c r="G60" s="6">
        <v>0.4</v>
      </c>
      <c r="H60" s="1">
        <v>60</v>
      </c>
      <c r="I60" s="1"/>
      <c r="J60" s="1">
        <v>21</v>
      </c>
      <c r="K60" s="1">
        <f t="shared" si="9"/>
        <v>8</v>
      </c>
      <c r="L60" s="1"/>
      <c r="M60" s="1"/>
      <c r="N60" s="1">
        <v>41.8</v>
      </c>
      <c r="O60" s="1">
        <v>24.000000000000011</v>
      </c>
      <c r="P60" s="1">
        <f t="shared" si="2"/>
        <v>5.8</v>
      </c>
      <c r="Q60" s="5"/>
      <c r="R60" s="5"/>
      <c r="S60" s="1"/>
      <c r="T60" s="1">
        <f t="shared" si="3"/>
        <v>11.517241379310347</v>
      </c>
      <c r="U60" s="1">
        <f t="shared" si="4"/>
        <v>11.517241379310347</v>
      </c>
      <c r="V60" s="1">
        <f>VLOOKUP(A60,[1]Sheet!$A:$O,15,0)</f>
        <v>7.4</v>
      </c>
      <c r="W60" s="1">
        <v>6</v>
      </c>
      <c r="X60" s="1">
        <v>4</v>
      </c>
      <c r="Y60" s="1">
        <v>5.8</v>
      </c>
      <c r="Z60" s="1">
        <v>4</v>
      </c>
      <c r="AA60" s="1"/>
      <c r="AB60" s="1">
        <f t="shared" si="5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2" t="s">
        <v>92</v>
      </c>
      <c r="B61" s="1" t="s">
        <v>36</v>
      </c>
      <c r="C61" s="1"/>
      <c r="D61" s="1">
        <v>20</v>
      </c>
      <c r="E61" s="1">
        <v>20</v>
      </c>
      <c r="F61" s="1"/>
      <c r="G61" s="6">
        <v>0.1</v>
      </c>
      <c r="H61" s="11">
        <v>730</v>
      </c>
      <c r="I61" s="1"/>
      <c r="J61" s="1">
        <v>18</v>
      </c>
      <c r="K61" s="1">
        <f t="shared" si="9"/>
        <v>2</v>
      </c>
      <c r="L61" s="1"/>
      <c r="M61" s="1"/>
      <c r="N61" s="1"/>
      <c r="O61" s="1"/>
      <c r="P61" s="1">
        <f t="shared" si="2"/>
        <v>4</v>
      </c>
      <c r="Q61" s="5">
        <f>7*P61-O61-F61-N61</f>
        <v>28</v>
      </c>
      <c r="R61" s="5"/>
      <c r="S61" s="1"/>
      <c r="T61" s="1">
        <f t="shared" si="3"/>
        <v>7</v>
      </c>
      <c r="U61" s="1">
        <f t="shared" si="4"/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2" t="s">
        <v>140</v>
      </c>
      <c r="AB61" s="1">
        <f t="shared" si="5"/>
        <v>2.8000000000000003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93</v>
      </c>
      <c r="B62" s="1" t="s">
        <v>36</v>
      </c>
      <c r="C62" s="1">
        <v>-1</v>
      </c>
      <c r="D62" s="1">
        <v>528</v>
      </c>
      <c r="E62" s="1">
        <v>229</v>
      </c>
      <c r="F62" s="1">
        <v>281</v>
      </c>
      <c r="G62" s="6">
        <v>0.4</v>
      </c>
      <c r="H62" s="1">
        <v>40</v>
      </c>
      <c r="I62" s="1"/>
      <c r="J62" s="1">
        <v>226</v>
      </c>
      <c r="K62" s="1">
        <f t="shared" si="9"/>
        <v>3</v>
      </c>
      <c r="L62" s="1"/>
      <c r="M62" s="1"/>
      <c r="N62" s="1">
        <v>50</v>
      </c>
      <c r="O62" s="1"/>
      <c r="P62" s="1">
        <f t="shared" si="2"/>
        <v>45.8</v>
      </c>
      <c r="Q62" s="5">
        <f t="shared" ref="Q62:Q68" si="10">12*P62-O62-F62-N62</f>
        <v>218.59999999999991</v>
      </c>
      <c r="R62" s="5"/>
      <c r="S62" s="1"/>
      <c r="T62" s="1">
        <f t="shared" si="3"/>
        <v>11.999999999999998</v>
      </c>
      <c r="U62" s="1">
        <f t="shared" si="4"/>
        <v>7.2270742358078603</v>
      </c>
      <c r="V62" s="1">
        <f>VLOOKUP(A62,[1]Sheet!$A:$O,15,0)</f>
        <v>33.6</v>
      </c>
      <c r="W62" s="1">
        <v>24.8</v>
      </c>
      <c r="X62" s="1">
        <v>47</v>
      </c>
      <c r="Y62" s="1">
        <v>51</v>
      </c>
      <c r="Z62" s="1">
        <v>26.4</v>
      </c>
      <c r="AA62" s="1"/>
      <c r="AB62" s="1">
        <f t="shared" si="5"/>
        <v>87.439999999999969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94</v>
      </c>
      <c r="B63" s="1" t="s">
        <v>36</v>
      </c>
      <c r="C63" s="1">
        <v>53</v>
      </c>
      <c r="D63" s="1"/>
      <c r="E63" s="1">
        <v>29</v>
      </c>
      <c r="F63" s="1"/>
      <c r="G63" s="6">
        <v>0.4</v>
      </c>
      <c r="H63" s="1">
        <v>40</v>
      </c>
      <c r="I63" s="1"/>
      <c r="J63" s="1">
        <v>35</v>
      </c>
      <c r="K63" s="1">
        <f t="shared" si="9"/>
        <v>-6</v>
      </c>
      <c r="L63" s="1"/>
      <c r="M63" s="1"/>
      <c r="N63" s="1">
        <v>91.600000000000009</v>
      </c>
      <c r="O63" s="1">
        <v>138.80000000000001</v>
      </c>
      <c r="P63" s="1">
        <f t="shared" si="2"/>
        <v>5.8</v>
      </c>
      <c r="Q63" s="5"/>
      <c r="R63" s="5"/>
      <c r="S63" s="1"/>
      <c r="T63" s="1">
        <f t="shared" si="3"/>
        <v>39.724137931034491</v>
      </c>
      <c r="U63" s="1">
        <f t="shared" si="4"/>
        <v>39.724137931034491</v>
      </c>
      <c r="V63" s="1">
        <f>VLOOKUP(A63,[1]Sheet!$A:$O,15,0)</f>
        <v>19.2</v>
      </c>
      <c r="W63" s="1">
        <v>13.4</v>
      </c>
      <c r="X63" s="1">
        <v>4.5999999999999996</v>
      </c>
      <c r="Y63" s="1">
        <v>7.6</v>
      </c>
      <c r="Z63" s="1">
        <v>12.6</v>
      </c>
      <c r="AA63" s="1"/>
      <c r="AB63" s="1">
        <f t="shared" si="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95</v>
      </c>
      <c r="B64" s="1" t="s">
        <v>36</v>
      </c>
      <c r="C64" s="1"/>
      <c r="D64" s="1">
        <v>56</v>
      </c>
      <c r="E64" s="1">
        <v>14</v>
      </c>
      <c r="F64" s="1">
        <v>42</v>
      </c>
      <c r="G64" s="6">
        <v>0.35</v>
      </c>
      <c r="H64" s="1">
        <v>35</v>
      </c>
      <c r="I64" s="1"/>
      <c r="J64" s="1">
        <v>14</v>
      </c>
      <c r="K64" s="1">
        <f t="shared" si="9"/>
        <v>0</v>
      </c>
      <c r="L64" s="1"/>
      <c r="M64" s="1"/>
      <c r="N64" s="1"/>
      <c r="O64" s="1"/>
      <c r="P64" s="1">
        <f t="shared" si="2"/>
        <v>2.8</v>
      </c>
      <c r="Q64" s="5"/>
      <c r="R64" s="5"/>
      <c r="S64" s="1"/>
      <c r="T64" s="1">
        <f t="shared" si="3"/>
        <v>15.000000000000002</v>
      </c>
      <c r="U64" s="1">
        <f t="shared" si="4"/>
        <v>15.000000000000002</v>
      </c>
      <c r="V64" s="1">
        <f>VLOOKUP(A64,[1]Sheet!$A:$O,15,0)</f>
        <v>1.6</v>
      </c>
      <c r="W64" s="1">
        <v>1.6</v>
      </c>
      <c r="X64" s="1">
        <v>3.6</v>
      </c>
      <c r="Y64" s="1">
        <v>3.6</v>
      </c>
      <c r="Z64" s="1">
        <v>1.2</v>
      </c>
      <c r="AA64" s="1"/>
      <c r="AB64" s="1">
        <f t="shared" si="5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96</v>
      </c>
      <c r="B65" s="1" t="s">
        <v>29</v>
      </c>
      <c r="C65" s="1">
        <v>31.411999999999999</v>
      </c>
      <c r="D65" s="1"/>
      <c r="E65" s="1">
        <v>22.773</v>
      </c>
      <c r="F65" s="1">
        <v>4.9960000000000004</v>
      </c>
      <c r="G65" s="6">
        <v>1</v>
      </c>
      <c r="H65" s="1">
        <v>40</v>
      </c>
      <c r="I65" s="1"/>
      <c r="J65" s="1">
        <v>26.805</v>
      </c>
      <c r="K65" s="1">
        <f t="shared" si="9"/>
        <v>-4.032</v>
      </c>
      <c r="L65" s="1"/>
      <c r="M65" s="1"/>
      <c r="N65" s="1">
        <v>54.121599999999987</v>
      </c>
      <c r="O65" s="1">
        <v>82.703200000000038</v>
      </c>
      <c r="P65" s="1">
        <f t="shared" si="2"/>
        <v>4.5545999999999998</v>
      </c>
      <c r="Q65" s="5"/>
      <c r="R65" s="5"/>
      <c r="S65" s="1"/>
      <c r="T65" s="1">
        <f t="shared" si="3"/>
        <v>31.137926491898305</v>
      </c>
      <c r="U65" s="1">
        <f t="shared" si="4"/>
        <v>31.137926491898305</v>
      </c>
      <c r="V65" s="1">
        <f>VLOOKUP(A65,[1]Sheet!$A:$O,15,0)</f>
        <v>11.8184</v>
      </c>
      <c r="W65" s="1">
        <v>7.4445999999999994</v>
      </c>
      <c r="X65" s="1">
        <v>0</v>
      </c>
      <c r="Y65" s="1">
        <v>0</v>
      </c>
      <c r="Z65" s="1">
        <v>8.1470000000000002</v>
      </c>
      <c r="AA65" s="1"/>
      <c r="AB65" s="1">
        <f t="shared" si="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97</v>
      </c>
      <c r="B66" s="1" t="s">
        <v>29</v>
      </c>
      <c r="C66" s="1">
        <v>105.434</v>
      </c>
      <c r="D66" s="1">
        <v>131.30000000000001</v>
      </c>
      <c r="E66" s="1">
        <v>153.29499999999999</v>
      </c>
      <c r="F66" s="1">
        <v>57.581000000000003</v>
      </c>
      <c r="G66" s="6">
        <v>1</v>
      </c>
      <c r="H66" s="1">
        <v>50</v>
      </c>
      <c r="I66" s="1"/>
      <c r="J66" s="1">
        <v>153.994</v>
      </c>
      <c r="K66" s="1">
        <f t="shared" si="9"/>
        <v>-0.69900000000001228</v>
      </c>
      <c r="L66" s="1"/>
      <c r="M66" s="1"/>
      <c r="N66" s="1">
        <v>5.5748000000000957</v>
      </c>
      <c r="O66" s="1">
        <v>269.7863999999999</v>
      </c>
      <c r="P66" s="1">
        <f t="shared" si="2"/>
        <v>30.658999999999999</v>
      </c>
      <c r="Q66" s="5">
        <f t="shared" si="10"/>
        <v>34.965800000000016</v>
      </c>
      <c r="R66" s="5"/>
      <c r="S66" s="1"/>
      <c r="T66" s="1">
        <f t="shared" si="3"/>
        <v>12.000000000000002</v>
      </c>
      <c r="U66" s="1">
        <f t="shared" si="4"/>
        <v>10.85952575100297</v>
      </c>
      <c r="V66" s="1">
        <f>VLOOKUP(A66,[1]Sheet!$A:$O,15,0)</f>
        <v>32.7376</v>
      </c>
      <c r="W66" s="1">
        <v>16.946000000000002</v>
      </c>
      <c r="X66" s="1">
        <v>20.539000000000001</v>
      </c>
      <c r="Y66" s="1">
        <v>20.274999999999999</v>
      </c>
      <c r="Z66" s="1">
        <v>20.958400000000001</v>
      </c>
      <c r="AA66" s="1"/>
      <c r="AB66" s="1">
        <f t="shared" si="5"/>
        <v>34.965800000000016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98</v>
      </c>
      <c r="B67" s="1" t="s">
        <v>29</v>
      </c>
      <c r="C67" s="1">
        <v>30.062999999999999</v>
      </c>
      <c r="D67" s="1">
        <v>153.05799999999999</v>
      </c>
      <c r="E67" s="1">
        <v>54.527999999999999</v>
      </c>
      <c r="F67" s="1">
        <v>121.735</v>
      </c>
      <c r="G67" s="6">
        <v>1</v>
      </c>
      <c r="H67" s="1">
        <v>50</v>
      </c>
      <c r="I67" s="1"/>
      <c r="J67" s="1">
        <v>53.488</v>
      </c>
      <c r="K67" s="1">
        <f t="shared" ref="K67:K94" si="11">E67-J67</f>
        <v>1.0399999999999991</v>
      </c>
      <c r="L67" s="1"/>
      <c r="M67" s="1"/>
      <c r="N67" s="1"/>
      <c r="O67" s="1"/>
      <c r="P67" s="1">
        <f t="shared" si="2"/>
        <v>10.9056</v>
      </c>
      <c r="Q67" s="5">
        <f t="shared" si="10"/>
        <v>9.1321999999999974</v>
      </c>
      <c r="R67" s="5"/>
      <c r="S67" s="1"/>
      <c r="T67" s="1">
        <f t="shared" si="3"/>
        <v>12</v>
      </c>
      <c r="U67" s="1">
        <f t="shared" si="4"/>
        <v>11.162613703051644</v>
      </c>
      <c r="V67" s="1">
        <f>VLOOKUP(A67,[1]Sheet!$A:$O,15,0)</f>
        <v>10.6516</v>
      </c>
      <c r="W67" s="1">
        <v>6.2944000000000004</v>
      </c>
      <c r="X67" s="1">
        <v>13.4482</v>
      </c>
      <c r="Y67" s="1">
        <v>10.981400000000001</v>
      </c>
      <c r="Z67" s="1">
        <v>4.6183999999999994</v>
      </c>
      <c r="AA67" s="1"/>
      <c r="AB67" s="1">
        <f t="shared" si="5"/>
        <v>9.1321999999999974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99</v>
      </c>
      <c r="B68" s="1" t="s">
        <v>36</v>
      </c>
      <c r="C68" s="1">
        <v>159</v>
      </c>
      <c r="D68" s="1">
        <v>810</v>
      </c>
      <c r="E68" s="1">
        <v>641</v>
      </c>
      <c r="F68" s="1">
        <v>156</v>
      </c>
      <c r="G68" s="6">
        <v>0.4</v>
      </c>
      <c r="H68" s="1">
        <v>40</v>
      </c>
      <c r="I68" s="1"/>
      <c r="J68" s="1">
        <v>646</v>
      </c>
      <c r="K68" s="1">
        <f t="shared" si="11"/>
        <v>-5</v>
      </c>
      <c r="L68" s="1"/>
      <c r="M68" s="1"/>
      <c r="N68" s="1">
        <v>368.59999999999991</v>
      </c>
      <c r="O68" s="1">
        <v>421.59999999999991</v>
      </c>
      <c r="P68" s="1">
        <f t="shared" si="2"/>
        <v>128.19999999999999</v>
      </c>
      <c r="Q68" s="5">
        <f t="shared" si="10"/>
        <v>592.20000000000005</v>
      </c>
      <c r="R68" s="5"/>
      <c r="S68" s="1"/>
      <c r="T68" s="1">
        <f t="shared" si="3"/>
        <v>12</v>
      </c>
      <c r="U68" s="1">
        <f t="shared" si="4"/>
        <v>7.3806552262090479</v>
      </c>
      <c r="V68" s="1">
        <f>VLOOKUP(A68,[1]Sheet!$A:$O,15,0)</f>
        <v>116.6</v>
      </c>
      <c r="W68" s="1">
        <v>96.8</v>
      </c>
      <c r="X68" s="1">
        <v>100</v>
      </c>
      <c r="Y68" s="1">
        <v>117.2</v>
      </c>
      <c r="Z68" s="1">
        <v>82</v>
      </c>
      <c r="AA68" s="1"/>
      <c r="AB68" s="1">
        <f t="shared" si="5"/>
        <v>236.88000000000002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100</v>
      </c>
      <c r="B69" s="1" t="s">
        <v>36</v>
      </c>
      <c r="C69" s="1">
        <v>107</v>
      </c>
      <c r="D69" s="1">
        <v>324</v>
      </c>
      <c r="E69" s="1">
        <v>322</v>
      </c>
      <c r="F69" s="1">
        <v>16</v>
      </c>
      <c r="G69" s="6">
        <v>0.4</v>
      </c>
      <c r="H69" s="1">
        <v>40</v>
      </c>
      <c r="I69" s="1"/>
      <c r="J69" s="1">
        <v>362</v>
      </c>
      <c r="K69" s="1">
        <f t="shared" si="11"/>
        <v>-40</v>
      </c>
      <c r="L69" s="1"/>
      <c r="M69" s="1"/>
      <c r="N69" s="1">
        <v>546</v>
      </c>
      <c r="O69" s="1">
        <v>419.80000000000018</v>
      </c>
      <c r="P69" s="1">
        <f t="shared" si="2"/>
        <v>64.400000000000006</v>
      </c>
      <c r="Q69" s="5"/>
      <c r="R69" s="5"/>
      <c r="S69" s="1"/>
      <c r="T69" s="1">
        <f t="shared" si="3"/>
        <v>15.245341614906835</v>
      </c>
      <c r="U69" s="1">
        <f t="shared" si="4"/>
        <v>15.245341614906835</v>
      </c>
      <c r="V69" s="1">
        <f>VLOOKUP(A69,[1]Sheet!$A:$O,15,0)</f>
        <v>92.4</v>
      </c>
      <c r="W69" s="1">
        <v>73.599999999999994</v>
      </c>
      <c r="X69" s="1">
        <v>54.4</v>
      </c>
      <c r="Y69" s="1">
        <v>63.4</v>
      </c>
      <c r="Z69" s="1">
        <v>54</v>
      </c>
      <c r="AA69" s="1"/>
      <c r="AB69" s="1">
        <f t="shared" si="5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2" t="s">
        <v>101</v>
      </c>
      <c r="B70" s="1" t="s">
        <v>36</v>
      </c>
      <c r="C70" s="1"/>
      <c r="D70" s="1">
        <v>24</v>
      </c>
      <c r="E70" s="13">
        <v>24</v>
      </c>
      <c r="F70" s="1"/>
      <c r="G70" s="6">
        <v>0</v>
      </c>
      <c r="H70" s="1" t="e">
        <v>#N/A</v>
      </c>
      <c r="I70" s="1"/>
      <c r="J70" s="1">
        <v>24</v>
      </c>
      <c r="K70" s="1">
        <f t="shared" si="11"/>
        <v>0</v>
      </c>
      <c r="L70" s="1"/>
      <c r="M70" s="1"/>
      <c r="N70" s="1"/>
      <c r="O70" s="1"/>
      <c r="P70" s="1">
        <f t="shared" ref="P70:P98" si="12">E70/5</f>
        <v>4.8</v>
      </c>
      <c r="Q70" s="5"/>
      <c r="R70" s="5"/>
      <c r="S70" s="1"/>
      <c r="T70" s="1">
        <f t="shared" si="3"/>
        <v>0</v>
      </c>
      <c r="U70" s="1">
        <f t="shared" si="4"/>
        <v>0</v>
      </c>
      <c r="V70" s="1">
        <f>VLOOKUP(A70,[1]Sheet!$A:$O,15,0)</f>
        <v>2.4</v>
      </c>
      <c r="W70" s="1">
        <v>1.2</v>
      </c>
      <c r="X70" s="1">
        <v>1.8</v>
      </c>
      <c r="Y70" s="1">
        <v>1.8</v>
      </c>
      <c r="Z70" s="1">
        <v>0</v>
      </c>
      <c r="AA70" s="12" t="s">
        <v>134</v>
      </c>
      <c r="AB70" s="1">
        <f t="shared" ref="AB70:AB101" si="13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2" t="s">
        <v>102</v>
      </c>
      <c r="B71" s="1" t="s">
        <v>36</v>
      </c>
      <c r="C71" s="1"/>
      <c r="D71" s="1">
        <v>246</v>
      </c>
      <c r="E71" s="13">
        <f>187+E70</f>
        <v>211</v>
      </c>
      <c r="F71" s="1">
        <v>30</v>
      </c>
      <c r="G71" s="6">
        <v>0.4</v>
      </c>
      <c r="H71" s="1">
        <v>40</v>
      </c>
      <c r="I71" s="1"/>
      <c r="J71" s="1">
        <v>187</v>
      </c>
      <c r="K71" s="1">
        <f t="shared" si="11"/>
        <v>24</v>
      </c>
      <c r="L71" s="1"/>
      <c r="M71" s="1"/>
      <c r="N71" s="1"/>
      <c r="O71" s="1">
        <v>132.4</v>
      </c>
      <c r="P71" s="1">
        <f t="shared" si="12"/>
        <v>42.2</v>
      </c>
      <c r="Q71" s="5">
        <f>11*P71-O71-F71-N71</f>
        <v>301.80000000000007</v>
      </c>
      <c r="R71" s="5"/>
      <c r="S71" s="1"/>
      <c r="T71" s="1">
        <f t="shared" ref="T71:T98" si="14">(F71+N71+O71+Q71)/P71</f>
        <v>11</v>
      </c>
      <c r="U71" s="1">
        <f t="shared" ref="U71:U98" si="15">(F71+N71+O71)/P71</f>
        <v>3.8483412322274879</v>
      </c>
      <c r="V71" s="1">
        <f>VLOOKUP(A71,[1]Sheet!$A:$O,15,0)</f>
        <v>25.2</v>
      </c>
      <c r="W71" s="1">
        <v>20</v>
      </c>
      <c r="X71" s="1">
        <v>27</v>
      </c>
      <c r="Y71" s="1">
        <v>28</v>
      </c>
      <c r="Z71" s="1">
        <v>20</v>
      </c>
      <c r="AA71" s="12" t="s">
        <v>135</v>
      </c>
      <c r="AB71" s="1">
        <f t="shared" si="13"/>
        <v>120.72000000000003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103</v>
      </c>
      <c r="B72" s="1" t="s">
        <v>29</v>
      </c>
      <c r="C72" s="1"/>
      <c r="D72" s="1">
        <v>572.06100000000004</v>
      </c>
      <c r="E72" s="1">
        <v>380.61099999999999</v>
      </c>
      <c r="F72" s="1">
        <v>190.63</v>
      </c>
      <c r="G72" s="6">
        <v>1</v>
      </c>
      <c r="H72" s="1">
        <v>40</v>
      </c>
      <c r="I72" s="1"/>
      <c r="J72" s="1">
        <v>381.49299999999999</v>
      </c>
      <c r="K72" s="1">
        <f t="shared" si="11"/>
        <v>-0.882000000000005</v>
      </c>
      <c r="L72" s="1"/>
      <c r="M72" s="1"/>
      <c r="N72" s="1">
        <v>136.34659999999991</v>
      </c>
      <c r="O72" s="1">
        <v>66.340600000000052</v>
      </c>
      <c r="P72" s="1">
        <f t="shared" si="12"/>
        <v>76.122199999999992</v>
      </c>
      <c r="Q72" s="5">
        <f t="shared" ref="Q72:Q73" si="16">12*P72-O72-F72-N72</f>
        <v>520.14919999999984</v>
      </c>
      <c r="R72" s="5"/>
      <c r="S72" s="1"/>
      <c r="T72" s="1">
        <f t="shared" si="14"/>
        <v>11.999999999999998</v>
      </c>
      <c r="U72" s="1">
        <f t="shared" si="15"/>
        <v>5.1669184548003075</v>
      </c>
      <c r="V72" s="1">
        <f>VLOOKUP(A72,[1]Sheet!$A:$O,15,0)</f>
        <v>52.6066</v>
      </c>
      <c r="W72" s="1">
        <v>57.995399999999997</v>
      </c>
      <c r="X72" s="1">
        <v>76.06</v>
      </c>
      <c r="Y72" s="1">
        <v>72.373199999999997</v>
      </c>
      <c r="Z72" s="1">
        <v>67.522400000000005</v>
      </c>
      <c r="AA72" s="1"/>
      <c r="AB72" s="1">
        <f t="shared" si="13"/>
        <v>520.14919999999984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104</v>
      </c>
      <c r="B73" s="1" t="s">
        <v>29</v>
      </c>
      <c r="C73" s="1">
        <v>152.602</v>
      </c>
      <c r="D73" s="1">
        <v>546.45899999999995</v>
      </c>
      <c r="E73" s="1">
        <v>381.51900000000001</v>
      </c>
      <c r="F73" s="1">
        <v>244.14699999999999</v>
      </c>
      <c r="G73" s="6">
        <v>1</v>
      </c>
      <c r="H73" s="1">
        <v>40</v>
      </c>
      <c r="I73" s="1"/>
      <c r="J73" s="1">
        <v>381.94099999999997</v>
      </c>
      <c r="K73" s="1">
        <f t="shared" si="11"/>
        <v>-0.42199999999996862</v>
      </c>
      <c r="L73" s="1"/>
      <c r="M73" s="1"/>
      <c r="N73" s="1">
        <v>266.40839999999992</v>
      </c>
      <c r="O73" s="1">
        <v>274.69900000000013</v>
      </c>
      <c r="P73" s="1">
        <f t="shared" si="12"/>
        <v>76.303799999999995</v>
      </c>
      <c r="Q73" s="5">
        <f t="shared" si="16"/>
        <v>130.39119999999986</v>
      </c>
      <c r="R73" s="5"/>
      <c r="S73" s="1"/>
      <c r="T73" s="1">
        <f t="shared" si="14"/>
        <v>11.999999999999998</v>
      </c>
      <c r="U73" s="1">
        <f t="shared" si="15"/>
        <v>10.291157190074415</v>
      </c>
      <c r="V73" s="1">
        <f>VLOOKUP(A73,[1]Sheet!$A:$O,15,0)</f>
        <v>80.880200000000002</v>
      </c>
      <c r="W73" s="1">
        <v>73.150199999999998</v>
      </c>
      <c r="X73" s="1">
        <v>69.237400000000008</v>
      </c>
      <c r="Y73" s="1">
        <v>66.35499999999999</v>
      </c>
      <c r="Z73" s="1">
        <v>59.775599999999997</v>
      </c>
      <c r="AA73" s="1"/>
      <c r="AB73" s="1">
        <f t="shared" si="13"/>
        <v>130.39119999999986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105</v>
      </c>
      <c r="B74" s="1" t="s">
        <v>36</v>
      </c>
      <c r="C74" s="1">
        <v>35</v>
      </c>
      <c r="D74" s="1"/>
      <c r="E74" s="1">
        <v>27</v>
      </c>
      <c r="F74" s="1">
        <v>2</v>
      </c>
      <c r="G74" s="6">
        <v>0</v>
      </c>
      <c r="H74" s="1">
        <v>90</v>
      </c>
      <c r="I74" s="1"/>
      <c r="J74" s="1">
        <v>27</v>
      </c>
      <c r="K74" s="1">
        <f t="shared" si="11"/>
        <v>0</v>
      </c>
      <c r="L74" s="1"/>
      <c r="M74" s="1"/>
      <c r="N74" s="1"/>
      <c r="O74" s="1"/>
      <c r="P74" s="1">
        <f t="shared" si="12"/>
        <v>5.4</v>
      </c>
      <c r="Q74" s="5"/>
      <c r="R74" s="5"/>
      <c r="S74" s="1"/>
      <c r="T74" s="1">
        <f t="shared" si="14"/>
        <v>0.37037037037037035</v>
      </c>
      <c r="U74" s="1">
        <f t="shared" si="15"/>
        <v>0.37037037037037035</v>
      </c>
      <c r="V74" s="1">
        <f>VLOOKUP(A74,[1]Sheet!$A:$O,15,0)</f>
        <v>1.6</v>
      </c>
      <c r="W74" s="1">
        <v>1.6</v>
      </c>
      <c r="X74" s="1">
        <v>0.4</v>
      </c>
      <c r="Y74" s="1">
        <v>0.4</v>
      </c>
      <c r="Z74" s="1">
        <v>0.4</v>
      </c>
      <c r="AA74" s="1" t="s">
        <v>47</v>
      </c>
      <c r="AB74" s="1">
        <f t="shared" si="13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106</v>
      </c>
      <c r="B75" s="1" t="s">
        <v>36</v>
      </c>
      <c r="C75" s="1">
        <v>20</v>
      </c>
      <c r="D75" s="1"/>
      <c r="E75" s="1">
        <v>18</v>
      </c>
      <c r="F75" s="1"/>
      <c r="G75" s="6">
        <v>0.375</v>
      </c>
      <c r="H75" s="1">
        <v>50</v>
      </c>
      <c r="I75" s="1"/>
      <c r="J75" s="1">
        <v>26</v>
      </c>
      <c r="K75" s="1">
        <f t="shared" si="11"/>
        <v>-8</v>
      </c>
      <c r="L75" s="1"/>
      <c r="M75" s="1"/>
      <c r="N75" s="1">
        <v>30.400000000000009</v>
      </c>
      <c r="O75" s="1">
        <v>11.19999999999999</v>
      </c>
      <c r="P75" s="1">
        <f t="shared" si="12"/>
        <v>3.6</v>
      </c>
      <c r="Q75" s="5"/>
      <c r="R75" s="5"/>
      <c r="S75" s="1"/>
      <c r="T75" s="1">
        <f t="shared" si="14"/>
        <v>11.555555555555555</v>
      </c>
      <c r="U75" s="1">
        <f t="shared" si="15"/>
        <v>11.555555555555555</v>
      </c>
      <c r="V75" s="1">
        <f>VLOOKUP(A75,[1]Sheet!$A:$O,15,0)</f>
        <v>4.8</v>
      </c>
      <c r="W75" s="1">
        <v>4.4000000000000004</v>
      </c>
      <c r="X75" s="1">
        <v>1</v>
      </c>
      <c r="Y75" s="1">
        <v>1</v>
      </c>
      <c r="Z75" s="1">
        <v>0</v>
      </c>
      <c r="AA75" s="1"/>
      <c r="AB75" s="1">
        <f t="shared" si="13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107</v>
      </c>
      <c r="B76" s="1" t="s">
        <v>29</v>
      </c>
      <c r="C76" s="1">
        <v>24.004999999999999</v>
      </c>
      <c r="D76" s="1">
        <v>9.9000000000000005E-2</v>
      </c>
      <c r="E76" s="1"/>
      <c r="F76" s="1"/>
      <c r="G76" s="6">
        <v>1</v>
      </c>
      <c r="H76" s="1">
        <v>50</v>
      </c>
      <c r="I76" s="1"/>
      <c r="J76" s="1">
        <v>1.5</v>
      </c>
      <c r="K76" s="1">
        <f t="shared" si="11"/>
        <v>-1.5</v>
      </c>
      <c r="L76" s="1"/>
      <c r="M76" s="1"/>
      <c r="N76" s="1">
        <v>33.8446</v>
      </c>
      <c r="O76" s="1">
        <v>24.103999999999999</v>
      </c>
      <c r="P76" s="1">
        <f t="shared" si="12"/>
        <v>0</v>
      </c>
      <c r="Q76" s="5"/>
      <c r="R76" s="5"/>
      <c r="S76" s="1"/>
      <c r="T76" s="1" t="e">
        <f t="shared" si="14"/>
        <v>#DIV/0!</v>
      </c>
      <c r="U76" s="1" t="e">
        <f t="shared" si="15"/>
        <v>#DIV/0!</v>
      </c>
      <c r="V76" s="1">
        <f>VLOOKUP(A76,[1]Sheet!$A:$O,15,0)</f>
        <v>4.8208000000000002</v>
      </c>
      <c r="W76" s="1">
        <v>4.8208000000000002</v>
      </c>
      <c r="X76" s="1">
        <v>0</v>
      </c>
      <c r="Y76" s="1">
        <v>0</v>
      </c>
      <c r="Z76" s="1">
        <v>0</v>
      </c>
      <c r="AA76" s="1"/>
      <c r="AB76" s="1">
        <f t="shared" si="13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108</v>
      </c>
      <c r="B77" s="1" t="s">
        <v>36</v>
      </c>
      <c r="C77" s="1">
        <v>1</v>
      </c>
      <c r="D77" s="1"/>
      <c r="E77" s="1"/>
      <c r="F77" s="1">
        <v>1</v>
      </c>
      <c r="G77" s="6">
        <v>0</v>
      </c>
      <c r="H77" s="1">
        <v>90</v>
      </c>
      <c r="I77" s="1"/>
      <c r="J77" s="1"/>
      <c r="K77" s="1">
        <f t="shared" si="11"/>
        <v>0</v>
      </c>
      <c r="L77" s="1"/>
      <c r="M77" s="1"/>
      <c r="N77" s="1"/>
      <c r="O77" s="1"/>
      <c r="P77" s="1">
        <f t="shared" si="12"/>
        <v>0</v>
      </c>
      <c r="Q77" s="5"/>
      <c r="R77" s="5"/>
      <c r="S77" s="1"/>
      <c r="T77" s="1" t="e">
        <f t="shared" si="14"/>
        <v>#DIV/0!</v>
      </c>
      <c r="U77" s="1" t="e">
        <f t="shared" si="15"/>
        <v>#DIV/0!</v>
      </c>
      <c r="V77" s="1">
        <f>VLOOKUP(A77,[1]Sheet!$A:$O,15,0)</f>
        <v>2</v>
      </c>
      <c r="W77" s="1">
        <v>2.4</v>
      </c>
      <c r="X77" s="1">
        <v>0.8</v>
      </c>
      <c r="Y77" s="1">
        <v>0.8</v>
      </c>
      <c r="Z77" s="1">
        <v>0</v>
      </c>
      <c r="AA77" s="1" t="s">
        <v>47</v>
      </c>
      <c r="AB77" s="1">
        <f t="shared" si="13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109</v>
      </c>
      <c r="B78" s="1" t="s">
        <v>36</v>
      </c>
      <c r="C78" s="1">
        <v>42</v>
      </c>
      <c r="D78" s="1"/>
      <c r="E78" s="1">
        <v>10</v>
      </c>
      <c r="F78" s="1">
        <v>32</v>
      </c>
      <c r="G78" s="6">
        <v>0.5</v>
      </c>
      <c r="H78" s="1">
        <v>55</v>
      </c>
      <c r="I78" s="1"/>
      <c r="J78" s="1">
        <v>6</v>
      </c>
      <c r="K78" s="1">
        <f t="shared" si="11"/>
        <v>4</v>
      </c>
      <c r="L78" s="1"/>
      <c r="M78" s="1"/>
      <c r="N78" s="1"/>
      <c r="O78" s="1"/>
      <c r="P78" s="1">
        <f t="shared" si="12"/>
        <v>2</v>
      </c>
      <c r="Q78" s="5"/>
      <c r="R78" s="5"/>
      <c r="S78" s="1"/>
      <c r="T78" s="1">
        <f t="shared" si="14"/>
        <v>16</v>
      </c>
      <c r="U78" s="1">
        <f t="shared" si="15"/>
        <v>16</v>
      </c>
      <c r="V78" s="1">
        <f>VLOOKUP(A78,[1]Sheet!$A:$O,15,0)</f>
        <v>0</v>
      </c>
      <c r="W78" s="1">
        <v>0</v>
      </c>
      <c r="X78" s="1">
        <v>1.2</v>
      </c>
      <c r="Y78" s="1">
        <v>1.2</v>
      </c>
      <c r="Z78" s="1">
        <v>0</v>
      </c>
      <c r="AA78" s="17" t="s">
        <v>149</v>
      </c>
      <c r="AB78" s="1">
        <f t="shared" si="13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110</v>
      </c>
      <c r="B79" s="1" t="s">
        <v>29</v>
      </c>
      <c r="C79" s="1"/>
      <c r="D79" s="1">
        <v>42.893999999999998</v>
      </c>
      <c r="E79" s="1"/>
      <c r="F79" s="1">
        <v>42.893999999999998</v>
      </c>
      <c r="G79" s="6">
        <v>1</v>
      </c>
      <c r="H79" s="1">
        <v>35</v>
      </c>
      <c r="I79" s="1"/>
      <c r="J79" s="1"/>
      <c r="K79" s="1">
        <f t="shared" si="11"/>
        <v>0</v>
      </c>
      <c r="L79" s="1"/>
      <c r="M79" s="1"/>
      <c r="N79" s="1">
        <v>11.003399999999999</v>
      </c>
      <c r="O79" s="1"/>
      <c r="P79" s="1">
        <f t="shared" si="12"/>
        <v>0</v>
      </c>
      <c r="Q79" s="5"/>
      <c r="R79" s="5"/>
      <c r="S79" s="1"/>
      <c r="T79" s="1" t="e">
        <f t="shared" si="14"/>
        <v>#DIV/0!</v>
      </c>
      <c r="U79" s="1" t="e">
        <f t="shared" si="15"/>
        <v>#DIV/0!</v>
      </c>
      <c r="V79" s="1">
        <f>VLOOKUP(A79,[1]Sheet!$A:$O,15,0)</f>
        <v>0</v>
      </c>
      <c r="W79" s="1">
        <v>2.8029999999999999</v>
      </c>
      <c r="X79" s="1">
        <v>2.7115999999999998</v>
      </c>
      <c r="Y79" s="1">
        <v>1.3475999999999999</v>
      </c>
      <c r="Z79" s="1">
        <v>0</v>
      </c>
      <c r="AA79" s="1"/>
      <c r="AB79" s="1">
        <f t="shared" si="13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111</v>
      </c>
      <c r="B80" s="1" t="s">
        <v>29</v>
      </c>
      <c r="C80" s="1"/>
      <c r="D80" s="1">
        <v>72.542000000000002</v>
      </c>
      <c r="E80" s="1">
        <v>72.542000000000002</v>
      </c>
      <c r="F80" s="1"/>
      <c r="G80" s="6">
        <v>1</v>
      </c>
      <c r="H80" s="1">
        <v>40</v>
      </c>
      <c r="I80" s="1"/>
      <c r="J80" s="1">
        <v>75.927999999999997</v>
      </c>
      <c r="K80" s="1">
        <f t="shared" si="11"/>
        <v>-3.3859999999999957</v>
      </c>
      <c r="L80" s="1"/>
      <c r="M80" s="1"/>
      <c r="N80" s="1"/>
      <c r="O80" s="1">
        <v>130.87559999999999</v>
      </c>
      <c r="P80" s="1">
        <f t="shared" si="12"/>
        <v>14.5084</v>
      </c>
      <c r="Q80" s="5">
        <f t="shared" ref="Q80:Q84" si="17">12*P80-O80-F80-N80</f>
        <v>43.225200000000001</v>
      </c>
      <c r="R80" s="5"/>
      <c r="S80" s="1"/>
      <c r="T80" s="1">
        <f t="shared" si="14"/>
        <v>12</v>
      </c>
      <c r="U80" s="1">
        <f t="shared" si="15"/>
        <v>9.0206776763805792</v>
      </c>
      <c r="V80" s="1">
        <f>VLOOKUP(A80,[1]Sheet!$A:$O,15,0)</f>
        <v>14.5084</v>
      </c>
      <c r="W80" s="1">
        <v>0</v>
      </c>
      <c r="X80" s="1">
        <v>4.7864000000000004</v>
      </c>
      <c r="Y80" s="1">
        <v>4.7864000000000004</v>
      </c>
      <c r="Z80" s="1">
        <v>0</v>
      </c>
      <c r="AA80" s="1"/>
      <c r="AB80" s="1">
        <f t="shared" si="13"/>
        <v>43.225200000000001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2" t="s">
        <v>112</v>
      </c>
      <c r="B81" s="1" t="s">
        <v>36</v>
      </c>
      <c r="C81" s="1"/>
      <c r="D81" s="1">
        <v>20</v>
      </c>
      <c r="E81" s="1">
        <v>20</v>
      </c>
      <c r="F81" s="1"/>
      <c r="G81" s="6">
        <v>0.1</v>
      </c>
      <c r="H81" s="1">
        <v>730</v>
      </c>
      <c r="I81" s="1"/>
      <c r="J81" s="1">
        <v>20</v>
      </c>
      <c r="K81" s="1">
        <f t="shared" si="11"/>
        <v>0</v>
      </c>
      <c r="L81" s="1"/>
      <c r="M81" s="1"/>
      <c r="N81" s="1"/>
      <c r="O81" s="1"/>
      <c r="P81" s="1">
        <f t="shared" si="12"/>
        <v>4</v>
      </c>
      <c r="Q81" s="5">
        <f>7*P81-O81-F81-N81</f>
        <v>28</v>
      </c>
      <c r="R81" s="5"/>
      <c r="S81" s="1"/>
      <c r="T81" s="1">
        <f t="shared" si="14"/>
        <v>7</v>
      </c>
      <c r="U81" s="1">
        <f t="shared" si="15"/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2" t="s">
        <v>141</v>
      </c>
      <c r="AB81" s="1">
        <f t="shared" si="13"/>
        <v>2.8000000000000003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113</v>
      </c>
      <c r="B82" s="1" t="s">
        <v>36</v>
      </c>
      <c r="C82" s="1"/>
      <c r="D82" s="1">
        <v>80</v>
      </c>
      <c r="E82" s="1">
        <v>10</v>
      </c>
      <c r="F82" s="1">
        <v>70</v>
      </c>
      <c r="G82" s="6">
        <v>0.1</v>
      </c>
      <c r="H82" s="1">
        <v>730</v>
      </c>
      <c r="I82" s="1"/>
      <c r="J82" s="1">
        <v>10</v>
      </c>
      <c r="K82" s="1">
        <f t="shared" si="11"/>
        <v>0</v>
      </c>
      <c r="L82" s="1"/>
      <c r="M82" s="1"/>
      <c r="N82" s="1"/>
      <c r="O82" s="1"/>
      <c r="P82" s="1">
        <f t="shared" si="12"/>
        <v>2</v>
      </c>
      <c r="Q82" s="5"/>
      <c r="R82" s="5"/>
      <c r="S82" s="1"/>
      <c r="T82" s="1">
        <f t="shared" si="14"/>
        <v>35</v>
      </c>
      <c r="U82" s="1">
        <f t="shared" si="15"/>
        <v>35</v>
      </c>
      <c r="V82" s="1">
        <f>VLOOKUP(A82,[1]Sheet!$A:$O,15,0)</f>
        <v>0</v>
      </c>
      <c r="W82" s="1">
        <v>0</v>
      </c>
      <c r="X82" s="1">
        <v>5</v>
      </c>
      <c r="Y82" s="1">
        <v>5</v>
      </c>
      <c r="Z82" s="1">
        <v>1</v>
      </c>
      <c r="AA82" s="1"/>
      <c r="AB82" s="1">
        <f t="shared" si="13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114</v>
      </c>
      <c r="B83" s="1" t="s">
        <v>36</v>
      </c>
      <c r="C83" s="1"/>
      <c r="D83" s="1">
        <v>5</v>
      </c>
      <c r="E83" s="1">
        <v>5</v>
      </c>
      <c r="F83" s="1"/>
      <c r="G83" s="6">
        <v>0.33</v>
      </c>
      <c r="H83" s="1">
        <v>40</v>
      </c>
      <c r="I83" s="1"/>
      <c r="J83" s="1">
        <v>12</v>
      </c>
      <c r="K83" s="1">
        <f t="shared" si="11"/>
        <v>-7</v>
      </c>
      <c r="L83" s="1"/>
      <c r="M83" s="1"/>
      <c r="N83" s="1">
        <v>30</v>
      </c>
      <c r="O83" s="1"/>
      <c r="P83" s="1">
        <f t="shared" si="12"/>
        <v>1</v>
      </c>
      <c r="Q83" s="18">
        <v>20</v>
      </c>
      <c r="R83" s="5"/>
      <c r="S83" s="1"/>
      <c r="T83" s="1">
        <f t="shared" si="14"/>
        <v>50</v>
      </c>
      <c r="U83" s="1">
        <f t="shared" si="15"/>
        <v>30</v>
      </c>
      <c r="V83" s="1">
        <f>VLOOKUP(A83,[1]Sheet!$A:$O,15,0)</f>
        <v>0</v>
      </c>
      <c r="W83" s="1">
        <v>1.2</v>
      </c>
      <c r="X83" s="1">
        <v>7.2</v>
      </c>
      <c r="Y83" s="1">
        <v>5.8</v>
      </c>
      <c r="Z83" s="1">
        <v>1</v>
      </c>
      <c r="AA83" s="9" t="s">
        <v>136</v>
      </c>
      <c r="AB83" s="1">
        <f t="shared" si="13"/>
        <v>6.6000000000000005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115</v>
      </c>
      <c r="B84" s="1" t="s">
        <v>36</v>
      </c>
      <c r="C84" s="1">
        <v>-6</v>
      </c>
      <c r="D84" s="1">
        <v>41</v>
      </c>
      <c r="E84" s="1">
        <v>35</v>
      </c>
      <c r="F84" s="1"/>
      <c r="G84" s="6">
        <v>0.33</v>
      </c>
      <c r="H84" s="1">
        <v>40</v>
      </c>
      <c r="I84" s="1"/>
      <c r="J84" s="1">
        <v>41</v>
      </c>
      <c r="K84" s="1">
        <f t="shared" si="11"/>
        <v>-6</v>
      </c>
      <c r="L84" s="1"/>
      <c r="M84" s="1"/>
      <c r="N84" s="1">
        <v>40.999999999999993</v>
      </c>
      <c r="O84" s="1">
        <v>9.8000000000000114</v>
      </c>
      <c r="P84" s="1">
        <f t="shared" si="12"/>
        <v>7</v>
      </c>
      <c r="Q84" s="5">
        <f t="shared" si="17"/>
        <v>33.199999999999996</v>
      </c>
      <c r="R84" s="5"/>
      <c r="S84" s="1"/>
      <c r="T84" s="1">
        <f t="shared" si="14"/>
        <v>12</v>
      </c>
      <c r="U84" s="1">
        <f t="shared" si="15"/>
        <v>7.257142857142858</v>
      </c>
      <c r="V84" s="1">
        <f>VLOOKUP(A84,[1]Sheet!$A:$O,15,0)</f>
        <v>4.4000000000000004</v>
      </c>
      <c r="W84" s="1">
        <v>5.6</v>
      </c>
      <c r="X84" s="1">
        <v>3.8</v>
      </c>
      <c r="Y84" s="1">
        <v>4.4000000000000004</v>
      </c>
      <c r="Z84" s="1">
        <v>3.2</v>
      </c>
      <c r="AA84" s="1"/>
      <c r="AB84" s="1">
        <f t="shared" si="13"/>
        <v>10.956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116</v>
      </c>
      <c r="B85" s="1" t="s">
        <v>36</v>
      </c>
      <c r="C85" s="1"/>
      <c r="D85" s="1">
        <v>30</v>
      </c>
      <c r="E85" s="1">
        <v>30</v>
      </c>
      <c r="F85" s="1"/>
      <c r="G85" s="6">
        <v>0.3</v>
      </c>
      <c r="H85" s="1">
        <v>40</v>
      </c>
      <c r="I85" s="1"/>
      <c r="J85" s="1">
        <v>30</v>
      </c>
      <c r="K85" s="1">
        <f t="shared" si="11"/>
        <v>0</v>
      </c>
      <c r="L85" s="1"/>
      <c r="M85" s="1"/>
      <c r="N85" s="1">
        <v>11.20000000000001</v>
      </c>
      <c r="O85" s="1"/>
      <c r="P85" s="1">
        <f t="shared" si="12"/>
        <v>6</v>
      </c>
      <c r="Q85" s="5">
        <f>9*P85-O85-F85-N85</f>
        <v>42.79999999999999</v>
      </c>
      <c r="R85" s="5"/>
      <c r="S85" s="1"/>
      <c r="T85" s="1">
        <f t="shared" si="14"/>
        <v>9</v>
      </c>
      <c r="U85" s="1">
        <f t="shared" si="15"/>
        <v>1.8666666666666683</v>
      </c>
      <c r="V85" s="1">
        <f>VLOOKUP(A85,[1]Sheet!$A:$O,15,0)</f>
        <v>0.2</v>
      </c>
      <c r="W85" s="1">
        <v>3.2</v>
      </c>
      <c r="X85" s="1">
        <v>3.2</v>
      </c>
      <c r="Y85" s="1">
        <v>1</v>
      </c>
      <c r="Z85" s="1">
        <v>0</v>
      </c>
      <c r="AA85" s="1"/>
      <c r="AB85" s="1">
        <f t="shared" si="13"/>
        <v>12.839999999999996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2" t="s">
        <v>117</v>
      </c>
      <c r="B86" s="1" t="s">
        <v>29</v>
      </c>
      <c r="C86" s="1"/>
      <c r="D86" s="1">
        <v>16.356000000000002</v>
      </c>
      <c r="E86" s="13">
        <v>16.356000000000002</v>
      </c>
      <c r="F86" s="1"/>
      <c r="G86" s="6">
        <v>0</v>
      </c>
      <c r="H86" s="1" t="e">
        <v>#N/A</v>
      </c>
      <c r="I86" s="1"/>
      <c r="J86" s="1">
        <v>12</v>
      </c>
      <c r="K86" s="1">
        <f t="shared" si="11"/>
        <v>4.3560000000000016</v>
      </c>
      <c r="L86" s="1"/>
      <c r="M86" s="1"/>
      <c r="N86" s="1"/>
      <c r="O86" s="1"/>
      <c r="P86" s="1">
        <f t="shared" si="12"/>
        <v>3.2712000000000003</v>
      </c>
      <c r="Q86" s="5"/>
      <c r="R86" s="5"/>
      <c r="S86" s="1"/>
      <c r="T86" s="1">
        <f t="shared" si="14"/>
        <v>0</v>
      </c>
      <c r="U86" s="1">
        <f t="shared" si="15"/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2" t="s">
        <v>144</v>
      </c>
      <c r="AB86" s="1">
        <f t="shared" si="13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2" t="s">
        <v>118</v>
      </c>
      <c r="B87" s="1" t="s">
        <v>29</v>
      </c>
      <c r="C87" s="1">
        <v>31.696000000000002</v>
      </c>
      <c r="D87" s="1">
        <v>71.441999999999993</v>
      </c>
      <c r="E87" s="1">
        <v>42.734999999999999</v>
      </c>
      <c r="F87" s="1">
        <v>49.837000000000003</v>
      </c>
      <c r="G87" s="6">
        <v>1</v>
      </c>
      <c r="H87" s="1">
        <v>55</v>
      </c>
      <c r="I87" s="1"/>
      <c r="J87" s="1">
        <v>38.597999999999999</v>
      </c>
      <c r="K87" s="1">
        <f t="shared" si="11"/>
        <v>4.1370000000000005</v>
      </c>
      <c r="L87" s="1"/>
      <c r="M87" s="1"/>
      <c r="N87" s="1">
        <v>100.384</v>
      </c>
      <c r="O87" s="1">
        <v>67.119799999999984</v>
      </c>
      <c r="P87" s="1">
        <f t="shared" si="12"/>
        <v>8.5470000000000006</v>
      </c>
      <c r="Q87" s="5"/>
      <c r="R87" s="5"/>
      <c r="S87" s="1"/>
      <c r="T87" s="1">
        <f t="shared" si="14"/>
        <v>25.428899028899028</v>
      </c>
      <c r="U87" s="1">
        <f t="shared" si="15"/>
        <v>25.428899028899028</v>
      </c>
      <c r="V87" s="1">
        <f>VLOOKUP(A87,[1]Sheet!$A:$O,15,0)</f>
        <v>16.808399999999999</v>
      </c>
      <c r="W87" s="1">
        <v>14.651400000000001</v>
      </c>
      <c r="X87" s="1">
        <v>1.0691999999999999</v>
      </c>
      <c r="Y87" s="1">
        <v>0</v>
      </c>
      <c r="Z87" s="1">
        <v>0</v>
      </c>
      <c r="AA87" s="12" t="s">
        <v>119</v>
      </c>
      <c r="AB87" s="1">
        <f t="shared" si="13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2" t="s">
        <v>120</v>
      </c>
      <c r="B88" s="1" t="s">
        <v>36</v>
      </c>
      <c r="C88" s="1">
        <v>-6</v>
      </c>
      <c r="D88" s="1">
        <v>36</v>
      </c>
      <c r="E88" s="13">
        <v>30</v>
      </c>
      <c r="F88" s="1"/>
      <c r="G88" s="6">
        <v>0</v>
      </c>
      <c r="H88" s="1">
        <v>45</v>
      </c>
      <c r="I88" s="1"/>
      <c r="J88" s="1">
        <v>30</v>
      </c>
      <c r="K88" s="1">
        <f t="shared" si="11"/>
        <v>0</v>
      </c>
      <c r="L88" s="1"/>
      <c r="M88" s="1"/>
      <c r="N88" s="1"/>
      <c r="O88" s="1"/>
      <c r="P88" s="1">
        <f t="shared" si="12"/>
        <v>6</v>
      </c>
      <c r="Q88" s="5"/>
      <c r="R88" s="5"/>
      <c r="S88" s="1"/>
      <c r="T88" s="1">
        <f t="shared" si="14"/>
        <v>0</v>
      </c>
      <c r="U88" s="1">
        <f t="shared" si="15"/>
        <v>0</v>
      </c>
      <c r="V88" s="1">
        <f>VLOOKUP(A88,[1]Sheet!$A:$O,15,0)</f>
        <v>3</v>
      </c>
      <c r="W88" s="1">
        <v>3</v>
      </c>
      <c r="X88" s="1">
        <v>2.4</v>
      </c>
      <c r="Y88" s="1">
        <v>2.4</v>
      </c>
      <c r="Z88" s="1">
        <v>0</v>
      </c>
      <c r="AA88" s="12" t="s">
        <v>121</v>
      </c>
      <c r="AB88" s="1">
        <f t="shared" si="13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2" t="s">
        <v>122</v>
      </c>
      <c r="B89" s="1" t="s">
        <v>36</v>
      </c>
      <c r="C89" s="1">
        <v>6</v>
      </c>
      <c r="D89" s="1">
        <v>30</v>
      </c>
      <c r="E89" s="13">
        <v>30</v>
      </c>
      <c r="F89" s="1"/>
      <c r="G89" s="6">
        <v>0</v>
      </c>
      <c r="H89" s="1">
        <v>45</v>
      </c>
      <c r="I89" s="1"/>
      <c r="J89" s="1">
        <v>30</v>
      </c>
      <c r="K89" s="1">
        <f t="shared" si="11"/>
        <v>0</v>
      </c>
      <c r="L89" s="1"/>
      <c r="M89" s="1"/>
      <c r="N89" s="1"/>
      <c r="O89" s="1"/>
      <c r="P89" s="1">
        <f t="shared" si="12"/>
        <v>6</v>
      </c>
      <c r="Q89" s="5"/>
      <c r="R89" s="5"/>
      <c r="S89" s="1"/>
      <c r="T89" s="1">
        <f t="shared" si="14"/>
        <v>0</v>
      </c>
      <c r="U89" s="1">
        <f t="shared" si="15"/>
        <v>0</v>
      </c>
      <c r="V89" s="1">
        <f>VLOOKUP(A89,[1]Sheet!$A:$O,15,0)</f>
        <v>2.4</v>
      </c>
      <c r="W89" s="1">
        <v>2.4</v>
      </c>
      <c r="X89" s="1">
        <v>1.2</v>
      </c>
      <c r="Y89" s="1">
        <v>1.2</v>
      </c>
      <c r="Z89" s="1">
        <v>0</v>
      </c>
      <c r="AA89" s="12" t="s">
        <v>123</v>
      </c>
      <c r="AB89" s="1">
        <f t="shared" si="13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2" t="s">
        <v>124</v>
      </c>
      <c r="B90" s="1" t="s">
        <v>29</v>
      </c>
      <c r="C90" s="1"/>
      <c r="D90" s="1">
        <v>8.6080000000000005</v>
      </c>
      <c r="E90" s="13">
        <v>8.6080000000000005</v>
      </c>
      <c r="F90" s="1"/>
      <c r="G90" s="6">
        <v>0</v>
      </c>
      <c r="H90" s="1" t="e">
        <v>#N/A</v>
      </c>
      <c r="I90" s="1"/>
      <c r="J90" s="1">
        <v>6</v>
      </c>
      <c r="K90" s="1">
        <f t="shared" si="11"/>
        <v>2.6080000000000005</v>
      </c>
      <c r="L90" s="1"/>
      <c r="M90" s="1"/>
      <c r="N90" s="1"/>
      <c r="O90" s="1"/>
      <c r="P90" s="1">
        <f t="shared" si="12"/>
        <v>1.7216</v>
      </c>
      <c r="Q90" s="5">
        <f>7*P90-O90-F90-N90</f>
        <v>12.0512</v>
      </c>
      <c r="R90" s="5"/>
      <c r="S90" s="1"/>
      <c r="T90" s="1">
        <f t="shared" si="14"/>
        <v>7</v>
      </c>
      <c r="U90" s="1">
        <f t="shared" si="15"/>
        <v>0</v>
      </c>
      <c r="V90" s="1">
        <f>VLOOKUP(A90,[1]Sheet!$A:$O,15,0)</f>
        <v>2.2507999999999999</v>
      </c>
      <c r="W90" s="1">
        <v>2.2507999999999999</v>
      </c>
      <c r="X90" s="1">
        <v>1.7774000000000001</v>
      </c>
      <c r="Y90" s="1">
        <v>1.7774000000000001</v>
      </c>
      <c r="Z90" s="1">
        <v>0</v>
      </c>
      <c r="AA90" s="12" t="s">
        <v>148</v>
      </c>
      <c r="AB90" s="1">
        <f t="shared" si="13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125</v>
      </c>
      <c r="B91" s="1" t="s">
        <v>29</v>
      </c>
      <c r="C91" s="1">
        <v>7.9130000000000003</v>
      </c>
      <c r="D91" s="1">
        <v>65.058999999999997</v>
      </c>
      <c r="E91" s="1">
        <v>65.290000000000006</v>
      </c>
      <c r="F91" s="1"/>
      <c r="G91" s="6">
        <v>1</v>
      </c>
      <c r="H91" s="1">
        <v>40</v>
      </c>
      <c r="I91" s="1"/>
      <c r="J91" s="1">
        <v>64.537000000000006</v>
      </c>
      <c r="K91" s="1">
        <f t="shared" si="11"/>
        <v>0.75300000000000011</v>
      </c>
      <c r="L91" s="1"/>
      <c r="M91" s="1"/>
      <c r="N91" s="1"/>
      <c r="O91" s="1">
        <v>65.897600000000011</v>
      </c>
      <c r="P91" s="1">
        <f t="shared" si="12"/>
        <v>13.058000000000002</v>
      </c>
      <c r="Q91" s="5">
        <f t="shared" ref="Q91" si="18">12*P91-O91-F91-N91</f>
        <v>90.798400000000015</v>
      </c>
      <c r="R91" s="5"/>
      <c r="S91" s="1"/>
      <c r="T91" s="1">
        <f t="shared" si="14"/>
        <v>12</v>
      </c>
      <c r="U91" s="1">
        <f t="shared" si="15"/>
        <v>5.0465308623066321</v>
      </c>
      <c r="V91" s="1">
        <f>VLOOKUP(A91,[1]Sheet!$A:$O,15,0)</f>
        <v>8.1688000000000009</v>
      </c>
      <c r="W91" s="1">
        <v>0</v>
      </c>
      <c r="X91" s="1">
        <v>5.69</v>
      </c>
      <c r="Y91" s="1">
        <v>5.9592000000000001</v>
      </c>
      <c r="Z91" s="1">
        <v>1.6408</v>
      </c>
      <c r="AA91" s="1"/>
      <c r="AB91" s="1">
        <f t="shared" si="13"/>
        <v>90.798400000000015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126</v>
      </c>
      <c r="B92" s="1" t="s">
        <v>36</v>
      </c>
      <c r="C92" s="1">
        <v>6</v>
      </c>
      <c r="D92" s="1">
        <v>30</v>
      </c>
      <c r="E92" s="1">
        <v>29</v>
      </c>
      <c r="F92" s="1">
        <v>7</v>
      </c>
      <c r="G92" s="6">
        <v>0.35</v>
      </c>
      <c r="H92" s="1">
        <v>40</v>
      </c>
      <c r="I92" s="1"/>
      <c r="J92" s="1">
        <v>29</v>
      </c>
      <c r="K92" s="1">
        <f t="shared" si="11"/>
        <v>0</v>
      </c>
      <c r="L92" s="1"/>
      <c r="M92" s="1"/>
      <c r="N92" s="1">
        <v>35.000000000000007</v>
      </c>
      <c r="O92" s="1">
        <v>58.399999999999977</v>
      </c>
      <c r="P92" s="1">
        <f t="shared" si="12"/>
        <v>5.8</v>
      </c>
      <c r="Q92" s="5"/>
      <c r="R92" s="5"/>
      <c r="S92" s="1"/>
      <c r="T92" s="1">
        <f t="shared" si="14"/>
        <v>17.310344827586203</v>
      </c>
      <c r="U92" s="1">
        <f t="shared" si="15"/>
        <v>17.310344827586203</v>
      </c>
      <c r="V92" s="1">
        <f>VLOOKUP(A92,[1]Sheet!$A:$O,15,0)</f>
        <v>9.1999999999999993</v>
      </c>
      <c r="W92" s="1">
        <v>5.4</v>
      </c>
      <c r="X92" s="1">
        <v>4.8</v>
      </c>
      <c r="Y92" s="1">
        <v>4.8</v>
      </c>
      <c r="Z92" s="1">
        <v>0.2</v>
      </c>
      <c r="AA92" s="1"/>
      <c r="AB92" s="1">
        <f t="shared" si="13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127</v>
      </c>
      <c r="B93" s="1" t="s">
        <v>36</v>
      </c>
      <c r="C93" s="1">
        <v>18</v>
      </c>
      <c r="D93" s="1">
        <v>36</v>
      </c>
      <c r="E93" s="1">
        <v>3</v>
      </c>
      <c r="F93" s="1">
        <v>51</v>
      </c>
      <c r="G93" s="6">
        <v>0.45</v>
      </c>
      <c r="H93" s="1">
        <v>55</v>
      </c>
      <c r="I93" s="1"/>
      <c r="J93" s="1">
        <v>5</v>
      </c>
      <c r="K93" s="1">
        <f t="shared" si="11"/>
        <v>-2</v>
      </c>
      <c r="L93" s="1"/>
      <c r="M93" s="1"/>
      <c r="N93" s="1"/>
      <c r="O93" s="1"/>
      <c r="P93" s="1">
        <f t="shared" si="12"/>
        <v>0.6</v>
      </c>
      <c r="Q93" s="5"/>
      <c r="R93" s="5"/>
      <c r="S93" s="1"/>
      <c r="T93" s="1">
        <f t="shared" si="14"/>
        <v>85</v>
      </c>
      <c r="U93" s="1">
        <f t="shared" si="15"/>
        <v>85</v>
      </c>
      <c r="V93" s="1">
        <f>VLOOKUP(A93,[1]Sheet!$A:$O,15,0)</f>
        <v>3</v>
      </c>
      <c r="W93" s="1">
        <v>4.5999999999999996</v>
      </c>
      <c r="X93" s="1">
        <v>3</v>
      </c>
      <c r="Y93" s="1">
        <v>1.4</v>
      </c>
      <c r="Z93" s="1">
        <v>0</v>
      </c>
      <c r="AA93" s="17" t="s">
        <v>150</v>
      </c>
      <c r="AB93" s="1">
        <f t="shared" si="13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128</v>
      </c>
      <c r="B94" s="1" t="s">
        <v>36</v>
      </c>
      <c r="C94" s="1">
        <v>17</v>
      </c>
      <c r="D94" s="1">
        <v>24</v>
      </c>
      <c r="E94" s="1">
        <v>26</v>
      </c>
      <c r="F94" s="1">
        <v>14</v>
      </c>
      <c r="G94" s="6">
        <v>0.11</v>
      </c>
      <c r="H94" s="1">
        <v>150</v>
      </c>
      <c r="I94" s="1"/>
      <c r="J94" s="1">
        <v>33</v>
      </c>
      <c r="K94" s="1">
        <f t="shared" si="11"/>
        <v>-7</v>
      </c>
      <c r="L94" s="1"/>
      <c r="M94" s="1"/>
      <c r="N94" s="1"/>
      <c r="O94" s="1"/>
      <c r="P94" s="1">
        <f t="shared" si="12"/>
        <v>5.2</v>
      </c>
      <c r="Q94" s="5">
        <f>10*P94-O94-F94-N94</f>
        <v>38</v>
      </c>
      <c r="R94" s="5"/>
      <c r="S94" s="1"/>
      <c r="T94" s="1">
        <f t="shared" si="14"/>
        <v>10</v>
      </c>
      <c r="U94" s="1">
        <f t="shared" si="15"/>
        <v>2.6923076923076921</v>
      </c>
      <c r="V94" s="1">
        <f>VLOOKUP(A94,[1]Sheet!$A:$O,15,0)</f>
        <v>2.4</v>
      </c>
      <c r="W94" s="1">
        <v>0</v>
      </c>
      <c r="X94" s="1">
        <v>2.2000000000000002</v>
      </c>
      <c r="Y94" s="1">
        <v>2.2000000000000002</v>
      </c>
      <c r="Z94" s="1">
        <v>0</v>
      </c>
      <c r="AA94" s="1"/>
      <c r="AB94" s="1">
        <f t="shared" si="13"/>
        <v>4.18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129</v>
      </c>
      <c r="B95" s="1" t="s">
        <v>36</v>
      </c>
      <c r="C95" s="1">
        <v>89</v>
      </c>
      <c r="D95" s="1"/>
      <c r="E95" s="1">
        <v>-18</v>
      </c>
      <c r="F95" s="1">
        <v>9</v>
      </c>
      <c r="G95" s="6">
        <v>0.35</v>
      </c>
      <c r="H95" s="1">
        <v>45</v>
      </c>
      <c r="I95" s="1"/>
      <c r="J95" s="1">
        <v>30</v>
      </c>
      <c r="K95" s="1">
        <f t="shared" ref="K95:K98" si="19">E95-J95</f>
        <v>-48</v>
      </c>
      <c r="L95" s="1"/>
      <c r="M95" s="1"/>
      <c r="N95" s="1">
        <v>137.4</v>
      </c>
      <c r="O95" s="1">
        <v>115.2</v>
      </c>
      <c r="P95" s="1">
        <f t="shared" si="12"/>
        <v>-3.6</v>
      </c>
      <c r="Q95" s="5"/>
      <c r="R95" s="5"/>
      <c r="S95" s="1"/>
      <c r="T95" s="1">
        <f t="shared" si="14"/>
        <v>-72.666666666666671</v>
      </c>
      <c r="U95" s="1">
        <f t="shared" si="15"/>
        <v>-72.666666666666671</v>
      </c>
      <c r="V95" s="1">
        <f>VLOOKUP(A95,[1]Sheet!$A:$O,15,0)</f>
        <v>21.8</v>
      </c>
      <c r="W95" s="1">
        <v>19.8</v>
      </c>
      <c r="X95" s="1">
        <v>2.2000000000000002</v>
      </c>
      <c r="Y95" s="1">
        <v>1.8</v>
      </c>
      <c r="Z95" s="1">
        <v>0.2</v>
      </c>
      <c r="AA95" s="1" t="s">
        <v>130</v>
      </c>
      <c r="AB95" s="1">
        <f t="shared" si="13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131</v>
      </c>
      <c r="B96" s="1" t="s">
        <v>29</v>
      </c>
      <c r="C96" s="1">
        <v>13.948</v>
      </c>
      <c r="D96" s="1">
        <v>2.1999999999999999E-2</v>
      </c>
      <c r="E96" s="1">
        <v>8.3719999999999999</v>
      </c>
      <c r="F96" s="1"/>
      <c r="G96" s="6">
        <v>1</v>
      </c>
      <c r="H96" s="1">
        <v>50</v>
      </c>
      <c r="I96" s="1"/>
      <c r="J96" s="1">
        <v>15.782</v>
      </c>
      <c r="K96" s="1">
        <f t="shared" si="19"/>
        <v>-7.41</v>
      </c>
      <c r="L96" s="1"/>
      <c r="M96" s="1"/>
      <c r="N96" s="1">
        <v>37.082000000000001</v>
      </c>
      <c r="O96" s="1">
        <v>43.608800000000002</v>
      </c>
      <c r="P96" s="1">
        <f t="shared" si="12"/>
        <v>1.6743999999999999</v>
      </c>
      <c r="Q96" s="5"/>
      <c r="R96" s="5"/>
      <c r="S96" s="1"/>
      <c r="T96" s="1">
        <f t="shared" si="14"/>
        <v>48.190874343048257</v>
      </c>
      <c r="U96" s="1">
        <f t="shared" si="15"/>
        <v>48.190874343048257</v>
      </c>
      <c r="V96" s="1">
        <f>VLOOKUP(A96,[1]Sheet!$A:$O,15,0)</f>
        <v>6.7224000000000004</v>
      </c>
      <c r="W96" s="1">
        <v>5.048</v>
      </c>
      <c r="X96" s="1">
        <v>0</v>
      </c>
      <c r="Y96" s="1">
        <v>0.8375999999999999</v>
      </c>
      <c r="Z96" s="1">
        <v>2.2176</v>
      </c>
      <c r="AA96" s="1"/>
      <c r="AB96" s="1">
        <f t="shared" si="13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2" t="s">
        <v>132</v>
      </c>
      <c r="B97" s="1" t="s">
        <v>36</v>
      </c>
      <c r="C97" s="1">
        <v>20</v>
      </c>
      <c r="D97" s="1"/>
      <c r="E97" s="1"/>
      <c r="F97" s="1"/>
      <c r="G97" s="6">
        <v>0</v>
      </c>
      <c r="H97" s="1" t="e">
        <v>#N/A</v>
      </c>
      <c r="I97" s="1"/>
      <c r="J97" s="1"/>
      <c r="K97" s="1">
        <f t="shared" si="19"/>
        <v>0</v>
      </c>
      <c r="L97" s="1"/>
      <c r="M97" s="1"/>
      <c r="N97" s="1"/>
      <c r="O97" s="1"/>
      <c r="P97" s="1">
        <f t="shared" si="12"/>
        <v>0</v>
      </c>
      <c r="Q97" s="5"/>
      <c r="R97" s="5"/>
      <c r="S97" s="1"/>
      <c r="T97" s="1" t="e">
        <f t="shared" si="14"/>
        <v>#DIV/0!</v>
      </c>
      <c r="U97" s="1" t="e">
        <f t="shared" si="15"/>
        <v>#DIV/0!</v>
      </c>
      <c r="V97" s="1">
        <f>VLOOKUP(A97,[1]Sheet!$A:$O,15,0)</f>
        <v>0</v>
      </c>
      <c r="W97" s="1">
        <v>0</v>
      </c>
      <c r="X97" s="1">
        <v>0</v>
      </c>
      <c r="Y97" s="1">
        <v>0</v>
      </c>
      <c r="Z97" s="1">
        <v>0</v>
      </c>
      <c r="AA97" s="12" t="s">
        <v>142</v>
      </c>
      <c r="AB97" s="1">
        <f t="shared" si="13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2" t="s">
        <v>133</v>
      </c>
      <c r="B98" s="1" t="s">
        <v>36</v>
      </c>
      <c r="C98" s="1">
        <v>20</v>
      </c>
      <c r="D98" s="1"/>
      <c r="E98" s="1"/>
      <c r="F98" s="1"/>
      <c r="G98" s="6">
        <v>0</v>
      </c>
      <c r="H98" s="1" t="e">
        <v>#N/A</v>
      </c>
      <c r="I98" s="1"/>
      <c r="J98" s="1"/>
      <c r="K98" s="1">
        <f t="shared" si="19"/>
        <v>0</v>
      </c>
      <c r="L98" s="1"/>
      <c r="M98" s="1"/>
      <c r="N98" s="1"/>
      <c r="O98" s="1"/>
      <c r="P98" s="1">
        <f t="shared" si="12"/>
        <v>0</v>
      </c>
      <c r="Q98" s="20"/>
      <c r="R98" s="5"/>
      <c r="S98" s="1"/>
      <c r="T98" s="1" t="e">
        <f t="shared" si="14"/>
        <v>#DIV/0!</v>
      </c>
      <c r="U98" s="1" t="e">
        <f t="shared" si="15"/>
        <v>#DIV/0!</v>
      </c>
      <c r="V98" s="1">
        <f>VLOOKUP(A98,[1]Sheet!$A:$O,15,0)</f>
        <v>0</v>
      </c>
      <c r="W98" s="1">
        <v>0</v>
      </c>
      <c r="X98" s="1">
        <v>0</v>
      </c>
      <c r="Y98" s="1">
        <v>0</v>
      </c>
      <c r="Z98" s="1">
        <v>0</v>
      </c>
      <c r="AA98" s="12" t="s">
        <v>139</v>
      </c>
      <c r="AB98" s="1">
        <f t="shared" si="13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9" t="s">
        <v>151</v>
      </c>
      <c r="B99" s="9" t="s">
        <v>36</v>
      </c>
      <c r="C99" s="1"/>
      <c r="D99" s="1"/>
      <c r="E99" s="1"/>
      <c r="F99" s="1"/>
      <c r="G99" s="6">
        <v>0.06</v>
      </c>
      <c r="H99" s="1">
        <v>60</v>
      </c>
      <c r="I99" s="1"/>
      <c r="J99" s="1"/>
      <c r="K99" s="1"/>
      <c r="L99" s="1"/>
      <c r="M99" s="1"/>
      <c r="N99" s="1"/>
      <c r="O99" s="1"/>
      <c r="P99" s="1"/>
      <c r="Q99" s="21">
        <v>40</v>
      </c>
      <c r="R99" s="1"/>
      <c r="S99" s="1"/>
      <c r="T99" s="1"/>
      <c r="U99" s="1"/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22" t="s">
        <v>154</v>
      </c>
      <c r="AB99" s="1">
        <f t="shared" si="13"/>
        <v>2.4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9" t="s">
        <v>152</v>
      </c>
      <c r="B100" s="9" t="s">
        <v>36</v>
      </c>
      <c r="C100" s="1"/>
      <c r="D100" s="1"/>
      <c r="E100" s="1"/>
      <c r="F100" s="1"/>
      <c r="G100" s="6">
        <v>0.06</v>
      </c>
      <c r="H100" s="1">
        <v>60</v>
      </c>
      <c r="I100" s="1"/>
      <c r="J100" s="1"/>
      <c r="K100" s="1"/>
      <c r="L100" s="1"/>
      <c r="M100" s="1"/>
      <c r="N100" s="1"/>
      <c r="O100" s="1"/>
      <c r="P100" s="1"/>
      <c r="Q100" s="21">
        <v>40</v>
      </c>
      <c r="R100" s="1"/>
      <c r="S100" s="1"/>
      <c r="T100" s="1"/>
      <c r="U100" s="1"/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22" t="s">
        <v>154</v>
      </c>
      <c r="AB100" s="1">
        <f t="shared" si="13"/>
        <v>2.4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9" t="s">
        <v>153</v>
      </c>
      <c r="B101" s="9" t="s">
        <v>36</v>
      </c>
      <c r="C101" s="1"/>
      <c r="D101" s="1"/>
      <c r="E101" s="1"/>
      <c r="F101" s="1"/>
      <c r="G101" s="6">
        <v>0.06</v>
      </c>
      <c r="H101" s="1">
        <v>60</v>
      </c>
      <c r="I101" s="1"/>
      <c r="J101" s="1"/>
      <c r="K101" s="1"/>
      <c r="L101" s="1"/>
      <c r="M101" s="1"/>
      <c r="N101" s="1"/>
      <c r="O101" s="1"/>
      <c r="P101" s="1"/>
      <c r="Q101" s="21">
        <v>40</v>
      </c>
      <c r="R101" s="1"/>
      <c r="S101" s="1"/>
      <c r="T101" s="1"/>
      <c r="U101" s="1"/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22" t="s">
        <v>154</v>
      </c>
      <c r="AB101" s="1">
        <f t="shared" si="13"/>
        <v>2.4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</sheetData>
  <autoFilter ref="A3:AB98" xr:uid="{4B04BD8B-560A-4D36-8534-A32D17FEFDB5}"/>
  <phoneticPr fontId="5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2024-01-30T06:26:52Z</dcterms:created>
  <dcterms:modified xsi:type="dcterms:W3CDTF">2024-01-31T08:25:27Z</dcterms:modified>
</cp:coreProperties>
</file>