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2,24 филиалы КИ\1 машина Донецк_Гермес_Мелитополь\"/>
    </mc:Choice>
  </mc:AlternateContent>
  <xr:revisionPtr revIDLastSave="0" documentId="13_ncr:1_{7973EE7F-A6D2-4A53-88EB-B9B9F56AB1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2" l="1"/>
  <c r="V494" i="2"/>
  <c r="V492" i="2"/>
  <c r="V491" i="2"/>
  <c r="W490" i="2"/>
  <c r="X490" i="2" s="1"/>
  <c r="X489" i="2"/>
  <c r="W489" i="2"/>
  <c r="W488" i="2"/>
  <c r="X488" i="2" s="1"/>
  <c r="W487" i="2"/>
  <c r="X487" i="2" s="1"/>
  <c r="W486" i="2"/>
  <c r="W492" i="2" s="1"/>
  <c r="N486" i="2"/>
  <c r="V484" i="2"/>
  <c r="V483" i="2"/>
  <c r="W482" i="2"/>
  <c r="X482" i="2" s="1"/>
  <c r="W481" i="2"/>
  <c r="X481" i="2" s="1"/>
  <c r="W480" i="2"/>
  <c r="X480" i="2" s="1"/>
  <c r="X479" i="2"/>
  <c r="W479" i="2"/>
  <c r="V477" i="2"/>
  <c r="W476" i="2"/>
  <c r="V476" i="2"/>
  <c r="X475" i="2"/>
  <c r="W475" i="2"/>
  <c r="X474" i="2"/>
  <c r="X476" i="2" s="1"/>
  <c r="W474" i="2"/>
  <c r="W477" i="2" s="1"/>
  <c r="V472" i="2"/>
  <c r="V471" i="2"/>
  <c r="X470" i="2"/>
  <c r="W470" i="2"/>
  <c r="W469" i="2"/>
  <c r="X469" i="2" s="1"/>
  <c r="W468" i="2"/>
  <c r="V464" i="2"/>
  <c r="V463" i="2"/>
  <c r="W462" i="2"/>
  <c r="X462" i="2" s="1"/>
  <c r="N462" i="2"/>
  <c r="W461" i="2"/>
  <c r="X461" i="2" s="1"/>
  <c r="N461" i="2"/>
  <c r="X460" i="2"/>
  <c r="W460" i="2"/>
  <c r="V458" i="2"/>
  <c r="V457" i="2"/>
  <c r="X456" i="2"/>
  <c r="W456" i="2"/>
  <c r="W455" i="2"/>
  <c r="X455" i="2" s="1"/>
  <c r="W454" i="2"/>
  <c r="X454" i="2" s="1"/>
  <c r="W453" i="2"/>
  <c r="X453" i="2" s="1"/>
  <c r="N453" i="2"/>
  <c r="W452" i="2"/>
  <c r="X452" i="2" s="1"/>
  <c r="N452" i="2"/>
  <c r="X451" i="2"/>
  <c r="W451" i="2"/>
  <c r="N451" i="2"/>
  <c r="V449" i="2"/>
  <c r="V448" i="2"/>
  <c r="W447" i="2"/>
  <c r="X447" i="2" s="1"/>
  <c r="N447" i="2"/>
  <c r="W446" i="2"/>
  <c r="X446" i="2" s="1"/>
  <c r="X448" i="2" s="1"/>
  <c r="N446" i="2"/>
  <c r="V444" i="2"/>
  <c r="V443" i="2"/>
  <c r="W442" i="2"/>
  <c r="X442" i="2" s="1"/>
  <c r="N442" i="2"/>
  <c r="W441" i="2"/>
  <c r="X441" i="2" s="1"/>
  <c r="N441" i="2"/>
  <c r="X440" i="2"/>
  <c r="W440" i="2"/>
  <c r="N440" i="2"/>
  <c r="W439" i="2"/>
  <c r="X439" i="2" s="1"/>
  <c r="N439" i="2"/>
  <c r="W438" i="2"/>
  <c r="X438" i="2" s="1"/>
  <c r="N438" i="2"/>
  <c r="W437" i="2"/>
  <c r="X437" i="2" s="1"/>
  <c r="N437" i="2"/>
  <c r="W436" i="2"/>
  <c r="X436" i="2" s="1"/>
  <c r="N436" i="2"/>
  <c r="W435" i="2"/>
  <c r="X435" i="2" s="1"/>
  <c r="N435" i="2"/>
  <c r="W434" i="2"/>
  <c r="N434" i="2"/>
  <c r="V430" i="2"/>
  <c r="W429" i="2"/>
  <c r="V429" i="2"/>
  <c r="X428" i="2"/>
  <c r="X429" i="2" s="1"/>
  <c r="W428" i="2"/>
  <c r="W430" i="2" s="1"/>
  <c r="V426" i="2"/>
  <c r="V425" i="2"/>
  <c r="W424" i="2"/>
  <c r="W426" i="2" s="1"/>
  <c r="V422" i="2"/>
  <c r="V421" i="2"/>
  <c r="W420" i="2"/>
  <c r="V418" i="2"/>
  <c r="V417" i="2"/>
  <c r="W416" i="2"/>
  <c r="X416" i="2" s="1"/>
  <c r="N416" i="2"/>
  <c r="X415" i="2"/>
  <c r="W415" i="2"/>
  <c r="N415" i="2"/>
  <c r="W414" i="2"/>
  <c r="X414" i="2" s="1"/>
  <c r="N414" i="2"/>
  <c r="X413" i="2"/>
  <c r="W413" i="2"/>
  <c r="W412" i="2"/>
  <c r="X412" i="2" s="1"/>
  <c r="N412" i="2"/>
  <c r="W411" i="2"/>
  <c r="X411" i="2" s="1"/>
  <c r="N411" i="2"/>
  <c r="X410" i="2"/>
  <c r="X417" i="2" s="1"/>
  <c r="W410" i="2"/>
  <c r="N410" i="2"/>
  <c r="V408" i="2"/>
  <c r="V407" i="2"/>
  <c r="W406" i="2"/>
  <c r="X406" i="2" s="1"/>
  <c r="N406" i="2"/>
  <c r="W405" i="2"/>
  <c r="W407" i="2" s="1"/>
  <c r="N405" i="2"/>
  <c r="V402" i="2"/>
  <c r="V401" i="2"/>
  <c r="X400" i="2"/>
  <c r="W400" i="2"/>
  <c r="W399" i="2"/>
  <c r="X399" i="2" s="1"/>
  <c r="W398" i="2"/>
  <c r="X398" i="2" s="1"/>
  <c r="X397" i="2"/>
  <c r="W397" i="2"/>
  <c r="W395" i="2"/>
  <c r="V395" i="2"/>
  <c r="W394" i="2"/>
  <c r="V394" i="2"/>
  <c r="X393" i="2"/>
  <c r="X394" i="2" s="1"/>
  <c r="W393" i="2"/>
  <c r="N393" i="2"/>
  <c r="V391" i="2"/>
  <c r="V390" i="2"/>
  <c r="W389" i="2"/>
  <c r="X389" i="2" s="1"/>
  <c r="N389" i="2"/>
  <c r="W388" i="2"/>
  <c r="X388" i="2" s="1"/>
  <c r="N388" i="2"/>
  <c r="W387" i="2"/>
  <c r="N387" i="2"/>
  <c r="W386" i="2"/>
  <c r="X386" i="2" s="1"/>
  <c r="N386" i="2"/>
  <c r="V384" i="2"/>
  <c r="V383" i="2"/>
  <c r="W382" i="2"/>
  <c r="X382" i="2" s="1"/>
  <c r="W381" i="2"/>
  <c r="X381" i="2" s="1"/>
  <c r="N381" i="2"/>
  <c r="W380" i="2"/>
  <c r="X380" i="2" s="1"/>
  <c r="N380" i="2"/>
  <c r="W379" i="2"/>
  <c r="X379" i="2" s="1"/>
  <c r="N379" i="2"/>
  <c r="W378" i="2"/>
  <c r="X378" i="2" s="1"/>
  <c r="N378" i="2"/>
  <c r="W377" i="2"/>
  <c r="X377" i="2" s="1"/>
  <c r="N377" i="2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W372" i="2"/>
  <c r="X372" i="2" s="1"/>
  <c r="N372" i="2"/>
  <c r="W371" i="2"/>
  <c r="X371" i="2" s="1"/>
  <c r="N371" i="2"/>
  <c r="W370" i="2"/>
  <c r="X370" i="2" s="1"/>
  <c r="N370" i="2"/>
  <c r="V368" i="2"/>
  <c r="V367" i="2"/>
  <c r="W366" i="2"/>
  <c r="X366" i="2" s="1"/>
  <c r="N366" i="2"/>
  <c r="W365" i="2"/>
  <c r="N365" i="2"/>
  <c r="W361" i="2"/>
  <c r="V361" i="2"/>
  <c r="V360" i="2"/>
  <c r="W359" i="2"/>
  <c r="N359" i="2"/>
  <c r="V357" i="2"/>
  <c r="V356" i="2"/>
  <c r="W355" i="2"/>
  <c r="X355" i="2" s="1"/>
  <c r="N355" i="2"/>
  <c r="W354" i="2"/>
  <c r="X354" i="2" s="1"/>
  <c r="N354" i="2"/>
  <c r="W353" i="2"/>
  <c r="N353" i="2"/>
  <c r="X352" i="2"/>
  <c r="W352" i="2"/>
  <c r="N352" i="2"/>
  <c r="V350" i="2"/>
  <c r="V349" i="2"/>
  <c r="W348" i="2"/>
  <c r="X348" i="2" s="1"/>
  <c r="N348" i="2"/>
  <c r="X347" i="2"/>
  <c r="X349" i="2" s="1"/>
  <c r="W347" i="2"/>
  <c r="N347" i="2"/>
  <c r="V345" i="2"/>
  <c r="V344" i="2"/>
  <c r="W343" i="2"/>
  <c r="X343" i="2" s="1"/>
  <c r="N343" i="2"/>
  <c r="W342" i="2"/>
  <c r="X342" i="2" s="1"/>
  <c r="X341" i="2"/>
  <c r="W341" i="2"/>
  <c r="N341" i="2"/>
  <c r="W340" i="2"/>
  <c r="X340" i="2" s="1"/>
  <c r="N340" i="2"/>
  <c r="W339" i="2"/>
  <c r="N339" i="2"/>
  <c r="V336" i="2"/>
  <c r="V335" i="2"/>
  <c r="W334" i="2"/>
  <c r="W336" i="2" s="1"/>
  <c r="N334" i="2"/>
  <c r="V332" i="2"/>
  <c r="V331" i="2"/>
  <c r="W330" i="2"/>
  <c r="X330" i="2" s="1"/>
  <c r="N330" i="2"/>
  <c r="W329" i="2"/>
  <c r="X329" i="2" s="1"/>
  <c r="X331" i="2" s="1"/>
  <c r="V327" i="2"/>
  <c r="V326" i="2"/>
  <c r="W325" i="2"/>
  <c r="X325" i="2" s="1"/>
  <c r="N325" i="2"/>
  <c r="X324" i="2"/>
  <c r="W324" i="2"/>
  <c r="W323" i="2"/>
  <c r="X323" i="2" s="1"/>
  <c r="N323" i="2"/>
  <c r="V321" i="2"/>
  <c r="V320" i="2"/>
  <c r="W319" i="2"/>
  <c r="X319" i="2" s="1"/>
  <c r="N319" i="2"/>
  <c r="X318" i="2"/>
  <c r="W318" i="2"/>
  <c r="N318" i="2"/>
  <c r="W317" i="2"/>
  <c r="X317" i="2" s="1"/>
  <c r="X316" i="2"/>
  <c r="W316" i="2"/>
  <c r="N316" i="2"/>
  <c r="W315" i="2"/>
  <c r="X315" i="2" s="1"/>
  <c r="N315" i="2"/>
  <c r="X314" i="2"/>
  <c r="W314" i="2"/>
  <c r="N314" i="2"/>
  <c r="W313" i="2"/>
  <c r="X313" i="2" s="1"/>
  <c r="N313" i="2"/>
  <c r="X312" i="2"/>
  <c r="W312" i="2"/>
  <c r="N312" i="2"/>
  <c r="V308" i="2"/>
  <c r="V307" i="2"/>
  <c r="W306" i="2"/>
  <c r="X306" i="2" s="1"/>
  <c r="X307" i="2" s="1"/>
  <c r="N306" i="2"/>
  <c r="V304" i="2"/>
  <c r="V303" i="2"/>
  <c r="W302" i="2"/>
  <c r="W304" i="2" s="1"/>
  <c r="N302" i="2"/>
  <c r="V300" i="2"/>
  <c r="V299" i="2"/>
  <c r="W298" i="2"/>
  <c r="N298" i="2"/>
  <c r="V296" i="2"/>
  <c r="V295" i="2"/>
  <c r="W294" i="2"/>
  <c r="X294" i="2" s="1"/>
  <c r="X295" i="2" s="1"/>
  <c r="N294" i="2"/>
  <c r="V291" i="2"/>
  <c r="V290" i="2"/>
  <c r="W289" i="2"/>
  <c r="W291" i="2" s="1"/>
  <c r="N289" i="2"/>
  <c r="X288" i="2"/>
  <c r="W288" i="2"/>
  <c r="N288" i="2"/>
  <c r="V286" i="2"/>
  <c r="V285" i="2"/>
  <c r="W284" i="2"/>
  <c r="X284" i="2" s="1"/>
  <c r="N284" i="2"/>
  <c r="W283" i="2"/>
  <c r="X283" i="2" s="1"/>
  <c r="N283" i="2"/>
  <c r="X282" i="2"/>
  <c r="W282" i="2"/>
  <c r="N282" i="2"/>
  <c r="W281" i="2"/>
  <c r="X281" i="2" s="1"/>
  <c r="W280" i="2"/>
  <c r="X280" i="2" s="1"/>
  <c r="N280" i="2"/>
  <c r="W279" i="2"/>
  <c r="X279" i="2" s="1"/>
  <c r="N279" i="2"/>
  <c r="W278" i="2"/>
  <c r="X278" i="2" s="1"/>
  <c r="N278" i="2"/>
  <c r="X277" i="2"/>
  <c r="W277" i="2"/>
  <c r="N277" i="2"/>
  <c r="V274" i="2"/>
  <c r="V273" i="2"/>
  <c r="W272" i="2"/>
  <c r="N272" i="2"/>
  <c r="W271" i="2"/>
  <c r="X271" i="2" s="1"/>
  <c r="N271" i="2"/>
  <c r="W270" i="2"/>
  <c r="X270" i="2" s="1"/>
  <c r="N270" i="2"/>
  <c r="V268" i="2"/>
  <c r="V267" i="2"/>
  <c r="W266" i="2"/>
  <c r="X266" i="2" s="1"/>
  <c r="N266" i="2"/>
  <c r="X265" i="2"/>
  <c r="W265" i="2"/>
  <c r="X264" i="2"/>
  <c r="X267" i="2" s="1"/>
  <c r="W264" i="2"/>
  <c r="V262" i="2"/>
  <c r="W261" i="2"/>
  <c r="V261" i="2"/>
  <c r="X260" i="2"/>
  <c r="W260" i="2"/>
  <c r="N260" i="2"/>
  <c r="W259" i="2"/>
  <c r="X259" i="2" s="1"/>
  <c r="N259" i="2"/>
  <c r="X258" i="2"/>
  <c r="W258" i="2"/>
  <c r="N258" i="2"/>
  <c r="V256" i="2"/>
  <c r="V255" i="2"/>
  <c r="W254" i="2"/>
  <c r="X254" i="2" s="1"/>
  <c r="N254" i="2"/>
  <c r="X253" i="2"/>
  <c r="W253" i="2"/>
  <c r="N253" i="2"/>
  <c r="W252" i="2"/>
  <c r="X252" i="2" s="1"/>
  <c r="N252" i="2"/>
  <c r="W251" i="2"/>
  <c r="X251" i="2" s="1"/>
  <c r="N251" i="2"/>
  <c r="W250" i="2"/>
  <c r="X250" i="2" s="1"/>
  <c r="N250" i="2"/>
  <c r="W249" i="2"/>
  <c r="X249" i="2" s="1"/>
  <c r="W248" i="2"/>
  <c r="X248" i="2" s="1"/>
  <c r="X247" i="2"/>
  <c r="W247" i="2"/>
  <c r="N247" i="2"/>
  <c r="W246" i="2"/>
  <c r="X246" i="2" s="1"/>
  <c r="N246" i="2"/>
  <c r="X245" i="2"/>
  <c r="W245" i="2"/>
  <c r="N245" i="2"/>
  <c r="V243" i="2"/>
  <c r="V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V236" i="2"/>
  <c r="V235" i="2"/>
  <c r="W234" i="2"/>
  <c r="W236" i="2" s="1"/>
  <c r="N234" i="2"/>
  <c r="V232" i="2"/>
  <c r="V231" i="2"/>
  <c r="W230" i="2"/>
  <c r="X230" i="2" s="1"/>
  <c r="N230" i="2"/>
  <c r="X229" i="2"/>
  <c r="W229" i="2"/>
  <c r="N229" i="2"/>
  <c r="W228" i="2"/>
  <c r="X228" i="2" s="1"/>
  <c r="N228" i="2"/>
  <c r="X227" i="2"/>
  <c r="W227" i="2"/>
  <c r="N227" i="2"/>
  <c r="W226" i="2"/>
  <c r="X226" i="2" s="1"/>
  <c r="N226" i="2"/>
  <c r="X225" i="2"/>
  <c r="W225" i="2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X218" i="2"/>
  <c r="W218" i="2"/>
  <c r="N218" i="2"/>
  <c r="W217" i="2"/>
  <c r="X217" i="2" s="1"/>
  <c r="N217" i="2"/>
  <c r="X216" i="2"/>
  <c r="W216" i="2"/>
  <c r="N216" i="2"/>
  <c r="V213" i="2"/>
  <c r="V212" i="2"/>
  <c r="W211" i="2"/>
  <c r="X211" i="2" s="1"/>
  <c r="W210" i="2"/>
  <c r="X210" i="2" s="1"/>
  <c r="X209" i="2"/>
  <c r="W209" i="2"/>
  <c r="W208" i="2"/>
  <c r="W212" i="2" s="1"/>
  <c r="V205" i="2"/>
  <c r="W204" i="2"/>
  <c r="V204" i="2"/>
  <c r="X203" i="2"/>
  <c r="X204" i="2" s="1"/>
  <c r="W203" i="2"/>
  <c r="J503" i="2" s="1"/>
  <c r="N203" i="2"/>
  <c r="V200" i="2"/>
  <c r="V199" i="2"/>
  <c r="W198" i="2"/>
  <c r="X198" i="2" s="1"/>
  <c r="N198" i="2"/>
  <c r="W197" i="2"/>
  <c r="X197" i="2" s="1"/>
  <c r="N197" i="2"/>
  <c r="W196" i="2"/>
  <c r="X196" i="2" s="1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W180" i="2"/>
  <c r="X180" i="2" s="1"/>
  <c r="N180" i="2"/>
  <c r="X179" i="2"/>
  <c r="W179" i="2"/>
  <c r="N179" i="2"/>
  <c r="W178" i="2"/>
  <c r="X178" i="2" s="1"/>
  <c r="X177" i="2"/>
  <c r="W177" i="2"/>
  <c r="N177" i="2"/>
  <c r="W176" i="2"/>
  <c r="X175" i="2"/>
  <c r="W175" i="2"/>
  <c r="N175" i="2"/>
  <c r="V173" i="2"/>
  <c r="V172" i="2"/>
  <c r="W171" i="2"/>
  <c r="X171" i="2" s="1"/>
  <c r="N171" i="2"/>
  <c r="X170" i="2"/>
  <c r="W170" i="2"/>
  <c r="N170" i="2"/>
  <c r="W169" i="2"/>
  <c r="X169" i="2" s="1"/>
  <c r="N169" i="2"/>
  <c r="W168" i="2"/>
  <c r="W173" i="2" s="1"/>
  <c r="N168" i="2"/>
  <c r="V166" i="2"/>
  <c r="V165" i="2"/>
  <c r="W164" i="2"/>
  <c r="X164" i="2" s="1"/>
  <c r="N164" i="2"/>
  <c r="W163" i="2"/>
  <c r="V161" i="2"/>
  <c r="V160" i="2"/>
  <c r="W159" i="2"/>
  <c r="N159" i="2"/>
  <c r="X158" i="2"/>
  <c r="W158" i="2"/>
  <c r="N158" i="2"/>
  <c r="V155" i="2"/>
  <c r="V154" i="2"/>
  <c r="W153" i="2"/>
  <c r="X153" i="2" s="1"/>
  <c r="X152" i="2"/>
  <c r="W152" i="2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W147" i="2"/>
  <c r="X147" i="2" s="1"/>
  <c r="N147" i="2"/>
  <c r="W146" i="2"/>
  <c r="X146" i="2" s="1"/>
  <c r="N146" i="2"/>
  <c r="W145" i="2"/>
  <c r="N145" i="2"/>
  <c r="V142" i="2"/>
  <c r="V141" i="2"/>
  <c r="X140" i="2"/>
  <c r="W140" i="2"/>
  <c r="N140" i="2"/>
  <c r="W139" i="2"/>
  <c r="X139" i="2" s="1"/>
  <c r="N139" i="2"/>
  <c r="X138" i="2"/>
  <c r="X141" i="2" s="1"/>
  <c r="W138" i="2"/>
  <c r="N138" i="2"/>
  <c r="V134" i="2"/>
  <c r="V133" i="2"/>
  <c r="W132" i="2"/>
  <c r="X132" i="2" s="1"/>
  <c r="N132" i="2"/>
  <c r="W131" i="2"/>
  <c r="X131" i="2" s="1"/>
  <c r="N131" i="2"/>
  <c r="W130" i="2"/>
  <c r="X130" i="2" s="1"/>
  <c r="W129" i="2"/>
  <c r="F503" i="2" s="1"/>
  <c r="N129" i="2"/>
  <c r="V126" i="2"/>
  <c r="V125" i="2"/>
  <c r="X124" i="2"/>
  <c r="W124" i="2"/>
  <c r="W123" i="2"/>
  <c r="X123" i="2" s="1"/>
  <c r="N123" i="2"/>
  <c r="W122" i="2"/>
  <c r="X122" i="2" s="1"/>
  <c r="W121" i="2"/>
  <c r="X121" i="2" s="1"/>
  <c r="W120" i="2"/>
  <c r="X120" i="2" s="1"/>
  <c r="W119" i="2"/>
  <c r="X119" i="2" s="1"/>
  <c r="N119" i="2"/>
  <c r="W118" i="2"/>
  <c r="X118" i="2" s="1"/>
  <c r="N118" i="2"/>
  <c r="V116" i="2"/>
  <c r="V115" i="2"/>
  <c r="W114" i="2"/>
  <c r="X114" i="2" s="1"/>
  <c r="X113" i="2"/>
  <c r="W113" i="2"/>
  <c r="N113" i="2"/>
  <c r="W112" i="2"/>
  <c r="X112" i="2" s="1"/>
  <c r="W111" i="2"/>
  <c r="X111" i="2" s="1"/>
  <c r="X110" i="2"/>
  <c r="W110" i="2"/>
  <c r="W109" i="2"/>
  <c r="X109" i="2" s="1"/>
  <c r="N109" i="2"/>
  <c r="X108" i="2"/>
  <c r="W108" i="2"/>
  <c r="W107" i="2"/>
  <c r="X107" i="2" s="1"/>
  <c r="W106" i="2"/>
  <c r="X106" i="2" s="1"/>
  <c r="V104" i="2"/>
  <c r="V103" i="2"/>
  <c r="W102" i="2"/>
  <c r="X102" i="2" s="1"/>
  <c r="W101" i="2"/>
  <c r="X101" i="2" s="1"/>
  <c r="W100" i="2"/>
  <c r="X100" i="2" s="1"/>
  <c r="N100" i="2"/>
  <c r="X99" i="2"/>
  <c r="W99" i="2"/>
  <c r="N99" i="2"/>
  <c r="W98" i="2"/>
  <c r="X98" i="2" s="1"/>
  <c r="N98" i="2"/>
  <c r="X97" i="2"/>
  <c r="W97" i="2"/>
  <c r="N97" i="2"/>
  <c r="W96" i="2"/>
  <c r="X96" i="2" s="1"/>
  <c r="N96" i="2"/>
  <c r="X95" i="2"/>
  <c r="W95" i="2"/>
  <c r="N95" i="2"/>
  <c r="V93" i="2"/>
  <c r="V92" i="2"/>
  <c r="W91" i="2"/>
  <c r="X91" i="2" s="1"/>
  <c r="N91" i="2"/>
  <c r="W90" i="2"/>
  <c r="X90" i="2" s="1"/>
  <c r="W89" i="2"/>
  <c r="X89" i="2" s="1"/>
  <c r="W88" i="2"/>
  <c r="X88" i="2" s="1"/>
  <c r="W87" i="2"/>
  <c r="X87" i="2" s="1"/>
  <c r="N87" i="2"/>
  <c r="V85" i="2"/>
  <c r="V84" i="2"/>
  <c r="W83" i="2"/>
  <c r="X83" i="2" s="1"/>
  <c r="N83" i="2"/>
  <c r="W82" i="2"/>
  <c r="X82" i="2" s="1"/>
  <c r="N82" i="2"/>
  <c r="X81" i="2"/>
  <c r="W81" i="2"/>
  <c r="N81" i="2"/>
  <c r="W80" i="2"/>
  <c r="X80" i="2" s="1"/>
  <c r="N80" i="2"/>
  <c r="W79" i="2"/>
  <c r="X79" i="2" s="1"/>
  <c r="W78" i="2"/>
  <c r="X78" i="2" s="1"/>
  <c r="W77" i="2"/>
  <c r="X77" i="2" s="1"/>
  <c r="X76" i="2"/>
  <c r="W76" i="2"/>
  <c r="N76" i="2"/>
  <c r="W75" i="2"/>
  <c r="X75" i="2" s="1"/>
  <c r="X74" i="2"/>
  <c r="W74" i="2"/>
  <c r="N74" i="2"/>
  <c r="W73" i="2"/>
  <c r="X73" i="2" s="1"/>
  <c r="N73" i="2"/>
  <c r="X72" i="2"/>
  <c r="W72" i="2"/>
  <c r="N72" i="2"/>
  <c r="W71" i="2"/>
  <c r="X71" i="2" s="1"/>
  <c r="N71" i="2"/>
  <c r="X70" i="2"/>
  <c r="W70" i="2"/>
  <c r="N70" i="2"/>
  <c r="W69" i="2"/>
  <c r="X69" i="2" s="1"/>
  <c r="W68" i="2"/>
  <c r="X68" i="2" s="1"/>
  <c r="N68" i="2"/>
  <c r="W67" i="2"/>
  <c r="X67" i="2" s="1"/>
  <c r="N67" i="2"/>
  <c r="W66" i="2"/>
  <c r="X66" i="2" s="1"/>
  <c r="X65" i="2"/>
  <c r="W65" i="2"/>
  <c r="X64" i="2"/>
  <c r="W64" i="2"/>
  <c r="N64" i="2"/>
  <c r="W63" i="2"/>
  <c r="X63" i="2" s="1"/>
  <c r="V60" i="2"/>
  <c r="V59" i="2"/>
  <c r="W58" i="2"/>
  <c r="X58" i="2" s="1"/>
  <c r="W57" i="2"/>
  <c r="X57" i="2" s="1"/>
  <c r="N57" i="2"/>
  <c r="X56" i="2"/>
  <c r="W56" i="2"/>
  <c r="W55" i="2"/>
  <c r="N55" i="2"/>
  <c r="V52" i="2"/>
  <c r="V51" i="2"/>
  <c r="W50" i="2"/>
  <c r="X50" i="2" s="1"/>
  <c r="N50" i="2"/>
  <c r="X49" i="2"/>
  <c r="X51" i="2" s="1"/>
  <c r="W49" i="2"/>
  <c r="N49" i="2"/>
  <c r="V45" i="2"/>
  <c r="W44" i="2"/>
  <c r="V44" i="2"/>
  <c r="X43" i="2"/>
  <c r="X44" i="2" s="1"/>
  <c r="W43" i="2"/>
  <c r="W45" i="2" s="1"/>
  <c r="N43" i="2"/>
  <c r="V41" i="2"/>
  <c r="V40" i="2"/>
  <c r="W39" i="2"/>
  <c r="X39" i="2" s="1"/>
  <c r="X40" i="2" s="1"/>
  <c r="N39" i="2"/>
  <c r="V37" i="2"/>
  <c r="V36" i="2"/>
  <c r="X35" i="2"/>
  <c r="X36" i="2" s="1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W26" i="2"/>
  <c r="N26" i="2"/>
  <c r="V24" i="2"/>
  <c r="V23" i="2"/>
  <c r="W22" i="2"/>
  <c r="W24" i="2" s="1"/>
  <c r="N22" i="2"/>
  <c r="H10" i="2"/>
  <c r="A9" i="2"/>
  <c r="J9" i="2" s="1"/>
  <c r="D7" i="2"/>
  <c r="O6" i="2"/>
  <c r="N2" i="2"/>
  <c r="W23" i="2" l="1"/>
  <c r="W166" i="2"/>
  <c r="W165" i="2"/>
  <c r="X163" i="2"/>
  <c r="W299" i="2"/>
  <c r="X298" i="2"/>
  <c r="X299" i="2" s="1"/>
  <c r="W300" i="2"/>
  <c r="W307" i="2"/>
  <c r="W422" i="2"/>
  <c r="W421" i="2"/>
  <c r="X420" i="2"/>
  <c r="X421" i="2" s="1"/>
  <c r="W37" i="2"/>
  <c r="W40" i="2"/>
  <c r="W41" i="2"/>
  <c r="W51" i="2"/>
  <c r="W52" i="2"/>
  <c r="W60" i="2"/>
  <c r="X84" i="2"/>
  <c r="X103" i="2"/>
  <c r="H503" i="2"/>
  <c r="W161" i="2"/>
  <c r="X159" i="2"/>
  <c r="X160" i="2" s="1"/>
  <c r="X261" i="2"/>
  <c r="W360" i="2"/>
  <c r="X359" i="2"/>
  <c r="X360" i="2" s="1"/>
  <c r="C503" i="2"/>
  <c r="W103" i="2"/>
  <c r="G503" i="2"/>
  <c r="W205" i="2"/>
  <c r="W262" i="2"/>
  <c r="W268" i="2"/>
  <c r="W267" i="2"/>
  <c r="W273" i="2"/>
  <c r="W321" i="2"/>
  <c r="W350" i="2"/>
  <c r="W402" i="2"/>
  <c r="W418" i="2"/>
  <c r="W458" i="2"/>
  <c r="W464" i="2"/>
  <c r="U503" i="2"/>
  <c r="W484" i="2"/>
  <c r="X483" i="2"/>
  <c r="W483" i="2"/>
  <c r="W383" i="2"/>
  <c r="W357" i="2"/>
  <c r="Q503" i="2"/>
  <c r="P503" i="2"/>
  <c r="N503" i="2"/>
  <c r="W231" i="2"/>
  <c r="W199" i="2"/>
  <c r="W495" i="2"/>
  <c r="T503" i="2"/>
  <c r="W391" i="2"/>
  <c r="W390" i="2"/>
  <c r="X387" i="2"/>
  <c r="X390" i="2" s="1"/>
  <c r="W384" i="2"/>
  <c r="R503" i="2"/>
  <c r="X365" i="2"/>
  <c r="X367" i="2" s="1"/>
  <c r="W356" i="2"/>
  <c r="X334" i="2"/>
  <c r="X335" i="2" s="1"/>
  <c r="W335" i="2"/>
  <c r="X326" i="2"/>
  <c r="W295" i="2"/>
  <c r="X272" i="2"/>
  <c r="M503" i="2"/>
  <c r="X231" i="2"/>
  <c r="W200" i="2"/>
  <c r="W192" i="2"/>
  <c r="I503" i="2"/>
  <c r="E503" i="2"/>
  <c r="X115" i="2"/>
  <c r="X92" i="2"/>
  <c r="W33" i="2"/>
  <c r="V497" i="2"/>
  <c r="V493" i="2"/>
  <c r="V496" i="2"/>
  <c r="X273" i="2"/>
  <c r="X401" i="2"/>
  <c r="X165" i="2"/>
  <c r="X320" i="2"/>
  <c r="X125" i="2"/>
  <c r="X457" i="2"/>
  <c r="X463" i="2"/>
  <c r="X242" i="2"/>
  <c r="X383" i="2"/>
  <c r="X255" i="2"/>
  <c r="X285" i="2"/>
  <c r="W193" i="2"/>
  <c r="W213" i="2"/>
  <c r="W242" i="2"/>
  <c r="X176" i="2"/>
  <c r="X192" i="2" s="1"/>
  <c r="X208" i="2"/>
  <c r="X212" i="2" s="1"/>
  <c r="W125" i="2"/>
  <c r="X145" i="2"/>
  <c r="X154" i="2" s="1"/>
  <c r="W160" i="2"/>
  <c r="X195" i="2"/>
  <c r="X199" i="2" s="1"/>
  <c r="W232" i="2"/>
  <c r="X289" i="2"/>
  <c r="X290" i="2" s="1"/>
  <c r="X302" i="2"/>
  <c r="X303" i="2" s="1"/>
  <c r="X353" i="2"/>
  <c r="X356" i="2" s="1"/>
  <c r="W401" i="2"/>
  <c r="W417" i="2"/>
  <c r="X424" i="2"/>
  <c r="X425" i="2" s="1"/>
  <c r="W457" i="2"/>
  <c r="W471" i="2"/>
  <c r="H9" i="2"/>
  <c r="X26" i="2"/>
  <c r="X32" i="2" s="1"/>
  <c r="W93" i="2"/>
  <c r="W154" i="2"/>
  <c r="W243" i="2"/>
  <c r="W296" i="2"/>
  <c r="W308" i="2"/>
  <c r="W331" i="2"/>
  <c r="W463" i="2"/>
  <c r="X22" i="2"/>
  <c r="X23" i="2" s="1"/>
  <c r="W115" i="2"/>
  <c r="W274" i="2"/>
  <c r="W290" i="2"/>
  <c r="W303" i="2"/>
  <c r="W320" i="2"/>
  <c r="W408" i="2"/>
  <c r="W425" i="2"/>
  <c r="W491" i="2"/>
  <c r="L503" i="2"/>
  <c r="A10" i="2"/>
  <c r="W92" i="2"/>
  <c r="W256" i="2"/>
  <c r="W32" i="2"/>
  <c r="W126" i="2"/>
  <c r="W172" i="2"/>
  <c r="X234" i="2"/>
  <c r="X235" i="2" s="1"/>
  <c r="W285" i="2"/>
  <c r="W326" i="2"/>
  <c r="X339" i="2"/>
  <c r="X344" i="2" s="1"/>
  <c r="W349" i="2"/>
  <c r="W367" i="2"/>
  <c r="X434" i="2"/>
  <c r="X443" i="2" s="1"/>
  <c r="W472" i="2"/>
  <c r="W155" i="2"/>
  <c r="X168" i="2"/>
  <c r="X172" i="2" s="1"/>
  <c r="W332" i="2"/>
  <c r="W344" i="2"/>
  <c r="W448" i="2"/>
  <c r="X486" i="2"/>
  <c r="X491" i="2" s="1"/>
  <c r="F10" i="2"/>
  <c r="W104" i="2"/>
  <c r="W133" i="2"/>
  <c r="W84" i="2"/>
  <c r="W235" i="2"/>
  <c r="W443" i="2"/>
  <c r="B503" i="2"/>
  <c r="O503" i="2"/>
  <c r="W59" i="2"/>
  <c r="W116" i="2"/>
  <c r="F9" i="2"/>
  <c r="X129" i="2"/>
  <c r="X133" i="2" s="1"/>
  <c r="W141" i="2"/>
  <c r="W286" i="2"/>
  <c r="W327" i="2"/>
  <c r="W368" i="2"/>
  <c r="X405" i="2"/>
  <c r="X407" i="2" s="1"/>
  <c r="X468" i="2"/>
  <c r="X471" i="2" s="1"/>
  <c r="W255" i="2"/>
  <c r="W449" i="2"/>
  <c r="D503" i="2"/>
  <c r="W134" i="2"/>
  <c r="W345" i="2"/>
  <c r="X55" i="2"/>
  <c r="X59" i="2" s="1"/>
  <c r="W85" i="2"/>
  <c r="W444" i="2"/>
  <c r="W142" i="2"/>
  <c r="W494" i="2"/>
  <c r="S503" i="2"/>
  <c r="W496" i="2" l="1"/>
  <c r="W497" i="2"/>
  <c r="W493" i="2"/>
  <c r="X498" i="2"/>
</calcChain>
</file>

<file path=xl/sharedStrings.xml><?xml version="1.0" encoding="utf-8"?>
<sst xmlns="http://schemas.openxmlformats.org/spreadsheetml/2006/main" count="3266" uniqueCount="744">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</sst>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3"/>
  <sheetViews>
    <sheetView showGridLines="0" tabSelected="1" topLeftCell="A481" zoomScaleNormal="100" zoomScaleSheetLayoutView="100" workbookViewId="0">
      <selection activeCell="Z498" sqref="Z49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8" t="s">
        <v>29</v>
      </c>
      <c r="E1" s="338"/>
      <c r="F1" s="338"/>
      <c r="G1" s="14" t="s">
        <v>66</v>
      </c>
      <c r="H1" s="338" t="s">
        <v>49</v>
      </c>
      <c r="I1" s="338"/>
      <c r="J1" s="338"/>
      <c r="K1" s="338"/>
      <c r="L1" s="338"/>
      <c r="M1" s="338"/>
      <c r="N1" s="338"/>
      <c r="O1" s="338"/>
      <c r="P1" s="339" t="s">
        <v>67</v>
      </c>
      <c r="Q1" s="340"/>
      <c r="R1" s="34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1"/>
      <c r="P2" s="341"/>
      <c r="Q2" s="341"/>
      <c r="R2" s="341"/>
      <c r="S2" s="341"/>
      <c r="T2" s="341"/>
      <c r="U2" s="34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1"/>
      <c r="O3" s="341"/>
      <c r="P3" s="341"/>
      <c r="Q3" s="341"/>
      <c r="R3" s="341"/>
      <c r="S3" s="341"/>
      <c r="T3" s="341"/>
      <c r="U3" s="34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2" t="s">
        <v>8</v>
      </c>
      <c r="B5" s="342"/>
      <c r="C5" s="342"/>
      <c r="D5" s="343"/>
      <c r="E5" s="343"/>
      <c r="F5" s="344" t="s">
        <v>14</v>
      </c>
      <c r="G5" s="344"/>
      <c r="H5" s="343"/>
      <c r="I5" s="343"/>
      <c r="J5" s="343"/>
      <c r="K5" s="343"/>
      <c r="L5" s="343"/>
      <c r="N5" s="27" t="s">
        <v>4</v>
      </c>
      <c r="O5" s="345">
        <v>45319</v>
      </c>
      <c r="P5" s="345"/>
      <c r="R5" s="346" t="s">
        <v>3</v>
      </c>
      <c r="S5" s="347"/>
      <c r="T5" s="348" t="s">
        <v>712</v>
      </c>
      <c r="U5" s="349"/>
      <c r="Z5" s="60"/>
      <c r="AA5" s="60"/>
      <c r="AB5" s="60"/>
    </row>
    <row r="6" spans="1:29" s="17" customFormat="1" ht="24" customHeight="1" x14ac:dyDescent="0.2">
      <c r="A6" s="342" t="s">
        <v>1</v>
      </c>
      <c r="B6" s="342"/>
      <c r="C6" s="342"/>
      <c r="D6" s="350" t="s">
        <v>713</v>
      </c>
      <c r="E6" s="350"/>
      <c r="F6" s="350"/>
      <c r="G6" s="350"/>
      <c r="H6" s="350"/>
      <c r="I6" s="350"/>
      <c r="J6" s="350"/>
      <c r="K6" s="350"/>
      <c r="L6" s="350"/>
      <c r="N6" s="27" t="s">
        <v>30</v>
      </c>
      <c r="O6" s="351" t="str">
        <f>IF(O5=0," ",CHOOSE(WEEKDAY(O5,2),"Понедельник","Вторник","Среда","Четверг","Пятница","Суббота","Воскресенье"))</f>
        <v>Воскресенье</v>
      </c>
      <c r="P6" s="351"/>
      <c r="R6" s="352" t="s">
        <v>5</v>
      </c>
      <c r="S6" s="353"/>
      <c r="T6" s="354" t="s">
        <v>69</v>
      </c>
      <c r="U6" s="35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0" t="str">
        <f>IFERROR(VLOOKUP(DeliveryAddress,Table,3,0),1)</f>
        <v>1</v>
      </c>
      <c r="E7" s="361"/>
      <c r="F7" s="361"/>
      <c r="G7" s="361"/>
      <c r="H7" s="361"/>
      <c r="I7" s="361"/>
      <c r="J7" s="361"/>
      <c r="K7" s="361"/>
      <c r="L7" s="362"/>
      <c r="N7" s="29"/>
      <c r="O7" s="49"/>
      <c r="P7" s="49"/>
      <c r="R7" s="352"/>
      <c r="S7" s="353"/>
      <c r="T7" s="356"/>
      <c r="U7" s="357"/>
      <c r="Z7" s="60"/>
      <c r="AA7" s="60"/>
      <c r="AB7" s="60"/>
    </row>
    <row r="8" spans="1:29" s="17" customFormat="1" ht="25.5" customHeight="1" x14ac:dyDescent="0.2">
      <c r="A8" s="363" t="s">
        <v>60</v>
      </c>
      <c r="B8" s="363"/>
      <c r="C8" s="363"/>
      <c r="D8" s="364"/>
      <c r="E8" s="364"/>
      <c r="F8" s="364"/>
      <c r="G8" s="364"/>
      <c r="H8" s="364"/>
      <c r="I8" s="364"/>
      <c r="J8" s="364"/>
      <c r="K8" s="364"/>
      <c r="L8" s="364"/>
      <c r="N8" s="27" t="s">
        <v>11</v>
      </c>
      <c r="O8" s="365">
        <v>0.41666666666666669</v>
      </c>
      <c r="P8" s="365"/>
      <c r="R8" s="352"/>
      <c r="S8" s="353"/>
      <c r="T8" s="356"/>
      <c r="U8" s="357"/>
      <c r="Z8" s="60"/>
      <c r="AA8" s="60"/>
      <c r="AB8" s="60"/>
    </row>
    <row r="9" spans="1:29" s="17" customFormat="1" ht="39.950000000000003" customHeight="1" x14ac:dyDescent="0.2">
      <c r="A9" s="3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367" t="s">
        <v>48</v>
      </c>
      <c r="E9" s="368"/>
      <c r="F9" s="3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31" t="s">
        <v>15</v>
      </c>
      <c r="O9" s="345"/>
      <c r="P9" s="345"/>
      <c r="R9" s="352"/>
      <c r="S9" s="353"/>
      <c r="T9" s="358"/>
      <c r="U9" s="35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367"/>
      <c r="E10" s="368"/>
      <c r="F10" s="3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370" t="str">
        <f>IFERROR(VLOOKUP($D$10,Proxy,2,FALSE),"")</f>
        <v/>
      </c>
      <c r="I10" s="370"/>
      <c r="J10" s="370"/>
      <c r="K10" s="370"/>
      <c r="L10" s="370"/>
      <c r="N10" s="31" t="s">
        <v>35</v>
      </c>
      <c r="O10" s="365"/>
      <c r="P10" s="365"/>
      <c r="S10" s="29" t="s">
        <v>12</v>
      </c>
      <c r="T10" s="371" t="s">
        <v>70</v>
      </c>
      <c r="U10" s="372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5"/>
      <c r="P11" s="365"/>
      <c r="S11" s="29" t="s">
        <v>31</v>
      </c>
      <c r="T11" s="373" t="s">
        <v>57</v>
      </c>
      <c r="U11" s="37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4" t="s">
        <v>71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N12" s="27" t="s">
        <v>33</v>
      </c>
      <c r="O12" s="375"/>
      <c r="P12" s="375"/>
      <c r="Q12" s="28"/>
      <c r="R12"/>
      <c r="S12" s="29" t="s">
        <v>48</v>
      </c>
      <c r="T12" s="376"/>
      <c r="U12" s="376"/>
      <c r="V12"/>
      <c r="Z12" s="60"/>
      <c r="AA12" s="60"/>
      <c r="AB12" s="60"/>
    </row>
    <row r="13" spans="1:29" s="17" customFormat="1" ht="23.25" customHeight="1" x14ac:dyDescent="0.2">
      <c r="A13" s="374" t="s">
        <v>72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1"/>
      <c r="N13" s="31" t="s">
        <v>34</v>
      </c>
      <c r="O13" s="373"/>
      <c r="P13" s="37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4" t="s">
        <v>73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77" t="s">
        <v>74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/>
      <c r="N15" s="378" t="s">
        <v>63</v>
      </c>
      <c r="O15" s="378"/>
      <c r="P15" s="378"/>
      <c r="Q15" s="378"/>
      <c r="R15" s="378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79"/>
      <c r="O16" s="379"/>
      <c r="P16" s="379"/>
      <c r="Q16" s="379"/>
      <c r="R16" s="37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1" t="s">
        <v>61</v>
      </c>
      <c r="B17" s="381" t="s">
        <v>51</v>
      </c>
      <c r="C17" s="382" t="s">
        <v>50</v>
      </c>
      <c r="D17" s="381" t="s">
        <v>52</v>
      </c>
      <c r="E17" s="381"/>
      <c r="F17" s="381" t="s">
        <v>24</v>
      </c>
      <c r="G17" s="381" t="s">
        <v>27</v>
      </c>
      <c r="H17" s="381" t="s">
        <v>25</v>
      </c>
      <c r="I17" s="381" t="s">
        <v>26</v>
      </c>
      <c r="J17" s="383" t="s">
        <v>16</v>
      </c>
      <c r="K17" s="383" t="s">
        <v>65</v>
      </c>
      <c r="L17" s="383" t="s">
        <v>2</v>
      </c>
      <c r="M17" s="381" t="s">
        <v>28</v>
      </c>
      <c r="N17" s="381" t="s">
        <v>17</v>
      </c>
      <c r="O17" s="381"/>
      <c r="P17" s="381"/>
      <c r="Q17" s="381"/>
      <c r="R17" s="381"/>
      <c r="S17" s="380" t="s">
        <v>58</v>
      </c>
      <c r="T17" s="381"/>
      <c r="U17" s="381" t="s">
        <v>6</v>
      </c>
      <c r="V17" s="381" t="s">
        <v>44</v>
      </c>
      <c r="W17" s="385" t="s">
        <v>56</v>
      </c>
      <c r="X17" s="381" t="s">
        <v>18</v>
      </c>
      <c r="Y17" s="387" t="s">
        <v>62</v>
      </c>
      <c r="Z17" s="387" t="s">
        <v>19</v>
      </c>
      <c r="AA17" s="388" t="s">
        <v>59</v>
      </c>
      <c r="AB17" s="389"/>
      <c r="AC17" s="390"/>
      <c r="AD17" s="394"/>
      <c r="BA17" s="395" t="s">
        <v>64</v>
      </c>
    </row>
    <row r="18" spans="1:53" ht="14.25" customHeight="1" x14ac:dyDescent="0.2">
      <c r="A18" s="381"/>
      <c r="B18" s="381"/>
      <c r="C18" s="382"/>
      <c r="D18" s="381"/>
      <c r="E18" s="381"/>
      <c r="F18" s="381" t="s">
        <v>20</v>
      </c>
      <c r="G18" s="381" t="s">
        <v>21</v>
      </c>
      <c r="H18" s="381" t="s">
        <v>22</v>
      </c>
      <c r="I18" s="381" t="s">
        <v>22</v>
      </c>
      <c r="J18" s="384"/>
      <c r="K18" s="384"/>
      <c r="L18" s="384"/>
      <c r="M18" s="381"/>
      <c r="N18" s="381"/>
      <c r="O18" s="381"/>
      <c r="P18" s="381"/>
      <c r="Q18" s="381"/>
      <c r="R18" s="381"/>
      <c r="S18" s="36" t="s">
        <v>47</v>
      </c>
      <c r="T18" s="36" t="s">
        <v>46</v>
      </c>
      <c r="U18" s="381"/>
      <c r="V18" s="381"/>
      <c r="W18" s="386"/>
      <c r="X18" s="381"/>
      <c r="Y18" s="387"/>
      <c r="Z18" s="387"/>
      <c r="AA18" s="391"/>
      <c r="AB18" s="392"/>
      <c r="AC18" s="393"/>
      <c r="AD18" s="394"/>
      <c r="BA18" s="395"/>
    </row>
    <row r="19" spans="1:53" ht="27.75" customHeight="1" x14ac:dyDescent="0.2">
      <c r="A19" s="396" t="s">
        <v>75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55"/>
      <c r="Z19" s="55"/>
    </row>
    <row r="20" spans="1:53" ht="16.5" customHeight="1" x14ac:dyDescent="0.25">
      <c r="A20" s="397" t="s">
        <v>75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66"/>
      <c r="Z20" s="66"/>
    </row>
    <row r="21" spans="1:53" ht="14.25" customHeight="1" x14ac:dyDescent="0.25">
      <c r="A21" s="398" t="s">
        <v>76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99">
        <v>4607091389258</v>
      </c>
      <c r="E22" s="39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1"/>
      <c r="P22" s="401"/>
      <c r="Q22" s="401"/>
      <c r="R22" s="40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7"/>
      <c r="N23" s="403" t="s">
        <v>43</v>
      </c>
      <c r="O23" s="404"/>
      <c r="P23" s="404"/>
      <c r="Q23" s="404"/>
      <c r="R23" s="404"/>
      <c r="S23" s="404"/>
      <c r="T23" s="40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06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7"/>
      <c r="N24" s="403" t="s">
        <v>43</v>
      </c>
      <c r="O24" s="404"/>
      <c r="P24" s="404"/>
      <c r="Q24" s="404"/>
      <c r="R24" s="404"/>
      <c r="S24" s="404"/>
      <c r="T24" s="40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98" t="s">
        <v>81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99">
        <v>4607091383881</v>
      </c>
      <c r="E26" s="39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1"/>
      <c r="P26" s="401"/>
      <c r="Q26" s="401"/>
      <c r="R26" s="402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99">
        <v>4607091388237</v>
      </c>
      <c r="E27" s="39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0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1"/>
      <c r="P27" s="401"/>
      <c r="Q27" s="401"/>
      <c r="R27" s="402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99">
        <v>4607091383935</v>
      </c>
      <c r="E28" s="39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1"/>
      <c r="P28" s="401"/>
      <c r="Q28" s="401"/>
      <c r="R28" s="402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99">
        <v>4680115881853</v>
      </c>
      <c r="E29" s="39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1"/>
      <c r="P29" s="401"/>
      <c r="Q29" s="401"/>
      <c r="R29" s="40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99">
        <v>4607091383911</v>
      </c>
      <c r="E30" s="39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1"/>
      <c r="P30" s="401"/>
      <c r="Q30" s="401"/>
      <c r="R30" s="40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99">
        <v>4607091388244</v>
      </c>
      <c r="E31" s="39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1"/>
      <c r="P31" s="401"/>
      <c r="Q31" s="401"/>
      <c r="R31" s="402"/>
      <c r="S31" s="40" t="s">
        <v>48</v>
      </c>
      <c r="T31" s="40" t="s">
        <v>48</v>
      </c>
      <c r="U31" s="41" t="s">
        <v>0</v>
      </c>
      <c r="V31" s="59">
        <v>65.52</v>
      </c>
      <c r="W31" s="56">
        <f t="shared" si="0"/>
        <v>65.52</v>
      </c>
      <c r="X31" s="42">
        <f t="shared" si="1"/>
        <v>0.19578000000000001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06"/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7"/>
      <c r="N32" s="403" t="s">
        <v>43</v>
      </c>
      <c r="O32" s="404"/>
      <c r="P32" s="404"/>
      <c r="Q32" s="404"/>
      <c r="R32" s="404"/>
      <c r="S32" s="404"/>
      <c r="T32" s="405"/>
      <c r="U32" s="43" t="s">
        <v>42</v>
      </c>
      <c r="V32" s="44">
        <f>IFERROR(V26/H26,"0")+IFERROR(V27/H27,"0")+IFERROR(V28/H28,"0")+IFERROR(V29/H29,"0")+IFERROR(V30/H30,"0")+IFERROR(V31/H31,"0")</f>
        <v>26</v>
      </c>
      <c r="W32" s="44">
        <f>IFERROR(W26/H26,"0")+IFERROR(W27/H27,"0")+IFERROR(W28/H28,"0")+IFERROR(W29/H29,"0")+IFERROR(W30/H30,"0")+IFERROR(W31/H31,"0")</f>
        <v>26</v>
      </c>
      <c r="X32" s="44">
        <f>IFERROR(IF(X26="",0,X26),"0")+IFERROR(IF(X27="",0,X27),"0")+IFERROR(IF(X28="",0,X28),"0")+IFERROR(IF(X29="",0,X29),"0")+IFERROR(IF(X30="",0,X30),"0")+IFERROR(IF(X31="",0,X31),"0")</f>
        <v>0.19578000000000001</v>
      </c>
      <c r="Y32" s="68"/>
      <c r="Z32" s="68"/>
    </row>
    <row r="33" spans="1:53" x14ac:dyDescent="0.2">
      <c r="A33" s="406"/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7"/>
      <c r="N33" s="403" t="s">
        <v>43</v>
      </c>
      <c r="O33" s="404"/>
      <c r="P33" s="404"/>
      <c r="Q33" s="404"/>
      <c r="R33" s="404"/>
      <c r="S33" s="404"/>
      <c r="T33" s="405"/>
      <c r="U33" s="43" t="s">
        <v>0</v>
      </c>
      <c r="V33" s="44">
        <f>IFERROR(SUM(V26:V31),"0")</f>
        <v>65.52</v>
      </c>
      <c r="W33" s="44">
        <f>IFERROR(SUM(W26:W31),"0")</f>
        <v>65.52</v>
      </c>
      <c r="X33" s="43"/>
      <c r="Y33" s="68"/>
      <c r="Z33" s="68"/>
    </row>
    <row r="34" spans="1:53" ht="14.25" customHeight="1" x14ac:dyDescent="0.25">
      <c r="A34" s="398" t="s">
        <v>94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99">
        <v>4607091388503</v>
      </c>
      <c r="E35" s="399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1"/>
      <c r="P35" s="401"/>
      <c r="Q35" s="401"/>
      <c r="R35" s="402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406"/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7"/>
      <c r="N36" s="403" t="s">
        <v>43</v>
      </c>
      <c r="O36" s="404"/>
      <c r="P36" s="404"/>
      <c r="Q36" s="404"/>
      <c r="R36" s="404"/>
      <c r="S36" s="404"/>
      <c r="T36" s="40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06"/>
      <c r="B37" s="406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7"/>
      <c r="N37" s="403" t="s">
        <v>43</v>
      </c>
      <c r="O37" s="404"/>
      <c r="P37" s="404"/>
      <c r="Q37" s="404"/>
      <c r="R37" s="404"/>
      <c r="S37" s="404"/>
      <c r="T37" s="40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98" t="s">
        <v>99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99">
        <v>4607091388282</v>
      </c>
      <c r="E39" s="399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1"/>
      <c r="P39" s="401"/>
      <c r="Q39" s="401"/>
      <c r="R39" s="402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406"/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7"/>
      <c r="N40" s="403" t="s">
        <v>43</v>
      </c>
      <c r="O40" s="404"/>
      <c r="P40" s="404"/>
      <c r="Q40" s="404"/>
      <c r="R40" s="404"/>
      <c r="S40" s="404"/>
      <c r="T40" s="40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06"/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7"/>
      <c r="N41" s="403" t="s">
        <v>43</v>
      </c>
      <c r="O41" s="404"/>
      <c r="P41" s="404"/>
      <c r="Q41" s="404"/>
      <c r="R41" s="404"/>
      <c r="S41" s="404"/>
      <c r="T41" s="40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98" t="s">
        <v>103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99">
        <v>4607091389111</v>
      </c>
      <c r="E43" s="399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1"/>
      <c r="P43" s="401"/>
      <c r="Q43" s="401"/>
      <c r="R43" s="402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406"/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7"/>
      <c r="N44" s="403" t="s">
        <v>43</v>
      </c>
      <c r="O44" s="404"/>
      <c r="P44" s="404"/>
      <c r="Q44" s="404"/>
      <c r="R44" s="404"/>
      <c r="S44" s="404"/>
      <c r="T44" s="40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06"/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7"/>
      <c r="N45" s="403" t="s">
        <v>43</v>
      </c>
      <c r="O45" s="404"/>
      <c r="P45" s="404"/>
      <c r="Q45" s="404"/>
      <c r="R45" s="404"/>
      <c r="S45" s="404"/>
      <c r="T45" s="40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96" t="s">
        <v>106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55"/>
      <c r="Z46" s="55"/>
    </row>
    <row r="47" spans="1:53" ht="16.5" customHeight="1" x14ac:dyDescent="0.25">
      <c r="A47" s="397" t="s">
        <v>107</v>
      </c>
      <c r="B47" s="397"/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66"/>
      <c r="Z47" s="66"/>
    </row>
    <row r="48" spans="1:53" ht="14.25" customHeight="1" x14ac:dyDescent="0.25">
      <c r="A48" s="398" t="s">
        <v>108</v>
      </c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  <c r="U48" s="398"/>
      <c r="V48" s="398"/>
      <c r="W48" s="398"/>
      <c r="X48" s="398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99">
        <v>4680115881440</v>
      </c>
      <c r="E49" s="399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1"/>
      <c r="P49" s="401"/>
      <c r="Q49" s="401"/>
      <c r="R49" s="402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99">
        <v>4680115881433</v>
      </c>
      <c r="E50" s="399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1"/>
      <c r="P50" s="401"/>
      <c r="Q50" s="401"/>
      <c r="R50" s="402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06"/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7"/>
      <c r="N51" s="403" t="s">
        <v>43</v>
      </c>
      <c r="O51" s="404"/>
      <c r="P51" s="404"/>
      <c r="Q51" s="404"/>
      <c r="R51" s="404"/>
      <c r="S51" s="404"/>
      <c r="T51" s="40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406"/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7"/>
      <c r="N52" s="403" t="s">
        <v>43</v>
      </c>
      <c r="O52" s="404"/>
      <c r="P52" s="404"/>
      <c r="Q52" s="404"/>
      <c r="R52" s="404"/>
      <c r="S52" s="404"/>
      <c r="T52" s="40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97" t="s">
        <v>115</v>
      </c>
      <c r="B53" s="397"/>
      <c r="C53" s="397"/>
      <c r="D53" s="397"/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66"/>
      <c r="Z53" s="66"/>
    </row>
    <row r="54" spans="1:53" ht="14.25" customHeight="1" x14ac:dyDescent="0.25">
      <c r="A54" s="398" t="s">
        <v>116</v>
      </c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99">
        <v>4680115881426</v>
      </c>
      <c r="E55" s="399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1"/>
      <c r="P55" s="401"/>
      <c r="Q55" s="401"/>
      <c r="R55" s="402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99">
        <v>4680115881426</v>
      </c>
      <c r="E56" s="399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20" t="s">
        <v>120</v>
      </c>
      <c r="O56" s="401"/>
      <c r="P56" s="401"/>
      <c r="Q56" s="401"/>
      <c r="R56" s="402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99">
        <v>4680115881419</v>
      </c>
      <c r="E57" s="39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1"/>
      <c r="P57" s="401"/>
      <c r="Q57" s="401"/>
      <c r="R57" s="40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99">
        <v>4680115881525</v>
      </c>
      <c r="E58" s="39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2" t="s">
        <v>126</v>
      </c>
      <c r="O58" s="401"/>
      <c r="P58" s="401"/>
      <c r="Q58" s="401"/>
      <c r="R58" s="40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06"/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7"/>
      <c r="N59" s="403" t="s">
        <v>43</v>
      </c>
      <c r="O59" s="404"/>
      <c r="P59" s="404"/>
      <c r="Q59" s="404"/>
      <c r="R59" s="404"/>
      <c r="S59" s="404"/>
      <c r="T59" s="40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7"/>
      <c r="N60" s="403" t="s">
        <v>43</v>
      </c>
      <c r="O60" s="404"/>
      <c r="P60" s="404"/>
      <c r="Q60" s="404"/>
      <c r="R60" s="404"/>
      <c r="S60" s="404"/>
      <c r="T60" s="40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97" t="s">
        <v>106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66"/>
      <c r="Z61" s="66"/>
    </row>
    <row r="62" spans="1:53" ht="14.25" customHeight="1" x14ac:dyDescent="0.25">
      <c r="A62" s="398" t="s">
        <v>116</v>
      </c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99">
        <v>4607091382945</v>
      </c>
      <c r="E63" s="39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3" t="s">
        <v>129</v>
      </c>
      <c r="O63" s="401"/>
      <c r="P63" s="401"/>
      <c r="Q63" s="401"/>
      <c r="R63" s="402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3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99">
        <v>4607091385670</v>
      </c>
      <c r="E64" s="39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01"/>
      <c r="P64" s="401"/>
      <c r="Q64" s="401"/>
      <c r="R64" s="402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99">
        <v>4607091385670</v>
      </c>
      <c r="E65" s="39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425" t="s">
        <v>133</v>
      </c>
      <c r="O65" s="401"/>
      <c r="P65" s="401"/>
      <c r="Q65" s="401"/>
      <c r="R65" s="402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99">
        <v>4680115883956</v>
      </c>
      <c r="E66" s="399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26" t="s">
        <v>137</v>
      </c>
      <c r="O66" s="401"/>
      <c r="P66" s="401"/>
      <c r="Q66" s="401"/>
      <c r="R66" s="40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99">
        <v>4680115881327</v>
      </c>
      <c r="E67" s="399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1"/>
      <c r="P67" s="401"/>
      <c r="Q67" s="401"/>
      <c r="R67" s="40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99">
        <v>4680115882133</v>
      </c>
      <c r="E68" s="39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4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01"/>
      <c r="P68" s="401"/>
      <c r="Q68" s="401"/>
      <c r="R68" s="40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99">
        <v>4680115882133</v>
      </c>
      <c r="E69" s="399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29" t="s">
        <v>144</v>
      </c>
      <c r="O69" s="401"/>
      <c r="P69" s="401"/>
      <c r="Q69" s="401"/>
      <c r="R69" s="40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99">
        <v>4607091382952</v>
      </c>
      <c r="E70" s="399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1"/>
      <c r="P70" s="401"/>
      <c r="Q70" s="401"/>
      <c r="R70" s="40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99">
        <v>4607091385687</v>
      </c>
      <c r="E71" s="399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01"/>
      <c r="P71" s="401"/>
      <c r="Q71" s="401"/>
      <c r="R71" s="40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99">
        <v>4680115882539</v>
      </c>
      <c r="E72" s="399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4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01"/>
      <c r="P72" s="401"/>
      <c r="Q72" s="401"/>
      <c r="R72" s="40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99">
        <v>4607091384604</v>
      </c>
      <c r="E73" s="39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1"/>
      <c r="P73" s="401"/>
      <c r="Q73" s="401"/>
      <c r="R73" s="40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99">
        <v>4680115880283</v>
      </c>
      <c r="E74" s="399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1"/>
      <c r="P74" s="401"/>
      <c r="Q74" s="401"/>
      <c r="R74" s="40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99">
        <v>4680115883949</v>
      </c>
      <c r="E75" s="399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5" t="s">
        <v>157</v>
      </c>
      <c r="O75" s="401"/>
      <c r="P75" s="401"/>
      <c r="Q75" s="401"/>
      <c r="R75" s="40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4301011443</v>
      </c>
      <c r="D76" s="399">
        <v>4680115881303</v>
      </c>
      <c r="E76" s="399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140</v>
      </c>
      <c r="M76" s="38">
        <v>50</v>
      </c>
      <c r="N76" s="4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401"/>
      <c r="P76" s="401"/>
      <c r="Q76" s="401"/>
      <c r="R76" s="40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4301011562</v>
      </c>
      <c r="D77" s="399">
        <v>4680115882577</v>
      </c>
      <c r="E77" s="399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437" t="s">
        <v>162</v>
      </c>
      <c r="O77" s="401"/>
      <c r="P77" s="401"/>
      <c r="Q77" s="401"/>
      <c r="R77" s="40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160</v>
      </c>
      <c r="B78" s="64" t="s">
        <v>163</v>
      </c>
      <c r="C78" s="37">
        <v>4301011564</v>
      </c>
      <c r="D78" s="399">
        <v>4680115882577</v>
      </c>
      <c r="E78" s="399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38" t="s">
        <v>164</v>
      </c>
      <c r="O78" s="401"/>
      <c r="P78" s="401"/>
      <c r="Q78" s="401"/>
      <c r="R78" s="40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4301011432</v>
      </c>
      <c r="D79" s="399">
        <v>4680115882720</v>
      </c>
      <c r="E79" s="399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111</v>
      </c>
      <c r="M79" s="38">
        <v>90</v>
      </c>
      <c r="N79" s="439" t="s">
        <v>167</v>
      </c>
      <c r="O79" s="401"/>
      <c r="P79" s="401"/>
      <c r="Q79" s="401"/>
      <c r="R79" s="402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168</v>
      </c>
      <c r="B80" s="64" t="s">
        <v>169</v>
      </c>
      <c r="C80" s="37">
        <v>4301011352</v>
      </c>
      <c r="D80" s="399">
        <v>4607091388466</v>
      </c>
      <c r="E80" s="399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80</v>
      </c>
      <c r="L80" s="39" t="s">
        <v>134</v>
      </c>
      <c r="M80" s="38">
        <v>45</v>
      </c>
      <c r="N80" s="4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401"/>
      <c r="P80" s="401"/>
      <c r="Q80" s="401"/>
      <c r="R80" s="402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4301011417</v>
      </c>
      <c r="D81" s="399">
        <v>4680115880269</v>
      </c>
      <c r="E81" s="399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134</v>
      </c>
      <c r="M81" s="38">
        <v>50</v>
      </c>
      <c r="N81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01"/>
      <c r="P81" s="401"/>
      <c r="Q81" s="401"/>
      <c r="R81" s="402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172</v>
      </c>
      <c r="B82" s="64" t="s">
        <v>173</v>
      </c>
      <c r="C82" s="37">
        <v>4301011415</v>
      </c>
      <c r="D82" s="399">
        <v>4680115880429</v>
      </c>
      <c r="E82" s="399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134</v>
      </c>
      <c r="M82" s="38">
        <v>50</v>
      </c>
      <c r="N82" s="4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01"/>
      <c r="P82" s="401"/>
      <c r="Q82" s="401"/>
      <c r="R82" s="402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4301011462</v>
      </c>
      <c r="D83" s="399">
        <v>4680115881457</v>
      </c>
      <c r="E83" s="399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01"/>
      <c r="P83" s="401"/>
      <c r="Q83" s="401"/>
      <c r="R83" s="402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x14ac:dyDescent="0.2">
      <c r="A84" s="406"/>
      <c r="B84" s="406"/>
      <c r="C84" s="406"/>
      <c r="D84" s="406"/>
      <c r="E84" s="406"/>
      <c r="F84" s="406"/>
      <c r="G84" s="406"/>
      <c r="H84" s="406"/>
      <c r="I84" s="406"/>
      <c r="J84" s="406"/>
      <c r="K84" s="406"/>
      <c r="L84" s="406"/>
      <c r="M84" s="407"/>
      <c r="N84" s="403" t="s">
        <v>43</v>
      </c>
      <c r="O84" s="404"/>
      <c r="P84" s="404"/>
      <c r="Q84" s="404"/>
      <c r="R84" s="404"/>
      <c r="S84" s="404"/>
      <c r="T84" s="405"/>
      <c r="U84" s="43" t="s">
        <v>42</v>
      </c>
      <c r="V84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406"/>
      <c r="B85" s="406"/>
      <c r="C85" s="406"/>
      <c r="D85" s="406"/>
      <c r="E85" s="406"/>
      <c r="F85" s="406"/>
      <c r="G85" s="406"/>
      <c r="H85" s="406"/>
      <c r="I85" s="406"/>
      <c r="J85" s="406"/>
      <c r="K85" s="406"/>
      <c r="L85" s="406"/>
      <c r="M85" s="407"/>
      <c r="N85" s="403" t="s">
        <v>43</v>
      </c>
      <c r="O85" s="404"/>
      <c r="P85" s="404"/>
      <c r="Q85" s="404"/>
      <c r="R85" s="404"/>
      <c r="S85" s="404"/>
      <c r="T85" s="405"/>
      <c r="U85" s="43" t="s">
        <v>0</v>
      </c>
      <c r="V85" s="44">
        <f>IFERROR(SUM(V63:V83),"0")</f>
        <v>0</v>
      </c>
      <c r="W85" s="44">
        <f>IFERROR(SUM(W63:W83),"0")</f>
        <v>0</v>
      </c>
      <c r="X85" s="43"/>
      <c r="Y85" s="68"/>
      <c r="Z85" s="68"/>
    </row>
    <row r="86" spans="1:53" ht="14.25" customHeight="1" x14ac:dyDescent="0.25">
      <c r="A86" s="398" t="s">
        <v>108</v>
      </c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  <c r="U86" s="398"/>
      <c r="V86" s="398"/>
      <c r="W86" s="398"/>
      <c r="X86" s="398"/>
      <c r="Y86" s="67"/>
      <c r="Z86" s="67"/>
    </row>
    <row r="87" spans="1:53" ht="16.5" customHeight="1" x14ac:dyDescent="0.25">
      <c r="A87" s="64" t="s">
        <v>176</v>
      </c>
      <c r="B87" s="64" t="s">
        <v>177</v>
      </c>
      <c r="C87" s="37">
        <v>4301020235</v>
      </c>
      <c r="D87" s="399">
        <v>4680115881488</v>
      </c>
      <c r="E87" s="399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112</v>
      </c>
      <c r="L87" s="39" t="s">
        <v>111</v>
      </c>
      <c r="M87" s="38">
        <v>50</v>
      </c>
      <c r="N87" s="4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01"/>
      <c r="P87" s="401"/>
      <c r="Q87" s="401"/>
      <c r="R87" s="402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178</v>
      </c>
      <c r="B88" s="64" t="s">
        <v>179</v>
      </c>
      <c r="C88" s="37">
        <v>4301020183</v>
      </c>
      <c r="D88" s="399">
        <v>4607091384765</v>
      </c>
      <c r="E88" s="399"/>
      <c r="F88" s="63">
        <v>0.42</v>
      </c>
      <c r="G88" s="38">
        <v>6</v>
      </c>
      <c r="H88" s="63">
        <v>2.52</v>
      </c>
      <c r="I88" s="63">
        <v>2.72</v>
      </c>
      <c r="J88" s="38">
        <v>156</v>
      </c>
      <c r="K88" s="38" t="s">
        <v>80</v>
      </c>
      <c r="L88" s="39" t="s">
        <v>111</v>
      </c>
      <c r="M88" s="38">
        <v>45</v>
      </c>
      <c r="N88" s="445" t="s">
        <v>180</v>
      </c>
      <c r="O88" s="401"/>
      <c r="P88" s="401"/>
      <c r="Q88" s="401"/>
      <c r="R88" s="402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181</v>
      </c>
      <c r="B89" s="64" t="s">
        <v>182</v>
      </c>
      <c r="C89" s="37">
        <v>4301020228</v>
      </c>
      <c r="D89" s="399">
        <v>4680115882751</v>
      </c>
      <c r="E89" s="399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111</v>
      </c>
      <c r="M89" s="38">
        <v>90</v>
      </c>
      <c r="N89" s="446" t="s">
        <v>183</v>
      </c>
      <c r="O89" s="401"/>
      <c r="P89" s="401"/>
      <c r="Q89" s="401"/>
      <c r="R89" s="402"/>
      <c r="S89" s="40" t="s">
        <v>48</v>
      </c>
      <c r="T89" s="40" t="s">
        <v>48</v>
      </c>
      <c r="U89" s="41" t="s">
        <v>0</v>
      </c>
      <c r="V89" s="59">
        <v>27</v>
      </c>
      <c r="W89" s="56">
        <f>IFERROR(IF(V89="",0,CEILING((V89/$H89),1)*$H89),"")</f>
        <v>27</v>
      </c>
      <c r="X89" s="42">
        <f>IFERROR(IF(W89=0,"",ROUNDUP(W89/H89,0)*0.00937),"")</f>
        <v>5.6219999999999999E-2</v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184</v>
      </c>
      <c r="B90" s="64" t="s">
        <v>185</v>
      </c>
      <c r="C90" s="37">
        <v>4301020258</v>
      </c>
      <c r="D90" s="399">
        <v>4680115882775</v>
      </c>
      <c r="E90" s="399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187</v>
      </c>
      <c r="L90" s="39" t="s">
        <v>134</v>
      </c>
      <c r="M90" s="38">
        <v>50</v>
      </c>
      <c r="N90" s="447" t="s">
        <v>186</v>
      </c>
      <c r="O90" s="401"/>
      <c r="P90" s="401"/>
      <c r="Q90" s="401"/>
      <c r="R90" s="402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188</v>
      </c>
      <c r="B91" s="64" t="s">
        <v>189</v>
      </c>
      <c r="C91" s="37">
        <v>4301020217</v>
      </c>
      <c r="D91" s="399">
        <v>4680115880658</v>
      </c>
      <c r="E91" s="399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111</v>
      </c>
      <c r="M91" s="38">
        <v>50</v>
      </c>
      <c r="N91" s="4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01"/>
      <c r="P91" s="401"/>
      <c r="Q91" s="401"/>
      <c r="R91" s="402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406"/>
      <c r="B92" s="406"/>
      <c r="C92" s="406"/>
      <c r="D92" s="406"/>
      <c r="E92" s="406"/>
      <c r="F92" s="406"/>
      <c r="G92" s="406"/>
      <c r="H92" s="406"/>
      <c r="I92" s="406"/>
      <c r="J92" s="406"/>
      <c r="K92" s="406"/>
      <c r="L92" s="406"/>
      <c r="M92" s="407"/>
      <c r="N92" s="403" t="s">
        <v>43</v>
      </c>
      <c r="O92" s="404"/>
      <c r="P92" s="404"/>
      <c r="Q92" s="404"/>
      <c r="R92" s="404"/>
      <c r="S92" s="404"/>
      <c r="T92" s="405"/>
      <c r="U92" s="43" t="s">
        <v>42</v>
      </c>
      <c r="V92" s="44">
        <f>IFERROR(V87/H87,"0")+IFERROR(V88/H88,"0")+IFERROR(V89/H89,"0")+IFERROR(V90/H90,"0")+IFERROR(V91/H91,"0")</f>
        <v>6</v>
      </c>
      <c r="W92" s="44">
        <f>IFERROR(W87/H87,"0")+IFERROR(W88/H88,"0")+IFERROR(W89/H89,"0")+IFERROR(W90/H90,"0")+IFERROR(W91/H91,"0")</f>
        <v>6</v>
      </c>
      <c r="X92" s="44">
        <f>IFERROR(IF(X87="",0,X87),"0")+IFERROR(IF(X88="",0,X88),"0")+IFERROR(IF(X89="",0,X89),"0")+IFERROR(IF(X90="",0,X90),"0")+IFERROR(IF(X91="",0,X91),"0")</f>
        <v>5.6219999999999999E-2</v>
      </c>
      <c r="Y92" s="68"/>
      <c r="Z92" s="68"/>
    </row>
    <row r="93" spans="1:53" x14ac:dyDescent="0.2">
      <c r="A93" s="406"/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406"/>
      <c r="M93" s="407"/>
      <c r="N93" s="403" t="s">
        <v>43</v>
      </c>
      <c r="O93" s="404"/>
      <c r="P93" s="404"/>
      <c r="Q93" s="404"/>
      <c r="R93" s="404"/>
      <c r="S93" s="404"/>
      <c r="T93" s="405"/>
      <c r="U93" s="43" t="s">
        <v>0</v>
      </c>
      <c r="V93" s="44">
        <f>IFERROR(SUM(V87:V91),"0")</f>
        <v>27</v>
      </c>
      <c r="W93" s="44">
        <f>IFERROR(SUM(W87:W91),"0")</f>
        <v>27</v>
      </c>
      <c r="X93" s="43"/>
      <c r="Y93" s="68"/>
      <c r="Z93" s="68"/>
    </row>
    <row r="94" spans="1:53" ht="14.25" customHeight="1" x14ac:dyDescent="0.25">
      <c r="A94" s="398" t="s">
        <v>76</v>
      </c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398"/>
      <c r="T94" s="398"/>
      <c r="U94" s="398"/>
      <c r="V94" s="398"/>
      <c r="W94" s="398"/>
      <c r="X94" s="398"/>
      <c r="Y94" s="67"/>
      <c r="Z94" s="67"/>
    </row>
    <row r="95" spans="1:53" ht="16.5" customHeight="1" x14ac:dyDescent="0.25">
      <c r="A95" s="64" t="s">
        <v>190</v>
      </c>
      <c r="B95" s="64" t="s">
        <v>191</v>
      </c>
      <c r="C95" s="37">
        <v>4301030895</v>
      </c>
      <c r="D95" s="399">
        <v>4607091387667</v>
      </c>
      <c r="E95" s="399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112</v>
      </c>
      <c r="L95" s="39" t="s">
        <v>111</v>
      </c>
      <c r="M95" s="38">
        <v>40</v>
      </c>
      <c r="N95" s="4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01"/>
      <c r="P95" s="401"/>
      <c r="Q95" s="401"/>
      <c r="R95" s="402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4301030961</v>
      </c>
      <c r="D96" s="399">
        <v>4607091387636</v>
      </c>
      <c r="E96" s="399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01"/>
      <c r="P96" s="401"/>
      <c r="Q96" s="401"/>
      <c r="R96" s="402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99">
        <v>4607091382426</v>
      </c>
      <c r="E97" s="39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01"/>
      <c r="P97" s="401"/>
      <c r="Q97" s="401"/>
      <c r="R97" s="402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99">
        <v>4607091386547</v>
      </c>
      <c r="E98" s="399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187</v>
      </c>
      <c r="L98" s="39" t="s">
        <v>79</v>
      </c>
      <c r="M98" s="38">
        <v>40</v>
      </c>
      <c r="N98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01"/>
      <c r="P98" s="401"/>
      <c r="Q98" s="401"/>
      <c r="R98" s="40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99">
        <v>4607091384734</v>
      </c>
      <c r="E99" s="399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187</v>
      </c>
      <c r="L99" s="39" t="s">
        <v>79</v>
      </c>
      <c r="M99" s="38">
        <v>45</v>
      </c>
      <c r="N99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01"/>
      <c r="P99" s="401"/>
      <c r="Q99" s="401"/>
      <c r="R99" s="40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99">
        <v>4607091382464</v>
      </c>
      <c r="E100" s="399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187</v>
      </c>
      <c r="L100" s="39" t="s">
        <v>79</v>
      </c>
      <c r="M100" s="38">
        <v>40</v>
      </c>
      <c r="N100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01"/>
      <c r="P100" s="401"/>
      <c r="Q100" s="401"/>
      <c r="R100" s="402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99">
        <v>4680115883444</v>
      </c>
      <c r="E101" s="399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55" t="s">
        <v>204</v>
      </c>
      <c r="O101" s="401"/>
      <c r="P101" s="401"/>
      <c r="Q101" s="401"/>
      <c r="R101" s="402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99">
        <v>4680115883444</v>
      </c>
      <c r="E102" s="399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56" t="s">
        <v>204</v>
      </c>
      <c r="O102" s="401"/>
      <c r="P102" s="401"/>
      <c r="Q102" s="401"/>
      <c r="R102" s="402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406"/>
      <c r="B103" s="406"/>
      <c r="C103" s="406"/>
      <c r="D103" s="406"/>
      <c r="E103" s="406"/>
      <c r="F103" s="406"/>
      <c r="G103" s="406"/>
      <c r="H103" s="406"/>
      <c r="I103" s="406"/>
      <c r="J103" s="406"/>
      <c r="K103" s="406"/>
      <c r="L103" s="406"/>
      <c r="M103" s="407"/>
      <c r="N103" s="403" t="s">
        <v>43</v>
      </c>
      <c r="O103" s="404"/>
      <c r="P103" s="404"/>
      <c r="Q103" s="404"/>
      <c r="R103" s="404"/>
      <c r="S103" s="404"/>
      <c r="T103" s="405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406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7"/>
      <c r="N104" s="403" t="s">
        <v>43</v>
      </c>
      <c r="O104" s="404"/>
      <c r="P104" s="404"/>
      <c r="Q104" s="404"/>
      <c r="R104" s="404"/>
      <c r="S104" s="404"/>
      <c r="T104" s="405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98" t="s">
        <v>81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8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4301051543</v>
      </c>
      <c r="D106" s="399">
        <v>4607091386967</v>
      </c>
      <c r="E106" s="39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57" t="s">
        <v>208</v>
      </c>
      <c r="O106" s="401"/>
      <c r="P106" s="401"/>
      <c r="Q106" s="401"/>
      <c r="R106" s="402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4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4301051437</v>
      </c>
      <c r="D107" s="399">
        <v>4607091386967</v>
      </c>
      <c r="E107" s="399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458" t="s">
        <v>210</v>
      </c>
      <c r="O107" s="401"/>
      <c r="P107" s="401"/>
      <c r="Q107" s="401"/>
      <c r="R107" s="402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4301051611</v>
      </c>
      <c r="D108" s="399">
        <v>4607091385304</v>
      </c>
      <c r="E108" s="399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59" t="s">
        <v>213</v>
      </c>
      <c r="O108" s="401"/>
      <c r="P108" s="401"/>
      <c r="Q108" s="401"/>
      <c r="R108" s="402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4301051306</v>
      </c>
      <c r="D109" s="399">
        <v>4607091386264</v>
      </c>
      <c r="E109" s="399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01"/>
      <c r="P109" s="401"/>
      <c r="Q109" s="401"/>
      <c r="R109" s="402"/>
      <c r="S109" s="40" t="s">
        <v>48</v>
      </c>
      <c r="T109" s="40" t="s">
        <v>48</v>
      </c>
      <c r="U109" s="41" t="s">
        <v>0</v>
      </c>
      <c r="V109" s="59">
        <v>63</v>
      </c>
      <c r="W109" s="56">
        <f t="shared" si="6"/>
        <v>63</v>
      </c>
      <c r="X109" s="42">
        <f>IFERROR(IF(W109=0,"",ROUNDUP(W109/H109,0)*0.00753),"")</f>
        <v>0.15812999999999999</v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216</v>
      </c>
      <c r="B110" s="64" t="s">
        <v>217</v>
      </c>
      <c r="C110" s="37">
        <v>4301051436</v>
      </c>
      <c r="D110" s="399">
        <v>4607091385731</v>
      </c>
      <c r="E110" s="399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134</v>
      </c>
      <c r="M110" s="38">
        <v>45</v>
      </c>
      <c r="N110" s="461" t="s">
        <v>218</v>
      </c>
      <c r="O110" s="401"/>
      <c r="P110" s="401"/>
      <c r="Q110" s="401"/>
      <c r="R110" s="40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219</v>
      </c>
      <c r="B111" s="64" t="s">
        <v>220</v>
      </c>
      <c r="C111" s="37">
        <v>4301051439</v>
      </c>
      <c r="D111" s="399">
        <v>4680115880214</v>
      </c>
      <c r="E111" s="399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134</v>
      </c>
      <c r="M111" s="38">
        <v>45</v>
      </c>
      <c r="N111" s="462" t="s">
        <v>221</v>
      </c>
      <c r="O111" s="401"/>
      <c r="P111" s="401"/>
      <c r="Q111" s="401"/>
      <c r="R111" s="402"/>
      <c r="S111" s="40" t="s">
        <v>48</v>
      </c>
      <c r="T111" s="40" t="s">
        <v>48</v>
      </c>
      <c r="U111" s="41" t="s">
        <v>0</v>
      </c>
      <c r="V111" s="59">
        <v>113.4</v>
      </c>
      <c r="W111" s="56">
        <f t="shared" si="6"/>
        <v>113.4</v>
      </c>
      <c r="X111" s="42">
        <f>IFERROR(IF(W111=0,"",ROUNDUP(W111/H111,0)*0.00937),"")</f>
        <v>0.39354</v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222</v>
      </c>
      <c r="B112" s="64" t="s">
        <v>223</v>
      </c>
      <c r="C112" s="37">
        <v>4301051438</v>
      </c>
      <c r="D112" s="399">
        <v>4680115880894</v>
      </c>
      <c r="E112" s="399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134</v>
      </c>
      <c r="M112" s="38">
        <v>45</v>
      </c>
      <c r="N112" s="463" t="s">
        <v>224</v>
      </c>
      <c r="O112" s="401"/>
      <c r="P112" s="401"/>
      <c r="Q112" s="401"/>
      <c r="R112" s="402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226</v>
      </c>
      <c r="C113" s="37">
        <v>4301051313</v>
      </c>
      <c r="D113" s="399">
        <v>4607091385427</v>
      </c>
      <c r="E113" s="399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401"/>
      <c r="P113" s="401"/>
      <c r="Q113" s="401"/>
      <c r="R113" s="402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4301051480</v>
      </c>
      <c r="D114" s="399">
        <v>4680115882645</v>
      </c>
      <c r="E114" s="399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465" t="s">
        <v>229</v>
      </c>
      <c r="O114" s="401"/>
      <c r="P114" s="401"/>
      <c r="Q114" s="401"/>
      <c r="R114" s="402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x14ac:dyDescent="0.2">
      <c r="A115" s="406"/>
      <c r="B115" s="406"/>
      <c r="C115" s="406"/>
      <c r="D115" s="406"/>
      <c r="E115" s="406"/>
      <c r="F115" s="406"/>
      <c r="G115" s="406"/>
      <c r="H115" s="406"/>
      <c r="I115" s="406"/>
      <c r="J115" s="406"/>
      <c r="K115" s="406"/>
      <c r="L115" s="406"/>
      <c r="M115" s="407"/>
      <c r="N115" s="403" t="s">
        <v>43</v>
      </c>
      <c r="O115" s="404"/>
      <c r="P115" s="404"/>
      <c r="Q115" s="404"/>
      <c r="R115" s="404"/>
      <c r="S115" s="404"/>
      <c r="T115" s="405"/>
      <c r="U115" s="43" t="s">
        <v>42</v>
      </c>
      <c r="V115" s="44">
        <f>IFERROR(V106/H106,"0")+IFERROR(V107/H107,"0")+IFERROR(V108/H108,"0")+IFERROR(V109/H109,"0")+IFERROR(V110/H110,"0")+IFERROR(V111/H111,"0")+IFERROR(V112/H112,"0")+IFERROR(V113/H113,"0")+IFERROR(V114/H114,"0")</f>
        <v>63</v>
      </c>
      <c r="W115" s="44">
        <f>IFERROR(W106/H106,"0")+IFERROR(W107/H107,"0")+IFERROR(W108/H108,"0")+IFERROR(W109/H109,"0")+IFERROR(W110/H110,"0")+IFERROR(W111/H111,"0")+IFERROR(W112/H112,"0")+IFERROR(W113/H113,"0")+IFERROR(W114/H114,"0")</f>
        <v>63</v>
      </c>
      <c r="X115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0.55166999999999999</v>
      </c>
      <c r="Y115" s="68"/>
      <c r="Z115" s="68"/>
    </row>
    <row r="116" spans="1:53" x14ac:dyDescent="0.2">
      <c r="A116" s="406"/>
      <c r="B116" s="406"/>
      <c r="C116" s="406"/>
      <c r="D116" s="406"/>
      <c r="E116" s="406"/>
      <c r="F116" s="406"/>
      <c r="G116" s="406"/>
      <c r="H116" s="406"/>
      <c r="I116" s="406"/>
      <c r="J116" s="406"/>
      <c r="K116" s="406"/>
      <c r="L116" s="406"/>
      <c r="M116" s="407"/>
      <c r="N116" s="403" t="s">
        <v>43</v>
      </c>
      <c r="O116" s="404"/>
      <c r="P116" s="404"/>
      <c r="Q116" s="404"/>
      <c r="R116" s="404"/>
      <c r="S116" s="404"/>
      <c r="T116" s="405"/>
      <c r="U116" s="43" t="s">
        <v>0</v>
      </c>
      <c r="V116" s="44">
        <f>IFERROR(SUM(V106:V114),"0")</f>
        <v>176.4</v>
      </c>
      <c r="W116" s="44">
        <f>IFERROR(SUM(W106:W114),"0")</f>
        <v>176.4</v>
      </c>
      <c r="X116" s="43"/>
      <c r="Y116" s="68"/>
      <c r="Z116" s="68"/>
    </row>
    <row r="117" spans="1:53" ht="14.25" customHeight="1" x14ac:dyDescent="0.25">
      <c r="A117" s="398" t="s">
        <v>230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67"/>
      <c r="Z117" s="67"/>
    </row>
    <row r="118" spans="1:53" ht="27" customHeight="1" x14ac:dyDescent="0.25">
      <c r="A118" s="64" t="s">
        <v>231</v>
      </c>
      <c r="B118" s="64" t="s">
        <v>232</v>
      </c>
      <c r="C118" s="37">
        <v>4301060296</v>
      </c>
      <c r="D118" s="399">
        <v>4607091383065</v>
      </c>
      <c r="E118" s="399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4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401"/>
      <c r="P118" s="401"/>
      <c r="Q118" s="401"/>
      <c r="R118" s="40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4301060350</v>
      </c>
      <c r="D119" s="399">
        <v>4680115881532</v>
      </c>
      <c r="E119" s="399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112</v>
      </c>
      <c r="L119" s="39" t="s">
        <v>134</v>
      </c>
      <c r="M119" s="38">
        <v>30</v>
      </c>
      <c r="N119" s="46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401"/>
      <c r="P119" s="401"/>
      <c r="Q119" s="401"/>
      <c r="R119" s="402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233</v>
      </c>
      <c r="B120" s="64" t="s">
        <v>235</v>
      </c>
      <c r="C120" s="37">
        <v>4301060371</v>
      </c>
      <c r="D120" s="399">
        <v>4680115881532</v>
      </c>
      <c r="E120" s="399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112</v>
      </c>
      <c r="L120" s="39" t="s">
        <v>79</v>
      </c>
      <c r="M120" s="38">
        <v>30</v>
      </c>
      <c r="N120" s="468" t="s">
        <v>236</v>
      </c>
      <c r="O120" s="401"/>
      <c r="P120" s="401"/>
      <c r="Q120" s="401"/>
      <c r="R120" s="402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233</v>
      </c>
      <c r="B121" s="64" t="s">
        <v>237</v>
      </c>
      <c r="C121" s="37">
        <v>4301060366</v>
      </c>
      <c r="D121" s="399">
        <v>4680115881532</v>
      </c>
      <c r="E121" s="399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112</v>
      </c>
      <c r="L121" s="39" t="s">
        <v>79</v>
      </c>
      <c r="M121" s="38">
        <v>30</v>
      </c>
      <c r="N121" s="469" t="s">
        <v>236</v>
      </c>
      <c r="O121" s="401"/>
      <c r="P121" s="401"/>
      <c r="Q121" s="401"/>
      <c r="R121" s="402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238</v>
      </c>
      <c r="B122" s="64" t="s">
        <v>239</v>
      </c>
      <c r="C122" s="37">
        <v>4301060356</v>
      </c>
      <c r="D122" s="399">
        <v>4680115882652</v>
      </c>
      <c r="E122" s="399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70" t="s">
        <v>240</v>
      </c>
      <c r="O122" s="401"/>
      <c r="P122" s="401"/>
      <c r="Q122" s="401"/>
      <c r="R122" s="402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241</v>
      </c>
      <c r="B123" s="64" t="s">
        <v>242</v>
      </c>
      <c r="C123" s="37">
        <v>4301060309</v>
      </c>
      <c r="D123" s="399">
        <v>4680115880238</v>
      </c>
      <c r="E123" s="399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4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401"/>
      <c r="P123" s="401"/>
      <c r="Q123" s="401"/>
      <c r="R123" s="402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243</v>
      </c>
      <c r="B124" s="64" t="s">
        <v>244</v>
      </c>
      <c r="C124" s="37">
        <v>4301060351</v>
      </c>
      <c r="D124" s="399">
        <v>4680115881464</v>
      </c>
      <c r="E124" s="399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134</v>
      </c>
      <c r="M124" s="38">
        <v>30</v>
      </c>
      <c r="N124" s="472" t="s">
        <v>245</v>
      </c>
      <c r="O124" s="401"/>
      <c r="P124" s="401"/>
      <c r="Q124" s="401"/>
      <c r="R124" s="402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406"/>
      <c r="B125" s="406"/>
      <c r="C125" s="406"/>
      <c r="D125" s="406"/>
      <c r="E125" s="406"/>
      <c r="F125" s="406"/>
      <c r="G125" s="406"/>
      <c r="H125" s="406"/>
      <c r="I125" s="406"/>
      <c r="J125" s="406"/>
      <c r="K125" s="406"/>
      <c r="L125" s="406"/>
      <c r="M125" s="407"/>
      <c r="N125" s="403" t="s">
        <v>43</v>
      </c>
      <c r="O125" s="404"/>
      <c r="P125" s="404"/>
      <c r="Q125" s="404"/>
      <c r="R125" s="404"/>
      <c r="S125" s="404"/>
      <c r="T125" s="405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406"/>
      <c r="B126" s="406"/>
      <c r="C126" s="406"/>
      <c r="D126" s="406"/>
      <c r="E126" s="406"/>
      <c r="F126" s="406"/>
      <c r="G126" s="406"/>
      <c r="H126" s="406"/>
      <c r="I126" s="406"/>
      <c r="J126" s="406"/>
      <c r="K126" s="406"/>
      <c r="L126" s="406"/>
      <c r="M126" s="407"/>
      <c r="N126" s="403" t="s">
        <v>43</v>
      </c>
      <c r="O126" s="404"/>
      <c r="P126" s="404"/>
      <c r="Q126" s="404"/>
      <c r="R126" s="404"/>
      <c r="S126" s="404"/>
      <c r="T126" s="405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customHeight="1" x14ac:dyDescent="0.25">
      <c r="A127" s="397" t="s">
        <v>246</v>
      </c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7"/>
      <c r="O127" s="397"/>
      <c r="P127" s="397"/>
      <c r="Q127" s="397"/>
      <c r="R127" s="397"/>
      <c r="S127" s="397"/>
      <c r="T127" s="397"/>
      <c r="U127" s="397"/>
      <c r="V127" s="397"/>
      <c r="W127" s="397"/>
      <c r="X127" s="397"/>
      <c r="Y127" s="66"/>
      <c r="Z127" s="66"/>
    </row>
    <row r="128" spans="1:53" ht="14.25" customHeight="1" x14ac:dyDescent="0.25">
      <c r="A128" s="398" t="s">
        <v>81</v>
      </c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  <c r="X128" s="398"/>
      <c r="Y128" s="67"/>
      <c r="Z128" s="67"/>
    </row>
    <row r="129" spans="1:53" ht="27" customHeight="1" x14ac:dyDescent="0.25">
      <c r="A129" s="64" t="s">
        <v>247</v>
      </c>
      <c r="B129" s="64" t="s">
        <v>248</v>
      </c>
      <c r="C129" s="37">
        <v>4301051360</v>
      </c>
      <c r="D129" s="399">
        <v>4607091385168</v>
      </c>
      <c r="E129" s="399"/>
      <c r="F129" s="63">
        <v>1.35</v>
      </c>
      <c r="G129" s="38">
        <v>6</v>
      </c>
      <c r="H129" s="63">
        <v>8.1</v>
      </c>
      <c r="I129" s="63">
        <v>8.6579999999999995</v>
      </c>
      <c r="J129" s="38">
        <v>56</v>
      </c>
      <c r="K129" s="38" t="s">
        <v>112</v>
      </c>
      <c r="L129" s="39" t="s">
        <v>134</v>
      </c>
      <c r="M129" s="38">
        <v>45</v>
      </c>
      <c r="N129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401"/>
      <c r="P129" s="401"/>
      <c r="Q129" s="401"/>
      <c r="R129" s="402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customHeight="1" x14ac:dyDescent="0.25">
      <c r="A130" s="64" t="s">
        <v>247</v>
      </c>
      <c r="B130" s="64" t="s">
        <v>249</v>
      </c>
      <c r="C130" s="37">
        <v>4301051612</v>
      </c>
      <c r="D130" s="399">
        <v>4607091385168</v>
      </c>
      <c r="E130" s="399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474" t="s">
        <v>250</v>
      </c>
      <c r="O130" s="401"/>
      <c r="P130" s="401"/>
      <c r="Q130" s="401"/>
      <c r="R130" s="402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251</v>
      </c>
      <c r="B131" s="64" t="s">
        <v>252</v>
      </c>
      <c r="C131" s="37">
        <v>4301051362</v>
      </c>
      <c r="D131" s="399">
        <v>4607091383256</v>
      </c>
      <c r="E131" s="399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134</v>
      </c>
      <c r="M131" s="38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401"/>
      <c r="P131" s="401"/>
      <c r="Q131" s="401"/>
      <c r="R131" s="402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253</v>
      </c>
      <c r="B132" s="64" t="s">
        <v>254</v>
      </c>
      <c r="C132" s="37">
        <v>4301051358</v>
      </c>
      <c r="D132" s="399">
        <v>4607091385748</v>
      </c>
      <c r="E132" s="399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134</v>
      </c>
      <c r="M132" s="38">
        <v>45</v>
      </c>
      <c r="N132" s="4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401"/>
      <c r="P132" s="401"/>
      <c r="Q132" s="401"/>
      <c r="R132" s="402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406"/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7"/>
      <c r="N133" s="403" t="s">
        <v>43</v>
      </c>
      <c r="O133" s="404"/>
      <c r="P133" s="404"/>
      <c r="Q133" s="404"/>
      <c r="R133" s="404"/>
      <c r="S133" s="404"/>
      <c r="T133" s="405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x14ac:dyDescent="0.2">
      <c r="A134" s="406"/>
      <c r="B134" s="406"/>
      <c r="C134" s="406"/>
      <c r="D134" s="406"/>
      <c r="E134" s="406"/>
      <c r="F134" s="406"/>
      <c r="G134" s="406"/>
      <c r="H134" s="406"/>
      <c r="I134" s="406"/>
      <c r="J134" s="406"/>
      <c r="K134" s="406"/>
      <c r="L134" s="406"/>
      <c r="M134" s="407"/>
      <c r="N134" s="403" t="s">
        <v>43</v>
      </c>
      <c r="O134" s="404"/>
      <c r="P134" s="404"/>
      <c r="Q134" s="404"/>
      <c r="R134" s="404"/>
      <c r="S134" s="404"/>
      <c r="T134" s="405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customHeight="1" x14ac:dyDescent="0.2">
      <c r="A135" s="396" t="s">
        <v>255</v>
      </c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6"/>
      <c r="P135" s="396"/>
      <c r="Q135" s="396"/>
      <c r="R135" s="396"/>
      <c r="S135" s="396"/>
      <c r="T135" s="396"/>
      <c r="U135" s="396"/>
      <c r="V135" s="396"/>
      <c r="W135" s="396"/>
      <c r="X135" s="396"/>
      <c r="Y135" s="55"/>
      <c r="Z135" s="55"/>
    </row>
    <row r="136" spans="1:53" ht="16.5" customHeight="1" x14ac:dyDescent="0.25">
      <c r="A136" s="397" t="s">
        <v>256</v>
      </c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7"/>
      <c r="O136" s="397"/>
      <c r="P136" s="397"/>
      <c r="Q136" s="397"/>
      <c r="R136" s="397"/>
      <c r="S136" s="397"/>
      <c r="T136" s="397"/>
      <c r="U136" s="397"/>
      <c r="V136" s="397"/>
      <c r="W136" s="397"/>
      <c r="X136" s="397"/>
      <c r="Y136" s="66"/>
      <c r="Z136" s="66"/>
    </row>
    <row r="137" spans="1:53" ht="14.25" customHeight="1" x14ac:dyDescent="0.25">
      <c r="A137" s="398" t="s">
        <v>116</v>
      </c>
      <c r="B137" s="398"/>
      <c r="C137" s="398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  <c r="U137" s="398"/>
      <c r="V137" s="398"/>
      <c r="W137" s="398"/>
      <c r="X137" s="398"/>
      <c r="Y137" s="67"/>
      <c r="Z137" s="67"/>
    </row>
    <row r="138" spans="1:53" ht="27" customHeight="1" x14ac:dyDescent="0.25">
      <c r="A138" s="64" t="s">
        <v>257</v>
      </c>
      <c r="B138" s="64" t="s">
        <v>258</v>
      </c>
      <c r="C138" s="37">
        <v>4301011223</v>
      </c>
      <c r="D138" s="399">
        <v>4607091383423</v>
      </c>
      <c r="E138" s="399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134</v>
      </c>
      <c r="M138" s="38">
        <v>35</v>
      </c>
      <c r="N138" s="4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401"/>
      <c r="P138" s="401"/>
      <c r="Q138" s="401"/>
      <c r="R138" s="402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259</v>
      </c>
      <c r="B139" s="64" t="s">
        <v>260</v>
      </c>
      <c r="C139" s="37">
        <v>4301011338</v>
      </c>
      <c r="D139" s="399">
        <v>4607091381405</v>
      </c>
      <c r="E139" s="399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4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401"/>
      <c r="P139" s="401"/>
      <c r="Q139" s="401"/>
      <c r="R139" s="402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261</v>
      </c>
      <c r="B140" s="64" t="s">
        <v>262</v>
      </c>
      <c r="C140" s="37">
        <v>4301011333</v>
      </c>
      <c r="D140" s="399">
        <v>4607091386516</v>
      </c>
      <c r="E140" s="399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4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401"/>
      <c r="P140" s="401"/>
      <c r="Q140" s="401"/>
      <c r="R140" s="402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406"/>
      <c r="B141" s="406"/>
      <c r="C141" s="406"/>
      <c r="D141" s="406"/>
      <c r="E141" s="406"/>
      <c r="F141" s="406"/>
      <c r="G141" s="406"/>
      <c r="H141" s="406"/>
      <c r="I141" s="406"/>
      <c r="J141" s="406"/>
      <c r="K141" s="406"/>
      <c r="L141" s="406"/>
      <c r="M141" s="407"/>
      <c r="N141" s="403" t="s">
        <v>43</v>
      </c>
      <c r="O141" s="404"/>
      <c r="P141" s="404"/>
      <c r="Q141" s="404"/>
      <c r="R141" s="404"/>
      <c r="S141" s="404"/>
      <c r="T141" s="405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406"/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7"/>
      <c r="N142" s="403" t="s">
        <v>43</v>
      </c>
      <c r="O142" s="404"/>
      <c r="P142" s="404"/>
      <c r="Q142" s="404"/>
      <c r="R142" s="404"/>
      <c r="S142" s="404"/>
      <c r="T142" s="405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97" t="s">
        <v>263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66"/>
      <c r="Z143" s="66"/>
    </row>
    <row r="144" spans="1:53" ht="14.25" customHeight="1" x14ac:dyDescent="0.25">
      <c r="A144" s="398" t="s">
        <v>76</v>
      </c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67"/>
      <c r="Z144" s="67"/>
    </row>
    <row r="145" spans="1:53" ht="27" customHeight="1" x14ac:dyDescent="0.25">
      <c r="A145" s="64" t="s">
        <v>264</v>
      </c>
      <c r="B145" s="64" t="s">
        <v>265</v>
      </c>
      <c r="C145" s="37">
        <v>4301031191</v>
      </c>
      <c r="D145" s="399">
        <v>4680115880993</v>
      </c>
      <c r="E145" s="399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401"/>
      <c r="P145" s="401"/>
      <c r="Q145" s="401"/>
      <c r="R145" s="402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4301031204</v>
      </c>
      <c r="D146" s="399">
        <v>4680115881761</v>
      </c>
      <c r="E146" s="399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401"/>
      <c r="P146" s="401"/>
      <c r="Q146" s="401"/>
      <c r="R146" s="402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4301031201</v>
      </c>
      <c r="D147" s="399">
        <v>4680115881563</v>
      </c>
      <c r="E147" s="399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401"/>
      <c r="P147" s="401"/>
      <c r="Q147" s="401"/>
      <c r="R147" s="402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4301031199</v>
      </c>
      <c r="D148" s="399">
        <v>4680115880986</v>
      </c>
      <c r="E148" s="399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187</v>
      </c>
      <c r="L148" s="39" t="s">
        <v>79</v>
      </c>
      <c r="M148" s="38">
        <v>40</v>
      </c>
      <c r="N148" s="4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401"/>
      <c r="P148" s="401"/>
      <c r="Q148" s="401"/>
      <c r="R148" s="402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4301031190</v>
      </c>
      <c r="D149" s="399">
        <v>4680115880207</v>
      </c>
      <c r="E149" s="399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401"/>
      <c r="P149" s="401"/>
      <c r="Q149" s="401"/>
      <c r="R149" s="402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4301031205</v>
      </c>
      <c r="D150" s="399">
        <v>4680115881785</v>
      </c>
      <c r="E150" s="399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187</v>
      </c>
      <c r="L150" s="39" t="s">
        <v>79</v>
      </c>
      <c r="M150" s="38">
        <v>40</v>
      </c>
      <c r="N150" s="4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401"/>
      <c r="P150" s="401"/>
      <c r="Q150" s="401"/>
      <c r="R150" s="402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276</v>
      </c>
      <c r="B151" s="64" t="s">
        <v>277</v>
      </c>
      <c r="C151" s="37">
        <v>4301031202</v>
      </c>
      <c r="D151" s="399">
        <v>4680115881679</v>
      </c>
      <c r="E151" s="399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187</v>
      </c>
      <c r="L151" s="39" t="s">
        <v>79</v>
      </c>
      <c r="M151" s="38">
        <v>40</v>
      </c>
      <c r="N151" s="4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401"/>
      <c r="P151" s="401"/>
      <c r="Q151" s="401"/>
      <c r="R151" s="402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278</v>
      </c>
      <c r="B152" s="64" t="s">
        <v>279</v>
      </c>
      <c r="C152" s="37">
        <v>4301031158</v>
      </c>
      <c r="D152" s="399">
        <v>4680115880191</v>
      </c>
      <c r="E152" s="399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4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401"/>
      <c r="P152" s="401"/>
      <c r="Q152" s="401"/>
      <c r="R152" s="402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280</v>
      </c>
      <c r="B153" s="64" t="s">
        <v>281</v>
      </c>
      <c r="C153" s="37">
        <v>4301031245</v>
      </c>
      <c r="D153" s="399">
        <v>4680115883963</v>
      </c>
      <c r="E153" s="399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187</v>
      </c>
      <c r="L153" s="39" t="s">
        <v>79</v>
      </c>
      <c r="M153" s="38">
        <v>40</v>
      </c>
      <c r="N153" s="488" t="s">
        <v>282</v>
      </c>
      <c r="O153" s="401"/>
      <c r="P153" s="401"/>
      <c r="Q153" s="401"/>
      <c r="R153" s="402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406"/>
      <c r="B154" s="406"/>
      <c r="C154" s="406"/>
      <c r="D154" s="406"/>
      <c r="E154" s="406"/>
      <c r="F154" s="406"/>
      <c r="G154" s="406"/>
      <c r="H154" s="406"/>
      <c r="I154" s="406"/>
      <c r="J154" s="406"/>
      <c r="K154" s="406"/>
      <c r="L154" s="406"/>
      <c r="M154" s="407"/>
      <c r="N154" s="403" t="s">
        <v>43</v>
      </c>
      <c r="O154" s="404"/>
      <c r="P154" s="404"/>
      <c r="Q154" s="404"/>
      <c r="R154" s="404"/>
      <c r="S154" s="404"/>
      <c r="T154" s="405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406"/>
      <c r="B155" s="406"/>
      <c r="C155" s="406"/>
      <c r="D155" s="406"/>
      <c r="E155" s="406"/>
      <c r="F155" s="406"/>
      <c r="G155" s="406"/>
      <c r="H155" s="406"/>
      <c r="I155" s="406"/>
      <c r="J155" s="406"/>
      <c r="K155" s="406"/>
      <c r="L155" s="406"/>
      <c r="M155" s="407"/>
      <c r="N155" s="403" t="s">
        <v>43</v>
      </c>
      <c r="O155" s="404"/>
      <c r="P155" s="404"/>
      <c r="Q155" s="404"/>
      <c r="R155" s="404"/>
      <c r="S155" s="404"/>
      <c r="T155" s="405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97" t="s">
        <v>283</v>
      </c>
      <c r="B156" s="397"/>
      <c r="C156" s="397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7"/>
      <c r="P156" s="397"/>
      <c r="Q156" s="397"/>
      <c r="R156" s="397"/>
      <c r="S156" s="397"/>
      <c r="T156" s="397"/>
      <c r="U156" s="397"/>
      <c r="V156" s="397"/>
      <c r="W156" s="397"/>
      <c r="X156" s="397"/>
      <c r="Y156" s="66"/>
      <c r="Z156" s="66"/>
    </row>
    <row r="157" spans="1:53" ht="14.25" customHeight="1" x14ac:dyDescent="0.25">
      <c r="A157" s="398" t="s">
        <v>116</v>
      </c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  <c r="X157" s="398"/>
      <c r="Y157" s="67"/>
      <c r="Z157" s="67"/>
    </row>
    <row r="158" spans="1:53" ht="16.5" customHeight="1" x14ac:dyDescent="0.25">
      <c r="A158" s="64" t="s">
        <v>284</v>
      </c>
      <c r="B158" s="64" t="s">
        <v>285</v>
      </c>
      <c r="C158" s="37">
        <v>4301011450</v>
      </c>
      <c r="D158" s="399">
        <v>4680115881402</v>
      </c>
      <c r="E158" s="399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401"/>
      <c r="P158" s="401"/>
      <c r="Q158" s="401"/>
      <c r="R158" s="402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286</v>
      </c>
      <c r="B159" s="64" t="s">
        <v>287</v>
      </c>
      <c r="C159" s="37">
        <v>4301011454</v>
      </c>
      <c r="D159" s="399">
        <v>4680115881396</v>
      </c>
      <c r="E159" s="399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401"/>
      <c r="P159" s="401"/>
      <c r="Q159" s="401"/>
      <c r="R159" s="402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406"/>
      <c r="B160" s="406"/>
      <c r="C160" s="406"/>
      <c r="D160" s="406"/>
      <c r="E160" s="406"/>
      <c r="F160" s="406"/>
      <c r="G160" s="406"/>
      <c r="H160" s="406"/>
      <c r="I160" s="406"/>
      <c r="J160" s="406"/>
      <c r="K160" s="406"/>
      <c r="L160" s="406"/>
      <c r="M160" s="407"/>
      <c r="N160" s="403" t="s">
        <v>43</v>
      </c>
      <c r="O160" s="404"/>
      <c r="P160" s="404"/>
      <c r="Q160" s="404"/>
      <c r="R160" s="404"/>
      <c r="S160" s="404"/>
      <c r="T160" s="405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406"/>
      <c r="B161" s="406"/>
      <c r="C161" s="406"/>
      <c r="D161" s="406"/>
      <c r="E161" s="406"/>
      <c r="F161" s="406"/>
      <c r="G161" s="406"/>
      <c r="H161" s="406"/>
      <c r="I161" s="406"/>
      <c r="J161" s="406"/>
      <c r="K161" s="406"/>
      <c r="L161" s="406"/>
      <c r="M161" s="407"/>
      <c r="N161" s="403" t="s">
        <v>43</v>
      </c>
      <c r="O161" s="404"/>
      <c r="P161" s="404"/>
      <c r="Q161" s="404"/>
      <c r="R161" s="404"/>
      <c r="S161" s="404"/>
      <c r="T161" s="405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98" t="s">
        <v>108</v>
      </c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  <c r="U162" s="398"/>
      <c r="V162" s="398"/>
      <c r="W162" s="398"/>
      <c r="X162" s="398"/>
      <c r="Y162" s="67"/>
      <c r="Z162" s="67"/>
    </row>
    <row r="163" spans="1:53" ht="16.5" customHeight="1" x14ac:dyDescent="0.25">
      <c r="A163" s="64" t="s">
        <v>288</v>
      </c>
      <c r="B163" s="64" t="s">
        <v>289</v>
      </c>
      <c r="C163" s="37">
        <v>4301020262</v>
      </c>
      <c r="D163" s="399">
        <v>4680115882935</v>
      </c>
      <c r="E163" s="399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134</v>
      </c>
      <c r="M163" s="38">
        <v>50</v>
      </c>
      <c r="N163" s="491" t="s">
        <v>290</v>
      </c>
      <c r="O163" s="401"/>
      <c r="P163" s="401"/>
      <c r="Q163" s="401"/>
      <c r="R163" s="402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291</v>
      </c>
      <c r="B164" s="64" t="s">
        <v>292</v>
      </c>
      <c r="C164" s="37">
        <v>4301020220</v>
      </c>
      <c r="D164" s="399">
        <v>4680115880764</v>
      </c>
      <c r="E164" s="399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401"/>
      <c r="P164" s="401"/>
      <c r="Q164" s="401"/>
      <c r="R164" s="402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406"/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7"/>
      <c r="N165" s="403" t="s">
        <v>43</v>
      </c>
      <c r="O165" s="404"/>
      <c r="P165" s="404"/>
      <c r="Q165" s="404"/>
      <c r="R165" s="404"/>
      <c r="S165" s="404"/>
      <c r="T165" s="405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406"/>
      <c r="B166" s="406"/>
      <c r="C166" s="406"/>
      <c r="D166" s="406"/>
      <c r="E166" s="406"/>
      <c r="F166" s="406"/>
      <c r="G166" s="406"/>
      <c r="H166" s="406"/>
      <c r="I166" s="406"/>
      <c r="J166" s="406"/>
      <c r="K166" s="406"/>
      <c r="L166" s="406"/>
      <c r="M166" s="407"/>
      <c r="N166" s="403" t="s">
        <v>43</v>
      </c>
      <c r="O166" s="404"/>
      <c r="P166" s="404"/>
      <c r="Q166" s="404"/>
      <c r="R166" s="404"/>
      <c r="S166" s="404"/>
      <c r="T166" s="405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98" t="s">
        <v>76</v>
      </c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  <c r="U167" s="398"/>
      <c r="V167" s="398"/>
      <c r="W167" s="398"/>
      <c r="X167" s="398"/>
      <c r="Y167" s="67"/>
      <c r="Z167" s="67"/>
    </row>
    <row r="168" spans="1:53" ht="27" customHeight="1" x14ac:dyDescent="0.25">
      <c r="A168" s="64" t="s">
        <v>293</v>
      </c>
      <c r="B168" s="64" t="s">
        <v>294</v>
      </c>
      <c r="C168" s="37">
        <v>4301031224</v>
      </c>
      <c r="D168" s="399">
        <v>4680115882683</v>
      </c>
      <c r="E168" s="399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401"/>
      <c r="P168" s="401"/>
      <c r="Q168" s="401"/>
      <c r="R168" s="402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295</v>
      </c>
      <c r="B169" s="64" t="s">
        <v>296</v>
      </c>
      <c r="C169" s="37">
        <v>4301031230</v>
      </c>
      <c r="D169" s="399">
        <v>4680115882690</v>
      </c>
      <c r="E169" s="399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401"/>
      <c r="P169" s="401"/>
      <c r="Q169" s="401"/>
      <c r="R169" s="402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297</v>
      </c>
      <c r="B170" s="64" t="s">
        <v>298</v>
      </c>
      <c r="C170" s="37">
        <v>4301031220</v>
      </c>
      <c r="D170" s="399">
        <v>4680115882669</v>
      </c>
      <c r="E170" s="399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401"/>
      <c r="P170" s="401"/>
      <c r="Q170" s="401"/>
      <c r="R170" s="402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299</v>
      </c>
      <c r="B171" s="64" t="s">
        <v>300</v>
      </c>
      <c r="C171" s="37">
        <v>4301031221</v>
      </c>
      <c r="D171" s="399">
        <v>4680115882676</v>
      </c>
      <c r="E171" s="399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401"/>
      <c r="P171" s="401"/>
      <c r="Q171" s="401"/>
      <c r="R171" s="402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406"/>
      <c r="B172" s="406"/>
      <c r="C172" s="406"/>
      <c r="D172" s="406"/>
      <c r="E172" s="406"/>
      <c r="F172" s="406"/>
      <c r="G172" s="406"/>
      <c r="H172" s="406"/>
      <c r="I172" s="406"/>
      <c r="J172" s="406"/>
      <c r="K172" s="406"/>
      <c r="L172" s="406"/>
      <c r="M172" s="407"/>
      <c r="N172" s="403" t="s">
        <v>43</v>
      </c>
      <c r="O172" s="404"/>
      <c r="P172" s="404"/>
      <c r="Q172" s="404"/>
      <c r="R172" s="404"/>
      <c r="S172" s="404"/>
      <c r="T172" s="405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406"/>
      <c r="B173" s="406"/>
      <c r="C173" s="406"/>
      <c r="D173" s="406"/>
      <c r="E173" s="406"/>
      <c r="F173" s="406"/>
      <c r="G173" s="406"/>
      <c r="H173" s="406"/>
      <c r="I173" s="406"/>
      <c r="J173" s="406"/>
      <c r="K173" s="406"/>
      <c r="L173" s="406"/>
      <c r="M173" s="407"/>
      <c r="N173" s="403" t="s">
        <v>43</v>
      </c>
      <c r="O173" s="404"/>
      <c r="P173" s="404"/>
      <c r="Q173" s="404"/>
      <c r="R173" s="404"/>
      <c r="S173" s="404"/>
      <c r="T173" s="405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98" t="s">
        <v>81</v>
      </c>
      <c r="B174" s="398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  <c r="U174" s="398"/>
      <c r="V174" s="398"/>
      <c r="W174" s="398"/>
      <c r="X174" s="398"/>
      <c r="Y174" s="67"/>
      <c r="Z174" s="67"/>
    </row>
    <row r="175" spans="1:53" ht="27" customHeight="1" x14ac:dyDescent="0.25">
      <c r="A175" s="64" t="s">
        <v>301</v>
      </c>
      <c r="B175" s="64" t="s">
        <v>302</v>
      </c>
      <c r="C175" s="37">
        <v>4301051409</v>
      </c>
      <c r="D175" s="399">
        <v>4680115881556</v>
      </c>
      <c r="E175" s="399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134</v>
      </c>
      <c r="M175" s="38">
        <v>45</v>
      </c>
      <c r="N175" s="4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401"/>
      <c r="P175" s="401"/>
      <c r="Q175" s="401"/>
      <c r="R175" s="402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303</v>
      </c>
      <c r="B176" s="64" t="s">
        <v>304</v>
      </c>
      <c r="C176" s="37">
        <v>4301051538</v>
      </c>
      <c r="D176" s="399">
        <v>4680115880573</v>
      </c>
      <c r="E176" s="399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98" t="s">
        <v>305</v>
      </c>
      <c r="O176" s="401"/>
      <c r="P176" s="401"/>
      <c r="Q176" s="401"/>
      <c r="R176" s="402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4301051408</v>
      </c>
      <c r="D177" s="399">
        <v>4680115881594</v>
      </c>
      <c r="E177" s="399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134</v>
      </c>
      <c r="M177" s="38">
        <v>40</v>
      </c>
      <c r="N177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401"/>
      <c r="P177" s="401"/>
      <c r="Q177" s="401"/>
      <c r="R177" s="402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4301051505</v>
      </c>
      <c r="D178" s="399">
        <v>4680115881587</v>
      </c>
      <c r="E178" s="399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500" t="s">
        <v>310</v>
      </c>
      <c r="O178" s="401"/>
      <c r="P178" s="401"/>
      <c r="Q178" s="401"/>
      <c r="R178" s="402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311</v>
      </c>
      <c r="B179" s="64" t="s">
        <v>312</v>
      </c>
      <c r="C179" s="37">
        <v>4301051380</v>
      </c>
      <c r="D179" s="399">
        <v>4680115880962</v>
      </c>
      <c r="E179" s="399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401"/>
      <c r="P179" s="401"/>
      <c r="Q179" s="401"/>
      <c r="R179" s="402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4301051411</v>
      </c>
      <c r="D180" s="399">
        <v>4680115881617</v>
      </c>
      <c r="E180" s="399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134</v>
      </c>
      <c r="M180" s="38">
        <v>40</v>
      </c>
      <c r="N180" s="5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401"/>
      <c r="P180" s="401"/>
      <c r="Q180" s="401"/>
      <c r="R180" s="40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4301051487</v>
      </c>
      <c r="D181" s="399">
        <v>4680115881228</v>
      </c>
      <c r="E181" s="399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03" t="s">
        <v>317</v>
      </c>
      <c r="O181" s="401"/>
      <c r="P181" s="401"/>
      <c r="Q181" s="401"/>
      <c r="R181" s="402"/>
      <c r="S181" s="40" t="s">
        <v>48</v>
      </c>
      <c r="T181" s="40" t="s">
        <v>48</v>
      </c>
      <c r="U181" s="41" t="s">
        <v>0</v>
      </c>
      <c r="V181" s="59">
        <v>201.60000000000002</v>
      </c>
      <c r="W181" s="56">
        <f t="shared" si="9"/>
        <v>201.6</v>
      </c>
      <c r="X181" s="42">
        <f>IFERROR(IF(W181=0,"",ROUNDUP(W181/H181,0)*0.00753),"")</f>
        <v>0.63251999999999997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4301051506</v>
      </c>
      <c r="D182" s="399">
        <v>4680115881037</v>
      </c>
      <c r="E182" s="399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04" t="s">
        <v>320</v>
      </c>
      <c r="O182" s="401"/>
      <c r="P182" s="401"/>
      <c r="Q182" s="401"/>
      <c r="R182" s="402"/>
      <c r="S182" s="40" t="s">
        <v>48</v>
      </c>
      <c r="T182" s="40" t="s">
        <v>48</v>
      </c>
      <c r="U182" s="41" t="s">
        <v>0</v>
      </c>
      <c r="V182" s="59">
        <v>110.88</v>
      </c>
      <c r="W182" s="56">
        <f t="shared" si="9"/>
        <v>110.88</v>
      </c>
      <c r="X182" s="42">
        <f>IFERROR(IF(W182=0,"",ROUNDUP(W182/H182,0)*0.00937),"")</f>
        <v>0.30920999999999998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4301051384</v>
      </c>
      <c r="D183" s="399">
        <v>4680115881211</v>
      </c>
      <c r="E183" s="399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401"/>
      <c r="P183" s="401"/>
      <c r="Q183" s="401"/>
      <c r="R183" s="402"/>
      <c r="S183" s="40" t="s">
        <v>48</v>
      </c>
      <c r="T183" s="40" t="s">
        <v>48</v>
      </c>
      <c r="U183" s="41" t="s">
        <v>0</v>
      </c>
      <c r="V183" s="59">
        <v>360</v>
      </c>
      <c r="W183" s="56">
        <f t="shared" si="9"/>
        <v>360</v>
      </c>
      <c r="X183" s="42">
        <f>IFERROR(IF(W183=0,"",ROUNDUP(W183/H183,0)*0.00753),"")</f>
        <v>1.1294999999999999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4301051378</v>
      </c>
      <c r="D184" s="399">
        <v>4680115881020</v>
      </c>
      <c r="E184" s="399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401"/>
      <c r="P184" s="401"/>
      <c r="Q184" s="401"/>
      <c r="R184" s="402"/>
      <c r="S184" s="40" t="s">
        <v>48</v>
      </c>
      <c r="T184" s="40" t="s">
        <v>48</v>
      </c>
      <c r="U184" s="41" t="s">
        <v>0</v>
      </c>
      <c r="V184" s="59">
        <v>181.44</v>
      </c>
      <c r="W184" s="56">
        <f t="shared" si="9"/>
        <v>181.44</v>
      </c>
      <c r="X184" s="42">
        <f>IFERROR(IF(W184=0,"",ROUNDUP(W184/H184,0)*0.00937),"")</f>
        <v>0.50597999999999999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4301051407</v>
      </c>
      <c r="D185" s="399">
        <v>4680115882195</v>
      </c>
      <c r="E185" s="399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134</v>
      </c>
      <c r="M185" s="38">
        <v>40</v>
      </c>
      <c r="N185" s="5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401"/>
      <c r="P185" s="401"/>
      <c r="Q185" s="401"/>
      <c r="R185" s="40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4301051479</v>
      </c>
      <c r="D186" s="399">
        <v>4680115882607</v>
      </c>
      <c r="E186" s="399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134</v>
      </c>
      <c r="M186" s="38">
        <v>45</v>
      </c>
      <c r="N186" s="50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401"/>
      <c r="P186" s="401"/>
      <c r="Q186" s="401"/>
      <c r="R186" s="40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4301051468</v>
      </c>
      <c r="D187" s="399">
        <v>4680115880092</v>
      </c>
      <c r="E187" s="399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134</v>
      </c>
      <c r="M187" s="38">
        <v>45</v>
      </c>
      <c r="N187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401"/>
      <c r="P187" s="401"/>
      <c r="Q187" s="401"/>
      <c r="R187" s="402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331</v>
      </c>
      <c r="B188" s="64" t="s">
        <v>332</v>
      </c>
      <c r="C188" s="37">
        <v>4301051469</v>
      </c>
      <c r="D188" s="399">
        <v>4680115880221</v>
      </c>
      <c r="E188" s="39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401"/>
      <c r="P188" s="401"/>
      <c r="Q188" s="401"/>
      <c r="R188" s="402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333</v>
      </c>
      <c r="B189" s="64" t="s">
        <v>334</v>
      </c>
      <c r="C189" s="37">
        <v>4301051523</v>
      </c>
      <c r="D189" s="399">
        <v>4680115882942</v>
      </c>
      <c r="E189" s="399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401"/>
      <c r="P189" s="401"/>
      <c r="Q189" s="401"/>
      <c r="R189" s="402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335</v>
      </c>
      <c r="B190" s="64" t="s">
        <v>336</v>
      </c>
      <c r="C190" s="37">
        <v>4301051326</v>
      </c>
      <c r="D190" s="399">
        <v>4680115880504</v>
      </c>
      <c r="E190" s="399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401"/>
      <c r="P190" s="401"/>
      <c r="Q190" s="401"/>
      <c r="R190" s="402"/>
      <c r="S190" s="40" t="s">
        <v>48</v>
      </c>
      <c r="T190" s="40" t="s">
        <v>48</v>
      </c>
      <c r="U190" s="41" t="s">
        <v>0</v>
      </c>
      <c r="V190" s="59">
        <v>45.6</v>
      </c>
      <c r="W190" s="56">
        <f t="shared" si="9"/>
        <v>45.6</v>
      </c>
      <c r="X190" s="42">
        <f t="shared" si="10"/>
        <v>0.14307</v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337</v>
      </c>
      <c r="B191" s="64" t="s">
        <v>338</v>
      </c>
      <c r="C191" s="37">
        <v>4301051410</v>
      </c>
      <c r="D191" s="399">
        <v>4680115882164</v>
      </c>
      <c r="E191" s="399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134</v>
      </c>
      <c r="M191" s="38">
        <v>40</v>
      </c>
      <c r="N191" s="5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401"/>
      <c r="P191" s="401"/>
      <c r="Q191" s="401"/>
      <c r="R191" s="402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406"/>
      <c r="B192" s="406"/>
      <c r="C192" s="406"/>
      <c r="D192" s="406"/>
      <c r="E192" s="406"/>
      <c r="F192" s="406"/>
      <c r="G192" s="406"/>
      <c r="H192" s="406"/>
      <c r="I192" s="406"/>
      <c r="J192" s="406"/>
      <c r="K192" s="406"/>
      <c r="L192" s="406"/>
      <c r="M192" s="407"/>
      <c r="N192" s="403" t="s">
        <v>43</v>
      </c>
      <c r="O192" s="404"/>
      <c r="P192" s="404"/>
      <c r="Q192" s="404"/>
      <c r="R192" s="404"/>
      <c r="S192" s="404"/>
      <c r="T192" s="405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340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340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2.7202799999999998</v>
      </c>
      <c r="Y192" s="68"/>
      <c r="Z192" s="68"/>
    </row>
    <row r="193" spans="1:53" x14ac:dyDescent="0.2">
      <c r="A193" s="406"/>
      <c r="B193" s="406"/>
      <c r="C193" s="406"/>
      <c r="D193" s="406"/>
      <c r="E193" s="406"/>
      <c r="F193" s="406"/>
      <c r="G193" s="406"/>
      <c r="H193" s="406"/>
      <c r="I193" s="406"/>
      <c r="J193" s="406"/>
      <c r="K193" s="406"/>
      <c r="L193" s="406"/>
      <c r="M193" s="407"/>
      <c r="N193" s="403" t="s">
        <v>43</v>
      </c>
      <c r="O193" s="404"/>
      <c r="P193" s="404"/>
      <c r="Q193" s="404"/>
      <c r="R193" s="404"/>
      <c r="S193" s="404"/>
      <c r="T193" s="405"/>
      <c r="U193" s="43" t="s">
        <v>0</v>
      </c>
      <c r="V193" s="44">
        <f>IFERROR(SUM(V175:V191),"0")</f>
        <v>899.5200000000001</v>
      </c>
      <c r="W193" s="44">
        <f>IFERROR(SUM(W175:W191),"0")</f>
        <v>899.5200000000001</v>
      </c>
      <c r="X193" s="43"/>
      <c r="Y193" s="68"/>
      <c r="Z193" s="68"/>
    </row>
    <row r="194" spans="1:53" ht="14.25" customHeight="1" x14ac:dyDescent="0.25">
      <c r="A194" s="398" t="s">
        <v>230</v>
      </c>
      <c r="B194" s="398"/>
      <c r="C194" s="398"/>
      <c r="D194" s="398"/>
      <c r="E194" s="398"/>
      <c r="F194" s="398"/>
      <c r="G194" s="398"/>
      <c r="H194" s="398"/>
      <c r="I194" s="398"/>
      <c r="J194" s="39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  <c r="U194" s="398"/>
      <c r="V194" s="398"/>
      <c r="W194" s="398"/>
      <c r="X194" s="398"/>
      <c r="Y194" s="67"/>
      <c r="Z194" s="67"/>
    </row>
    <row r="195" spans="1:53" ht="16.5" customHeight="1" x14ac:dyDescent="0.25">
      <c r="A195" s="64" t="s">
        <v>339</v>
      </c>
      <c r="B195" s="64" t="s">
        <v>340</v>
      </c>
      <c r="C195" s="37">
        <v>4301060360</v>
      </c>
      <c r="D195" s="399">
        <v>4680115882874</v>
      </c>
      <c r="E195" s="399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14" t="s">
        <v>341</v>
      </c>
      <c r="O195" s="401"/>
      <c r="P195" s="401"/>
      <c r="Q195" s="401"/>
      <c r="R195" s="402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342</v>
      </c>
      <c r="B196" s="64" t="s">
        <v>343</v>
      </c>
      <c r="C196" s="37">
        <v>4301060359</v>
      </c>
      <c r="D196" s="399">
        <v>4680115884434</v>
      </c>
      <c r="E196" s="399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15" t="s">
        <v>344</v>
      </c>
      <c r="O196" s="401"/>
      <c r="P196" s="401"/>
      <c r="Q196" s="401"/>
      <c r="R196" s="402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345</v>
      </c>
      <c r="B197" s="64" t="s">
        <v>346</v>
      </c>
      <c r="C197" s="37">
        <v>4301060338</v>
      </c>
      <c r="D197" s="399">
        <v>4680115880801</v>
      </c>
      <c r="E197" s="399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401"/>
      <c r="P197" s="401"/>
      <c r="Q197" s="401"/>
      <c r="R197" s="402"/>
      <c r="S197" s="40" t="s">
        <v>48</v>
      </c>
      <c r="T197" s="40" t="s">
        <v>48</v>
      </c>
      <c r="U197" s="41" t="s">
        <v>0</v>
      </c>
      <c r="V197" s="59">
        <v>223.20000000000002</v>
      </c>
      <c r="W197" s="56">
        <f>IFERROR(IF(V197="",0,CEILING((V197/$H197),1)*$H197),"")</f>
        <v>223.2</v>
      </c>
      <c r="X197" s="42">
        <f>IFERROR(IF(W197=0,"",ROUNDUP(W197/H197,0)*0.00753),"")</f>
        <v>0.70028999999999997</v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347</v>
      </c>
      <c r="B198" s="64" t="s">
        <v>348</v>
      </c>
      <c r="C198" s="37">
        <v>4301060339</v>
      </c>
      <c r="D198" s="399">
        <v>4680115880818</v>
      </c>
      <c r="E198" s="399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401"/>
      <c r="P198" s="401"/>
      <c r="Q198" s="401"/>
      <c r="R198" s="402"/>
      <c r="S198" s="40" t="s">
        <v>48</v>
      </c>
      <c r="T198" s="40" t="s">
        <v>48</v>
      </c>
      <c r="U198" s="41" t="s">
        <v>0</v>
      </c>
      <c r="V198" s="59">
        <v>309.60000000000002</v>
      </c>
      <c r="W198" s="56">
        <f>IFERROR(IF(V198="",0,CEILING((V198/$H198),1)*$H198),"")</f>
        <v>309.59999999999997</v>
      </c>
      <c r="X198" s="42">
        <f>IFERROR(IF(W198=0,"",ROUNDUP(W198/H198,0)*0.00753),"")</f>
        <v>0.97137000000000007</v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406"/>
      <c r="B199" s="406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7"/>
      <c r="N199" s="403" t="s">
        <v>43</v>
      </c>
      <c r="O199" s="404"/>
      <c r="P199" s="404"/>
      <c r="Q199" s="404"/>
      <c r="R199" s="404"/>
      <c r="S199" s="404"/>
      <c r="T199" s="405"/>
      <c r="U199" s="43" t="s">
        <v>42</v>
      </c>
      <c r="V199" s="44">
        <f>IFERROR(V195/H195,"0")+IFERROR(V196/H196,"0")+IFERROR(V197/H197,"0")+IFERROR(V198/H198,"0")</f>
        <v>222.00000000000006</v>
      </c>
      <c r="W199" s="44">
        <f>IFERROR(W195/H195,"0")+IFERROR(W196/H196,"0")+IFERROR(W197/H197,"0")+IFERROR(W198/H198,"0")</f>
        <v>222</v>
      </c>
      <c r="X199" s="44">
        <f>IFERROR(IF(X195="",0,X195),"0")+IFERROR(IF(X196="",0,X196),"0")+IFERROR(IF(X197="",0,X197),"0")+IFERROR(IF(X198="",0,X198),"0")</f>
        <v>1.6716600000000001</v>
      </c>
      <c r="Y199" s="68"/>
      <c r="Z199" s="68"/>
    </row>
    <row r="200" spans="1:53" x14ac:dyDescent="0.2">
      <c r="A200" s="406"/>
      <c r="B200" s="406"/>
      <c r="C200" s="406"/>
      <c r="D200" s="406"/>
      <c r="E200" s="406"/>
      <c r="F200" s="406"/>
      <c r="G200" s="406"/>
      <c r="H200" s="406"/>
      <c r="I200" s="406"/>
      <c r="J200" s="406"/>
      <c r="K200" s="406"/>
      <c r="L200" s="406"/>
      <c r="M200" s="407"/>
      <c r="N200" s="403" t="s">
        <v>43</v>
      </c>
      <c r="O200" s="404"/>
      <c r="P200" s="404"/>
      <c r="Q200" s="404"/>
      <c r="R200" s="404"/>
      <c r="S200" s="404"/>
      <c r="T200" s="405"/>
      <c r="U200" s="43" t="s">
        <v>0</v>
      </c>
      <c r="V200" s="44">
        <f>IFERROR(SUM(V195:V198),"0")</f>
        <v>532.80000000000007</v>
      </c>
      <c r="W200" s="44">
        <f>IFERROR(SUM(W195:W198),"0")</f>
        <v>532.79999999999995</v>
      </c>
      <c r="X200" s="43"/>
      <c r="Y200" s="68"/>
      <c r="Z200" s="68"/>
    </row>
    <row r="201" spans="1:53" ht="16.5" customHeight="1" x14ac:dyDescent="0.25">
      <c r="A201" s="397" t="s">
        <v>349</v>
      </c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7"/>
      <c r="P201" s="397"/>
      <c r="Q201" s="397"/>
      <c r="R201" s="397"/>
      <c r="S201" s="397"/>
      <c r="T201" s="397"/>
      <c r="U201" s="397"/>
      <c r="V201" s="397"/>
      <c r="W201" s="397"/>
      <c r="X201" s="397"/>
      <c r="Y201" s="66"/>
      <c r="Z201" s="66"/>
    </row>
    <row r="202" spans="1:53" ht="14.25" customHeight="1" x14ac:dyDescent="0.25">
      <c r="A202" s="398" t="s">
        <v>76</v>
      </c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  <c r="U202" s="398"/>
      <c r="V202" s="398"/>
      <c r="W202" s="398"/>
      <c r="X202" s="398"/>
      <c r="Y202" s="67"/>
      <c r="Z202" s="67"/>
    </row>
    <row r="203" spans="1:53" ht="27" customHeight="1" x14ac:dyDescent="0.25">
      <c r="A203" s="64" t="s">
        <v>350</v>
      </c>
      <c r="B203" s="64" t="s">
        <v>351</v>
      </c>
      <c r="C203" s="37">
        <v>4301031151</v>
      </c>
      <c r="D203" s="399">
        <v>4607091389845</v>
      </c>
      <c r="E203" s="399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187</v>
      </c>
      <c r="L203" s="39" t="s">
        <v>79</v>
      </c>
      <c r="M203" s="38">
        <v>40</v>
      </c>
      <c r="N203" s="51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401"/>
      <c r="P203" s="401"/>
      <c r="Q203" s="401"/>
      <c r="R203" s="402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406"/>
      <c r="B204" s="406"/>
      <c r="C204" s="406"/>
      <c r="D204" s="406"/>
      <c r="E204" s="406"/>
      <c r="F204" s="406"/>
      <c r="G204" s="406"/>
      <c r="H204" s="406"/>
      <c r="I204" s="406"/>
      <c r="J204" s="406"/>
      <c r="K204" s="406"/>
      <c r="L204" s="406"/>
      <c r="M204" s="407"/>
      <c r="N204" s="403" t="s">
        <v>43</v>
      </c>
      <c r="O204" s="404"/>
      <c r="P204" s="404"/>
      <c r="Q204" s="404"/>
      <c r="R204" s="404"/>
      <c r="S204" s="404"/>
      <c r="T204" s="405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406"/>
      <c r="B205" s="406"/>
      <c r="C205" s="406"/>
      <c r="D205" s="406"/>
      <c r="E205" s="406"/>
      <c r="F205" s="406"/>
      <c r="G205" s="406"/>
      <c r="H205" s="406"/>
      <c r="I205" s="406"/>
      <c r="J205" s="406"/>
      <c r="K205" s="406"/>
      <c r="L205" s="406"/>
      <c r="M205" s="407"/>
      <c r="N205" s="403" t="s">
        <v>43</v>
      </c>
      <c r="O205" s="404"/>
      <c r="P205" s="404"/>
      <c r="Q205" s="404"/>
      <c r="R205" s="404"/>
      <c r="S205" s="404"/>
      <c r="T205" s="405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97" t="s">
        <v>352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66"/>
      <c r="Z206" s="66"/>
    </row>
    <row r="207" spans="1:53" ht="14.25" customHeight="1" x14ac:dyDescent="0.25">
      <c r="A207" s="398" t="s">
        <v>116</v>
      </c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  <c r="U207" s="398"/>
      <c r="V207" s="398"/>
      <c r="W207" s="398"/>
      <c r="X207" s="398"/>
      <c r="Y207" s="67"/>
      <c r="Z207" s="67"/>
    </row>
    <row r="208" spans="1:53" ht="27" customHeight="1" x14ac:dyDescent="0.25">
      <c r="A208" s="64" t="s">
        <v>353</v>
      </c>
      <c r="B208" s="64" t="s">
        <v>354</v>
      </c>
      <c r="C208" s="37">
        <v>4301011724</v>
      </c>
      <c r="D208" s="399">
        <v>4680115884236</v>
      </c>
      <c r="E208" s="399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112</v>
      </c>
      <c r="L208" s="39" t="s">
        <v>111</v>
      </c>
      <c r="M208" s="38">
        <v>55</v>
      </c>
      <c r="N208" s="519" t="s">
        <v>355</v>
      </c>
      <c r="O208" s="401"/>
      <c r="P208" s="401"/>
      <c r="Q208" s="401"/>
      <c r="R208" s="402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356</v>
      </c>
      <c r="AD208" s="71"/>
      <c r="BA208" s="185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4301011726</v>
      </c>
      <c r="D209" s="399">
        <v>4680115884182</v>
      </c>
      <c r="E209" s="399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111</v>
      </c>
      <c r="M209" s="38">
        <v>55</v>
      </c>
      <c r="N209" s="520" t="s">
        <v>359</v>
      </c>
      <c r="O209" s="401"/>
      <c r="P209" s="401"/>
      <c r="Q209" s="401"/>
      <c r="R209" s="402"/>
      <c r="S209" s="40" t="s">
        <v>48</v>
      </c>
      <c r="T209" s="40" t="s">
        <v>48</v>
      </c>
      <c r="U209" s="41" t="s">
        <v>0</v>
      </c>
      <c r="V209" s="59">
        <v>0</v>
      </c>
      <c r="W209" s="56">
        <f>IFERROR(IF(V209="",0,CEILING((V209/$H209),1)*$H209),"")</f>
        <v>0</v>
      </c>
      <c r="X209" s="42" t="str">
        <f>IFERROR(IF(W209=0,"",ROUNDUP(W209/H209,0)*0.00937),"")</f>
        <v/>
      </c>
      <c r="Y209" s="69" t="s">
        <v>48</v>
      </c>
      <c r="Z209" s="70" t="s">
        <v>356</v>
      </c>
      <c r="AD209" s="71"/>
      <c r="BA209" s="186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4301011721</v>
      </c>
      <c r="D210" s="399">
        <v>4680115884175</v>
      </c>
      <c r="E210" s="399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112</v>
      </c>
      <c r="L210" s="39" t="s">
        <v>111</v>
      </c>
      <c r="M210" s="38">
        <v>55</v>
      </c>
      <c r="N210" s="521" t="s">
        <v>362</v>
      </c>
      <c r="O210" s="401"/>
      <c r="P210" s="401"/>
      <c r="Q210" s="401"/>
      <c r="R210" s="402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356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364</v>
      </c>
      <c r="C211" s="37">
        <v>4301011722</v>
      </c>
      <c r="D211" s="399">
        <v>4680115884205</v>
      </c>
      <c r="E211" s="399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22" t="s">
        <v>365</v>
      </c>
      <c r="O211" s="401"/>
      <c r="P211" s="401"/>
      <c r="Q211" s="401"/>
      <c r="R211" s="402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IFERROR(IF(W211=0,"",ROUNDUP(W211/H211,0)*0.00937),"")</f>
        <v/>
      </c>
      <c r="Y211" s="69" t="s">
        <v>48</v>
      </c>
      <c r="Z211" s="70" t="s">
        <v>356</v>
      </c>
      <c r="AD211" s="71"/>
      <c r="BA211" s="188" t="s">
        <v>66</v>
      </c>
    </row>
    <row r="212" spans="1:53" x14ac:dyDescent="0.2">
      <c r="A212" s="406"/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7"/>
      <c r="N212" s="403" t="s">
        <v>43</v>
      </c>
      <c r="O212" s="404"/>
      <c r="P212" s="404"/>
      <c r="Q212" s="404"/>
      <c r="R212" s="404"/>
      <c r="S212" s="404"/>
      <c r="T212" s="405"/>
      <c r="U212" s="43" t="s">
        <v>42</v>
      </c>
      <c r="V212" s="44">
        <f>IFERROR(V208/H208,"0")+IFERROR(V209/H209,"0")+IFERROR(V210/H210,"0")+IFERROR(V211/H211,"0")</f>
        <v>0</v>
      </c>
      <c r="W212" s="44">
        <f>IFERROR(W208/H208,"0")+IFERROR(W209/H209,"0")+IFERROR(W210/H210,"0")+IFERROR(W211/H211,"0")</f>
        <v>0</v>
      </c>
      <c r="X212" s="44">
        <f>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06"/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7"/>
      <c r="N213" s="403" t="s">
        <v>43</v>
      </c>
      <c r="O213" s="404"/>
      <c r="P213" s="404"/>
      <c r="Q213" s="404"/>
      <c r="R213" s="404"/>
      <c r="S213" s="404"/>
      <c r="T213" s="405"/>
      <c r="U213" s="43" t="s">
        <v>0</v>
      </c>
      <c r="V213" s="44">
        <f>IFERROR(SUM(V208:V211),"0")</f>
        <v>0</v>
      </c>
      <c r="W213" s="44">
        <f>IFERROR(SUM(W208:W211),"0")</f>
        <v>0</v>
      </c>
      <c r="X213" s="43"/>
      <c r="Y213" s="68"/>
      <c r="Z213" s="68"/>
    </row>
    <row r="214" spans="1:53" ht="16.5" customHeight="1" x14ac:dyDescent="0.25">
      <c r="A214" s="397" t="s">
        <v>366</v>
      </c>
      <c r="B214" s="397"/>
      <c r="C214" s="397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66"/>
      <c r="Z214" s="66"/>
    </row>
    <row r="215" spans="1:53" ht="14.25" customHeight="1" x14ac:dyDescent="0.25">
      <c r="A215" s="398" t="s">
        <v>116</v>
      </c>
      <c r="B215" s="398"/>
      <c r="C215" s="398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  <c r="U215" s="398"/>
      <c r="V215" s="398"/>
      <c r="W215" s="398"/>
      <c r="X215" s="398"/>
      <c r="Y215" s="67"/>
      <c r="Z215" s="67"/>
    </row>
    <row r="216" spans="1:53" ht="27" customHeight="1" x14ac:dyDescent="0.25">
      <c r="A216" s="64" t="s">
        <v>367</v>
      </c>
      <c r="B216" s="64" t="s">
        <v>368</v>
      </c>
      <c r="C216" s="37">
        <v>4301011346</v>
      </c>
      <c r="D216" s="399">
        <v>4607091387445</v>
      </c>
      <c r="E216" s="399"/>
      <c r="F216" s="63">
        <v>0.9</v>
      </c>
      <c r="G216" s="38">
        <v>10</v>
      </c>
      <c r="H216" s="63">
        <v>9</v>
      </c>
      <c r="I216" s="63">
        <v>9.6300000000000008</v>
      </c>
      <c r="J216" s="38">
        <v>56</v>
      </c>
      <c r="K216" s="38" t="s">
        <v>112</v>
      </c>
      <c r="L216" s="39" t="s">
        <v>111</v>
      </c>
      <c r="M216" s="38">
        <v>31</v>
      </c>
      <c r="N216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401"/>
      <c r="P216" s="401"/>
      <c r="Q216" s="401"/>
      <c r="R216" s="402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ref="W216:W230" si="11">IFERROR(IF(V216="",0,CEILING((V216/$H216),1)*$H216),"")</f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89" t="s">
        <v>66</v>
      </c>
    </row>
    <row r="217" spans="1:53" ht="27" customHeight="1" x14ac:dyDescent="0.25">
      <c r="A217" s="64" t="s">
        <v>369</v>
      </c>
      <c r="B217" s="64" t="s">
        <v>370</v>
      </c>
      <c r="C217" s="37">
        <v>4301011362</v>
      </c>
      <c r="D217" s="399">
        <v>4607091386004</v>
      </c>
      <c r="E217" s="399"/>
      <c r="F217" s="63">
        <v>1.35</v>
      </c>
      <c r="G217" s="38">
        <v>8</v>
      </c>
      <c r="H217" s="63">
        <v>10.8</v>
      </c>
      <c r="I217" s="63">
        <v>11.28</v>
      </c>
      <c r="J217" s="38">
        <v>48</v>
      </c>
      <c r="K217" s="38" t="s">
        <v>112</v>
      </c>
      <c r="L217" s="39" t="s">
        <v>121</v>
      </c>
      <c r="M217" s="38">
        <v>55</v>
      </c>
      <c r="N217" s="5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401"/>
      <c r="P217" s="401"/>
      <c r="Q217" s="401"/>
      <c r="R217" s="402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IFERROR(IF(W217=0,"",ROUNDUP(W217/H217,0)*0.02039),"")</f>
        <v/>
      </c>
      <c r="Y217" s="69" t="s">
        <v>48</v>
      </c>
      <c r="Z217" s="70" t="s">
        <v>48</v>
      </c>
      <c r="AD217" s="71"/>
      <c r="BA217" s="190" t="s">
        <v>66</v>
      </c>
    </row>
    <row r="218" spans="1:53" ht="27" customHeight="1" x14ac:dyDescent="0.25">
      <c r="A218" s="64" t="s">
        <v>369</v>
      </c>
      <c r="B218" s="64" t="s">
        <v>371</v>
      </c>
      <c r="C218" s="37">
        <v>4301011308</v>
      </c>
      <c r="D218" s="399">
        <v>4607091386004</v>
      </c>
      <c r="E218" s="399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5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401"/>
      <c r="P218" s="401"/>
      <c r="Q218" s="401"/>
      <c r="R218" s="402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1" t="s">
        <v>66</v>
      </c>
    </row>
    <row r="219" spans="1:53" ht="27" customHeight="1" x14ac:dyDescent="0.25">
      <c r="A219" s="64" t="s">
        <v>372</v>
      </c>
      <c r="B219" s="64" t="s">
        <v>373</v>
      </c>
      <c r="C219" s="37">
        <v>4301011347</v>
      </c>
      <c r="D219" s="399">
        <v>4607091386073</v>
      </c>
      <c r="E219" s="399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401"/>
      <c r="P219" s="401"/>
      <c r="Q219" s="401"/>
      <c r="R219" s="402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374</v>
      </c>
      <c r="B220" s="64" t="s">
        <v>375</v>
      </c>
      <c r="C220" s="37">
        <v>4301011395</v>
      </c>
      <c r="D220" s="399">
        <v>4607091387322</v>
      </c>
      <c r="E220" s="399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401"/>
      <c r="P220" s="401"/>
      <c r="Q220" s="401"/>
      <c r="R220" s="402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374</v>
      </c>
      <c r="B221" s="64" t="s">
        <v>376</v>
      </c>
      <c r="C221" s="37">
        <v>4301010928</v>
      </c>
      <c r="D221" s="399">
        <v>4607091387322</v>
      </c>
      <c r="E221" s="399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401"/>
      <c r="P221" s="401"/>
      <c r="Q221" s="401"/>
      <c r="R221" s="402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377</v>
      </c>
      <c r="B222" s="64" t="s">
        <v>378</v>
      </c>
      <c r="C222" s="37">
        <v>4301011311</v>
      </c>
      <c r="D222" s="399">
        <v>4607091387377</v>
      </c>
      <c r="E222" s="399"/>
      <c r="F222" s="63">
        <v>1.35</v>
      </c>
      <c r="G222" s="38">
        <v>8</v>
      </c>
      <c r="H222" s="63">
        <v>10.8</v>
      </c>
      <c r="I222" s="63">
        <v>11.28</v>
      </c>
      <c r="J222" s="38">
        <v>56</v>
      </c>
      <c r="K222" s="38" t="s">
        <v>112</v>
      </c>
      <c r="L222" s="39" t="s">
        <v>111</v>
      </c>
      <c r="M222" s="38">
        <v>55</v>
      </c>
      <c r="N222" s="5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401"/>
      <c r="P222" s="401"/>
      <c r="Q222" s="401"/>
      <c r="R222" s="402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379</v>
      </c>
      <c r="B223" s="64" t="s">
        <v>380</v>
      </c>
      <c r="C223" s="37">
        <v>4301010945</v>
      </c>
      <c r="D223" s="399">
        <v>4607091387353</v>
      </c>
      <c r="E223" s="399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112</v>
      </c>
      <c r="L223" s="39" t="s">
        <v>111</v>
      </c>
      <c r="M223" s="38">
        <v>55</v>
      </c>
      <c r="N223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401"/>
      <c r="P223" s="401"/>
      <c r="Q223" s="401"/>
      <c r="R223" s="402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382</v>
      </c>
      <c r="C224" s="37">
        <v>4301011328</v>
      </c>
      <c r="D224" s="399">
        <v>4607091386011</v>
      </c>
      <c r="E224" s="399"/>
      <c r="F224" s="63">
        <v>0.5</v>
      </c>
      <c r="G224" s="38">
        <v>10</v>
      </c>
      <c r="H224" s="63">
        <v>5</v>
      </c>
      <c r="I224" s="63">
        <v>5.21</v>
      </c>
      <c r="J224" s="38">
        <v>120</v>
      </c>
      <c r="K224" s="38" t="s">
        <v>80</v>
      </c>
      <c r="L224" s="39" t="s">
        <v>79</v>
      </c>
      <c r="M224" s="38">
        <v>55</v>
      </c>
      <c r="N224" s="5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401"/>
      <c r="P224" s="401"/>
      <c r="Q224" s="401"/>
      <c r="R224" s="402"/>
      <c r="S224" s="40" t="s">
        <v>48</v>
      </c>
      <c r="T224" s="40" t="s">
        <v>48</v>
      </c>
      <c r="U224" s="41" t="s">
        <v>0</v>
      </c>
      <c r="V224" s="59">
        <v>105</v>
      </c>
      <c r="W224" s="56">
        <f t="shared" si="11"/>
        <v>105</v>
      </c>
      <c r="X224" s="42">
        <f t="shared" ref="X224:X230" si="12">IFERROR(IF(W224=0,"",ROUNDUP(W224/H224,0)*0.00937),"")</f>
        <v>0.19677</v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383</v>
      </c>
      <c r="B225" s="64" t="s">
        <v>384</v>
      </c>
      <c r="C225" s="37">
        <v>4301011329</v>
      </c>
      <c r="D225" s="399">
        <v>4607091387308</v>
      </c>
      <c r="E225" s="399"/>
      <c r="F225" s="63">
        <v>0.5</v>
      </c>
      <c r="G225" s="38">
        <v>10</v>
      </c>
      <c r="H225" s="63">
        <v>5</v>
      </c>
      <c r="I225" s="63">
        <v>5.21</v>
      </c>
      <c r="J225" s="38">
        <v>120</v>
      </c>
      <c r="K225" s="38" t="s">
        <v>80</v>
      </c>
      <c r="L225" s="39" t="s">
        <v>79</v>
      </c>
      <c r="M225" s="38">
        <v>55</v>
      </c>
      <c r="N225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401"/>
      <c r="P225" s="401"/>
      <c r="Q225" s="401"/>
      <c r="R225" s="402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385</v>
      </c>
      <c r="B226" s="64" t="s">
        <v>386</v>
      </c>
      <c r="C226" s="37">
        <v>4301011049</v>
      </c>
      <c r="D226" s="399">
        <v>4607091387339</v>
      </c>
      <c r="E226" s="399"/>
      <c r="F226" s="63">
        <v>0.5</v>
      </c>
      <c r="G226" s="38">
        <v>10</v>
      </c>
      <c r="H226" s="63">
        <v>5</v>
      </c>
      <c r="I226" s="63">
        <v>5.24</v>
      </c>
      <c r="J226" s="38">
        <v>120</v>
      </c>
      <c r="K226" s="38" t="s">
        <v>80</v>
      </c>
      <c r="L226" s="39" t="s">
        <v>111</v>
      </c>
      <c r="M226" s="38">
        <v>55</v>
      </c>
      <c r="N226" s="5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401"/>
      <c r="P226" s="401"/>
      <c r="Q226" s="401"/>
      <c r="R226" s="402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387</v>
      </c>
      <c r="B227" s="64" t="s">
        <v>388</v>
      </c>
      <c r="C227" s="37">
        <v>4301011433</v>
      </c>
      <c r="D227" s="399">
        <v>4680115882638</v>
      </c>
      <c r="E227" s="399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80</v>
      </c>
      <c r="L227" s="39" t="s">
        <v>111</v>
      </c>
      <c r="M227" s="38">
        <v>90</v>
      </c>
      <c r="N227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401"/>
      <c r="P227" s="401"/>
      <c r="Q227" s="401"/>
      <c r="R227" s="402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si="12"/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389</v>
      </c>
      <c r="B228" s="64" t="s">
        <v>390</v>
      </c>
      <c r="C228" s="37">
        <v>4301011573</v>
      </c>
      <c r="D228" s="399">
        <v>4680115881938</v>
      </c>
      <c r="E228" s="399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111</v>
      </c>
      <c r="M228" s="38">
        <v>90</v>
      </c>
      <c r="N228" s="5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401"/>
      <c r="P228" s="401"/>
      <c r="Q228" s="401"/>
      <c r="R228" s="402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391</v>
      </c>
      <c r="B229" s="64" t="s">
        <v>392</v>
      </c>
      <c r="C229" s="37">
        <v>4301010944</v>
      </c>
      <c r="D229" s="399">
        <v>4607091387346</v>
      </c>
      <c r="E229" s="399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80</v>
      </c>
      <c r="L229" s="39" t="s">
        <v>111</v>
      </c>
      <c r="M229" s="38">
        <v>55</v>
      </c>
      <c r="N22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401"/>
      <c r="P229" s="401"/>
      <c r="Q229" s="401"/>
      <c r="R229" s="402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393</v>
      </c>
      <c r="B230" s="64" t="s">
        <v>394</v>
      </c>
      <c r="C230" s="37">
        <v>4301011353</v>
      </c>
      <c r="D230" s="399">
        <v>4607091389807</v>
      </c>
      <c r="E230" s="399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55</v>
      </c>
      <c r="N230" s="53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401"/>
      <c r="P230" s="401"/>
      <c r="Q230" s="401"/>
      <c r="R230" s="402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x14ac:dyDescent="0.2">
      <c r="A231" s="406"/>
      <c r="B231" s="406"/>
      <c r="C231" s="406"/>
      <c r="D231" s="406"/>
      <c r="E231" s="406"/>
      <c r="F231" s="406"/>
      <c r="G231" s="406"/>
      <c r="H231" s="406"/>
      <c r="I231" s="406"/>
      <c r="J231" s="406"/>
      <c r="K231" s="406"/>
      <c r="L231" s="406"/>
      <c r="M231" s="407"/>
      <c r="N231" s="403" t="s">
        <v>43</v>
      </c>
      <c r="O231" s="404"/>
      <c r="P231" s="404"/>
      <c r="Q231" s="404"/>
      <c r="R231" s="404"/>
      <c r="S231" s="404"/>
      <c r="T231" s="405"/>
      <c r="U231" s="43" t="s">
        <v>42</v>
      </c>
      <c r="V231" s="44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21</v>
      </c>
      <c r="W231" s="44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21</v>
      </c>
      <c r="X231" s="44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0.19677</v>
      </c>
      <c r="Y231" s="68"/>
      <c r="Z231" s="68"/>
    </row>
    <row r="232" spans="1:53" x14ac:dyDescent="0.2">
      <c r="A232" s="406"/>
      <c r="B232" s="406"/>
      <c r="C232" s="406"/>
      <c r="D232" s="406"/>
      <c r="E232" s="406"/>
      <c r="F232" s="406"/>
      <c r="G232" s="406"/>
      <c r="H232" s="406"/>
      <c r="I232" s="406"/>
      <c r="J232" s="406"/>
      <c r="K232" s="406"/>
      <c r="L232" s="406"/>
      <c r="M232" s="407"/>
      <c r="N232" s="403" t="s">
        <v>43</v>
      </c>
      <c r="O232" s="404"/>
      <c r="P232" s="404"/>
      <c r="Q232" s="404"/>
      <c r="R232" s="404"/>
      <c r="S232" s="404"/>
      <c r="T232" s="405"/>
      <c r="U232" s="43" t="s">
        <v>0</v>
      </c>
      <c r="V232" s="44">
        <f>IFERROR(SUM(V216:V230),"0")</f>
        <v>105</v>
      </c>
      <c r="W232" s="44">
        <f>IFERROR(SUM(W216:W230),"0")</f>
        <v>105</v>
      </c>
      <c r="X232" s="43"/>
      <c r="Y232" s="68"/>
      <c r="Z232" s="68"/>
    </row>
    <row r="233" spans="1:53" ht="14.25" customHeight="1" x14ac:dyDescent="0.25">
      <c r="A233" s="398" t="s">
        <v>108</v>
      </c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  <c r="X233" s="398"/>
      <c r="Y233" s="67"/>
      <c r="Z233" s="67"/>
    </row>
    <row r="234" spans="1:53" ht="27" customHeight="1" x14ac:dyDescent="0.25">
      <c r="A234" s="64" t="s">
        <v>395</v>
      </c>
      <c r="B234" s="64" t="s">
        <v>396</v>
      </c>
      <c r="C234" s="37">
        <v>4301020254</v>
      </c>
      <c r="D234" s="399">
        <v>4680115881914</v>
      </c>
      <c r="E234" s="399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111</v>
      </c>
      <c r="M234" s="38">
        <v>90</v>
      </c>
      <c r="N234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401"/>
      <c r="P234" s="401"/>
      <c r="Q234" s="401"/>
      <c r="R234" s="402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IFERROR(IF(W234=0,"",ROUNDUP(W234/H234,0)*0.00937),"")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x14ac:dyDescent="0.2">
      <c r="A235" s="406"/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7"/>
      <c r="N235" s="403" t="s">
        <v>43</v>
      </c>
      <c r="O235" s="404"/>
      <c r="P235" s="404"/>
      <c r="Q235" s="404"/>
      <c r="R235" s="404"/>
      <c r="S235" s="404"/>
      <c r="T235" s="405"/>
      <c r="U235" s="43" t="s">
        <v>42</v>
      </c>
      <c r="V235" s="44">
        <f>IFERROR(V234/H234,"0")</f>
        <v>0</v>
      </c>
      <c r="W235" s="44">
        <f>IFERROR(W234/H234,"0")</f>
        <v>0</v>
      </c>
      <c r="X235" s="44">
        <f>IFERROR(IF(X234="",0,X234),"0")</f>
        <v>0</v>
      </c>
      <c r="Y235" s="68"/>
      <c r="Z235" s="68"/>
    </row>
    <row r="236" spans="1:53" x14ac:dyDescent="0.2">
      <c r="A236" s="406"/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7"/>
      <c r="N236" s="403" t="s">
        <v>43</v>
      </c>
      <c r="O236" s="404"/>
      <c r="P236" s="404"/>
      <c r="Q236" s="404"/>
      <c r="R236" s="404"/>
      <c r="S236" s="404"/>
      <c r="T236" s="405"/>
      <c r="U236" s="43" t="s">
        <v>0</v>
      </c>
      <c r="V236" s="44">
        <f>IFERROR(SUM(V234:V234),"0")</f>
        <v>0</v>
      </c>
      <c r="W236" s="44">
        <f>IFERROR(SUM(W234:W234),"0")</f>
        <v>0</v>
      </c>
      <c r="X236" s="43"/>
      <c r="Y236" s="68"/>
      <c r="Z236" s="68"/>
    </row>
    <row r="237" spans="1:53" ht="14.25" customHeight="1" x14ac:dyDescent="0.25">
      <c r="A237" s="398" t="s">
        <v>76</v>
      </c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  <c r="X237" s="398"/>
      <c r="Y237" s="67"/>
      <c r="Z237" s="67"/>
    </row>
    <row r="238" spans="1:53" ht="27" customHeight="1" x14ac:dyDescent="0.25">
      <c r="A238" s="64" t="s">
        <v>397</v>
      </c>
      <c r="B238" s="64" t="s">
        <v>398</v>
      </c>
      <c r="C238" s="37">
        <v>4301030878</v>
      </c>
      <c r="D238" s="399">
        <v>4607091387193</v>
      </c>
      <c r="E238" s="399"/>
      <c r="F238" s="63">
        <v>0.7</v>
      </c>
      <c r="G238" s="38">
        <v>6</v>
      </c>
      <c r="H238" s="63">
        <v>4.2</v>
      </c>
      <c r="I238" s="63">
        <v>4.46</v>
      </c>
      <c r="J238" s="38">
        <v>156</v>
      </c>
      <c r="K238" s="38" t="s">
        <v>80</v>
      </c>
      <c r="L238" s="39" t="s">
        <v>79</v>
      </c>
      <c r="M238" s="38">
        <v>35</v>
      </c>
      <c r="N238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401"/>
      <c r="P238" s="401"/>
      <c r="Q238" s="401"/>
      <c r="R238" s="402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5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4301031153</v>
      </c>
      <c r="D239" s="399">
        <v>4607091387230</v>
      </c>
      <c r="E239" s="399"/>
      <c r="F239" s="63">
        <v>0.7</v>
      </c>
      <c r="G239" s="38">
        <v>6</v>
      </c>
      <c r="H239" s="63">
        <v>4.2</v>
      </c>
      <c r="I239" s="63">
        <v>4.46</v>
      </c>
      <c r="J239" s="38">
        <v>156</v>
      </c>
      <c r="K239" s="38" t="s">
        <v>80</v>
      </c>
      <c r="L239" s="39" t="s">
        <v>79</v>
      </c>
      <c r="M239" s="38">
        <v>40</v>
      </c>
      <c r="N239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401"/>
      <c r="P239" s="401"/>
      <c r="Q239" s="401"/>
      <c r="R239" s="402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6" t="s">
        <v>66</v>
      </c>
    </row>
    <row r="240" spans="1:53" ht="27" customHeight="1" x14ac:dyDescent="0.25">
      <c r="A240" s="64" t="s">
        <v>401</v>
      </c>
      <c r="B240" s="64" t="s">
        <v>402</v>
      </c>
      <c r="C240" s="37">
        <v>4301031152</v>
      </c>
      <c r="D240" s="399">
        <v>4607091387285</v>
      </c>
      <c r="E240" s="399"/>
      <c r="F240" s="63">
        <v>0.35</v>
      </c>
      <c r="G240" s="38">
        <v>6</v>
      </c>
      <c r="H240" s="63">
        <v>2.1</v>
      </c>
      <c r="I240" s="63">
        <v>2.23</v>
      </c>
      <c r="J240" s="38">
        <v>234</v>
      </c>
      <c r="K240" s="38" t="s">
        <v>187</v>
      </c>
      <c r="L240" s="39" t="s">
        <v>79</v>
      </c>
      <c r="M240" s="38">
        <v>40</v>
      </c>
      <c r="N240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401"/>
      <c r="P240" s="401"/>
      <c r="Q240" s="401"/>
      <c r="R240" s="402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IFERROR(IF(W240=0,"",ROUNDUP(W240/H240,0)*0.00502),"")</f>
        <v/>
      </c>
      <c r="Y240" s="69" t="s">
        <v>48</v>
      </c>
      <c r="Z240" s="70" t="s">
        <v>48</v>
      </c>
      <c r="AD240" s="71"/>
      <c r="BA240" s="207" t="s">
        <v>66</v>
      </c>
    </row>
    <row r="241" spans="1:53" ht="27" customHeight="1" x14ac:dyDescent="0.25">
      <c r="A241" s="64" t="s">
        <v>404</v>
      </c>
      <c r="B241" s="64" t="s">
        <v>405</v>
      </c>
      <c r="C241" s="37">
        <v>4301031164</v>
      </c>
      <c r="D241" s="399">
        <v>4680115880481</v>
      </c>
      <c r="E241" s="399"/>
      <c r="F241" s="63">
        <v>0.28000000000000003</v>
      </c>
      <c r="G241" s="38">
        <v>6</v>
      </c>
      <c r="H241" s="63">
        <v>1.68</v>
      </c>
      <c r="I241" s="63">
        <v>1.78</v>
      </c>
      <c r="J241" s="38">
        <v>234</v>
      </c>
      <c r="K241" s="38" t="s">
        <v>187</v>
      </c>
      <c r="L241" s="39" t="s">
        <v>79</v>
      </c>
      <c r="M241" s="38">
        <v>40</v>
      </c>
      <c r="N241" s="5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401"/>
      <c r="P241" s="401"/>
      <c r="Q241" s="401"/>
      <c r="R241" s="402"/>
      <c r="S241" s="40" t="s">
        <v>403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IFERROR(IF(W241=0,"",ROUNDUP(W241/H241,0)*0.00502),"")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x14ac:dyDescent="0.2">
      <c r="A242" s="406"/>
      <c r="B242" s="406"/>
      <c r="C242" s="406"/>
      <c r="D242" s="406"/>
      <c r="E242" s="406"/>
      <c r="F242" s="406"/>
      <c r="G242" s="406"/>
      <c r="H242" s="406"/>
      <c r="I242" s="406"/>
      <c r="J242" s="406"/>
      <c r="K242" s="406"/>
      <c r="L242" s="406"/>
      <c r="M242" s="407"/>
      <c r="N242" s="403" t="s">
        <v>43</v>
      </c>
      <c r="O242" s="404"/>
      <c r="P242" s="404"/>
      <c r="Q242" s="404"/>
      <c r="R242" s="404"/>
      <c r="S242" s="404"/>
      <c r="T242" s="405"/>
      <c r="U242" s="43" t="s">
        <v>42</v>
      </c>
      <c r="V242" s="44">
        <f>IFERROR(V238/H238,"0")+IFERROR(V239/H239,"0")+IFERROR(V240/H240,"0")+IFERROR(V241/H241,"0")</f>
        <v>0</v>
      </c>
      <c r="W242" s="44">
        <f>IFERROR(W238/H238,"0")+IFERROR(W239/H239,"0")+IFERROR(W240/H240,"0")+IFERROR(W241/H241,"0")</f>
        <v>0</v>
      </c>
      <c r="X242" s="44">
        <f>IFERROR(IF(X238="",0,X238),"0")+IFERROR(IF(X239="",0,X239),"0")+IFERROR(IF(X240="",0,X240),"0")+IFERROR(IF(X241="",0,X241),"0")</f>
        <v>0</v>
      </c>
      <c r="Y242" s="68"/>
      <c r="Z242" s="68"/>
    </row>
    <row r="243" spans="1:53" x14ac:dyDescent="0.2">
      <c r="A243" s="406"/>
      <c r="B243" s="406"/>
      <c r="C243" s="406"/>
      <c r="D243" s="406"/>
      <c r="E243" s="406"/>
      <c r="F243" s="406"/>
      <c r="G243" s="406"/>
      <c r="H243" s="406"/>
      <c r="I243" s="406"/>
      <c r="J243" s="406"/>
      <c r="K243" s="406"/>
      <c r="L243" s="406"/>
      <c r="M243" s="407"/>
      <c r="N243" s="403" t="s">
        <v>43</v>
      </c>
      <c r="O243" s="404"/>
      <c r="P243" s="404"/>
      <c r="Q243" s="404"/>
      <c r="R243" s="404"/>
      <c r="S243" s="404"/>
      <c r="T243" s="405"/>
      <c r="U243" s="43" t="s">
        <v>0</v>
      </c>
      <c r="V243" s="44">
        <f>IFERROR(SUM(V238:V241),"0")</f>
        <v>0</v>
      </c>
      <c r="W243" s="44">
        <f>IFERROR(SUM(W238:W241),"0")</f>
        <v>0</v>
      </c>
      <c r="X243" s="43"/>
      <c r="Y243" s="68"/>
      <c r="Z243" s="68"/>
    </row>
    <row r="244" spans="1:53" ht="14.25" customHeight="1" x14ac:dyDescent="0.25">
      <c r="A244" s="398" t="s">
        <v>81</v>
      </c>
      <c r="B244" s="398"/>
      <c r="C244" s="398"/>
      <c r="D244" s="398"/>
      <c r="E244" s="398"/>
      <c r="F244" s="398"/>
      <c r="G244" s="398"/>
      <c r="H244" s="398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  <c r="V244" s="398"/>
      <c r="W244" s="398"/>
      <c r="X244" s="398"/>
      <c r="Y244" s="67"/>
      <c r="Z244" s="67"/>
    </row>
    <row r="245" spans="1:53" ht="16.5" customHeight="1" x14ac:dyDescent="0.25">
      <c r="A245" s="64" t="s">
        <v>406</v>
      </c>
      <c r="B245" s="64" t="s">
        <v>407</v>
      </c>
      <c r="C245" s="37">
        <v>4301051100</v>
      </c>
      <c r="D245" s="399">
        <v>4607091387766</v>
      </c>
      <c r="E245" s="399"/>
      <c r="F245" s="63">
        <v>1.3</v>
      </c>
      <c r="G245" s="38">
        <v>6</v>
      </c>
      <c r="H245" s="63">
        <v>7.8</v>
      </c>
      <c r="I245" s="63">
        <v>8.3580000000000005</v>
      </c>
      <c r="J245" s="38">
        <v>56</v>
      </c>
      <c r="K245" s="38" t="s">
        <v>112</v>
      </c>
      <c r="L245" s="39" t="s">
        <v>134</v>
      </c>
      <c r="M245" s="38">
        <v>40</v>
      </c>
      <c r="N245" s="5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401"/>
      <c r="P245" s="401"/>
      <c r="Q245" s="401"/>
      <c r="R245" s="402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ref="W245:W254" si="13">IFERROR(IF(V245="",0,CEILING((V245/$H245),1)*$H245),"")</f>
        <v>0</v>
      </c>
      <c r="X245" s="42" t="str">
        <f>IFERROR(IF(W245=0,"",ROUNDUP(W245/H245,0)*0.02175),"")</f>
        <v/>
      </c>
      <c r="Y245" s="69" t="s">
        <v>48</v>
      </c>
      <c r="Z245" s="70" t="s">
        <v>48</v>
      </c>
      <c r="AD245" s="71"/>
      <c r="BA245" s="209" t="s">
        <v>66</v>
      </c>
    </row>
    <row r="246" spans="1:53" ht="27" customHeight="1" x14ac:dyDescent="0.25">
      <c r="A246" s="64" t="s">
        <v>408</v>
      </c>
      <c r="B246" s="64" t="s">
        <v>409</v>
      </c>
      <c r="C246" s="37">
        <v>4301051116</v>
      </c>
      <c r="D246" s="399">
        <v>4607091387957</v>
      </c>
      <c r="E246" s="399"/>
      <c r="F246" s="63">
        <v>1.3</v>
      </c>
      <c r="G246" s="38">
        <v>6</v>
      </c>
      <c r="H246" s="63">
        <v>7.8</v>
      </c>
      <c r="I246" s="63">
        <v>8.3640000000000008</v>
      </c>
      <c r="J246" s="38">
        <v>56</v>
      </c>
      <c r="K246" s="38" t="s">
        <v>112</v>
      </c>
      <c r="L246" s="39" t="s">
        <v>79</v>
      </c>
      <c r="M246" s="38">
        <v>40</v>
      </c>
      <c r="N246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401"/>
      <c r="P246" s="401"/>
      <c r="Q246" s="401"/>
      <c r="R246" s="402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0" t="s">
        <v>66</v>
      </c>
    </row>
    <row r="247" spans="1:53" ht="27" customHeight="1" x14ac:dyDescent="0.25">
      <c r="A247" s="64" t="s">
        <v>410</v>
      </c>
      <c r="B247" s="64" t="s">
        <v>411</v>
      </c>
      <c r="C247" s="37">
        <v>4301051115</v>
      </c>
      <c r="D247" s="399">
        <v>4607091387964</v>
      </c>
      <c r="E247" s="399"/>
      <c r="F247" s="63">
        <v>1.35</v>
      </c>
      <c r="G247" s="38">
        <v>6</v>
      </c>
      <c r="H247" s="63">
        <v>8.1</v>
      </c>
      <c r="I247" s="63">
        <v>8.6460000000000008</v>
      </c>
      <c r="J247" s="38">
        <v>56</v>
      </c>
      <c r="K247" s="38" t="s">
        <v>112</v>
      </c>
      <c r="L247" s="39" t="s">
        <v>79</v>
      </c>
      <c r="M247" s="38">
        <v>40</v>
      </c>
      <c r="N247" s="5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401"/>
      <c r="P247" s="401"/>
      <c r="Q247" s="401"/>
      <c r="R247" s="402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1" t="s">
        <v>66</v>
      </c>
    </row>
    <row r="248" spans="1:53" ht="27" customHeight="1" x14ac:dyDescent="0.25">
      <c r="A248" s="64" t="s">
        <v>412</v>
      </c>
      <c r="B248" s="64" t="s">
        <v>413</v>
      </c>
      <c r="C248" s="37">
        <v>4301051461</v>
      </c>
      <c r="D248" s="399">
        <v>4680115883604</v>
      </c>
      <c r="E248" s="399"/>
      <c r="F248" s="63">
        <v>0.35</v>
      </c>
      <c r="G248" s="38">
        <v>6</v>
      </c>
      <c r="H248" s="63">
        <v>2.1</v>
      </c>
      <c r="I248" s="63">
        <v>2.3719999999999999</v>
      </c>
      <c r="J248" s="38">
        <v>156</v>
      </c>
      <c r="K248" s="38" t="s">
        <v>80</v>
      </c>
      <c r="L248" s="39" t="s">
        <v>134</v>
      </c>
      <c r="M248" s="38">
        <v>45</v>
      </c>
      <c r="N248" s="546" t="s">
        <v>414</v>
      </c>
      <c r="O248" s="401"/>
      <c r="P248" s="401"/>
      <c r="Q248" s="401"/>
      <c r="R248" s="402"/>
      <c r="S248" s="40" t="s">
        <v>48</v>
      </c>
      <c r="T248" s="40" t="s">
        <v>48</v>
      </c>
      <c r="U248" s="41" t="s">
        <v>0</v>
      </c>
      <c r="V248" s="59">
        <v>48.3</v>
      </c>
      <c r="W248" s="56">
        <f t="shared" si="13"/>
        <v>48.300000000000004</v>
      </c>
      <c r="X248" s="42">
        <f>IFERROR(IF(W248=0,"",ROUNDUP(W248/H248,0)*0.00753),"")</f>
        <v>0.17319000000000001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4301051485</v>
      </c>
      <c r="D249" s="399">
        <v>4680115883567</v>
      </c>
      <c r="E249" s="399"/>
      <c r="F249" s="63">
        <v>0.35</v>
      </c>
      <c r="G249" s="38">
        <v>6</v>
      </c>
      <c r="H249" s="63">
        <v>2.1</v>
      </c>
      <c r="I249" s="63">
        <v>2.36</v>
      </c>
      <c r="J249" s="38">
        <v>156</v>
      </c>
      <c r="K249" s="38" t="s">
        <v>80</v>
      </c>
      <c r="L249" s="39" t="s">
        <v>79</v>
      </c>
      <c r="M249" s="38">
        <v>40</v>
      </c>
      <c r="N249" s="547" t="s">
        <v>417</v>
      </c>
      <c r="O249" s="401"/>
      <c r="P249" s="401"/>
      <c r="Q249" s="401"/>
      <c r="R249" s="402"/>
      <c r="S249" s="40" t="s">
        <v>48</v>
      </c>
      <c r="T249" s="40" t="s">
        <v>48</v>
      </c>
      <c r="U249" s="41" t="s">
        <v>0</v>
      </c>
      <c r="V249" s="59">
        <v>50.4</v>
      </c>
      <c r="W249" s="56">
        <f t="shared" si="13"/>
        <v>50.400000000000006</v>
      </c>
      <c r="X249" s="42">
        <f>IFERROR(IF(W249=0,"",ROUNDUP(W249/H249,0)*0.00753),"")</f>
        <v>0.18071999999999999</v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418</v>
      </c>
      <c r="B250" s="64" t="s">
        <v>419</v>
      </c>
      <c r="C250" s="37">
        <v>4301051134</v>
      </c>
      <c r="D250" s="399">
        <v>4607091381672</v>
      </c>
      <c r="E250" s="399"/>
      <c r="F250" s="63">
        <v>0.6</v>
      </c>
      <c r="G250" s="38">
        <v>6</v>
      </c>
      <c r="H250" s="63">
        <v>3.6</v>
      </c>
      <c r="I250" s="63">
        <v>3.8759999999999999</v>
      </c>
      <c r="J250" s="38">
        <v>120</v>
      </c>
      <c r="K250" s="38" t="s">
        <v>80</v>
      </c>
      <c r="L250" s="39" t="s">
        <v>79</v>
      </c>
      <c r="M250" s="38">
        <v>40</v>
      </c>
      <c r="N250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401"/>
      <c r="P250" s="401"/>
      <c r="Q250" s="401"/>
      <c r="R250" s="402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IFERROR(IF(W250=0,"",ROUNDUP(W250/H250,0)*0.00937),"")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420</v>
      </c>
      <c r="B251" s="64" t="s">
        <v>421</v>
      </c>
      <c r="C251" s="37">
        <v>4301051130</v>
      </c>
      <c r="D251" s="399">
        <v>4607091387537</v>
      </c>
      <c r="E251" s="399"/>
      <c r="F251" s="63">
        <v>0.45</v>
      </c>
      <c r="G251" s="38">
        <v>6</v>
      </c>
      <c r="H251" s="63">
        <v>2.7</v>
      </c>
      <c r="I251" s="63">
        <v>2.99</v>
      </c>
      <c r="J251" s="38">
        <v>156</v>
      </c>
      <c r="K251" s="38" t="s">
        <v>80</v>
      </c>
      <c r="L251" s="39" t="s">
        <v>79</v>
      </c>
      <c r="M251" s="38">
        <v>40</v>
      </c>
      <c r="N251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401"/>
      <c r="P251" s="401"/>
      <c r="Q251" s="401"/>
      <c r="R251" s="402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4301051132</v>
      </c>
      <c r="D252" s="399">
        <v>4607091387513</v>
      </c>
      <c r="E252" s="399"/>
      <c r="F252" s="63">
        <v>0.45</v>
      </c>
      <c r="G252" s="38">
        <v>6</v>
      </c>
      <c r="H252" s="63">
        <v>2.7</v>
      </c>
      <c r="I252" s="63">
        <v>2.9780000000000002</v>
      </c>
      <c r="J252" s="38">
        <v>156</v>
      </c>
      <c r="K252" s="38" t="s">
        <v>80</v>
      </c>
      <c r="L252" s="39" t="s">
        <v>79</v>
      </c>
      <c r="M252" s="38">
        <v>40</v>
      </c>
      <c r="N252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401"/>
      <c r="P252" s="401"/>
      <c r="Q252" s="401"/>
      <c r="R252" s="402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424</v>
      </c>
      <c r="B253" s="64" t="s">
        <v>425</v>
      </c>
      <c r="C253" s="37">
        <v>4301051277</v>
      </c>
      <c r="D253" s="399">
        <v>4680115880511</v>
      </c>
      <c r="E253" s="399"/>
      <c r="F253" s="63">
        <v>0.33</v>
      </c>
      <c r="G253" s="38">
        <v>6</v>
      </c>
      <c r="H253" s="63">
        <v>1.98</v>
      </c>
      <c r="I253" s="63">
        <v>2.1800000000000002</v>
      </c>
      <c r="J253" s="38">
        <v>156</v>
      </c>
      <c r="K253" s="38" t="s">
        <v>80</v>
      </c>
      <c r="L253" s="39" t="s">
        <v>134</v>
      </c>
      <c r="M253" s="38">
        <v>40</v>
      </c>
      <c r="N253" s="5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401"/>
      <c r="P253" s="401"/>
      <c r="Q253" s="401"/>
      <c r="R253" s="402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426</v>
      </c>
      <c r="B254" s="64" t="s">
        <v>427</v>
      </c>
      <c r="C254" s="37">
        <v>4301051344</v>
      </c>
      <c r="D254" s="399">
        <v>4680115880412</v>
      </c>
      <c r="E254" s="399"/>
      <c r="F254" s="63">
        <v>0.33</v>
      </c>
      <c r="G254" s="38">
        <v>6</v>
      </c>
      <c r="H254" s="63">
        <v>1.98</v>
      </c>
      <c r="I254" s="63">
        <v>2.246</v>
      </c>
      <c r="J254" s="38">
        <v>156</v>
      </c>
      <c r="K254" s="38" t="s">
        <v>80</v>
      </c>
      <c r="L254" s="39" t="s">
        <v>134</v>
      </c>
      <c r="M254" s="38">
        <v>45</v>
      </c>
      <c r="N254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401"/>
      <c r="P254" s="401"/>
      <c r="Q254" s="401"/>
      <c r="R254" s="402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x14ac:dyDescent="0.2">
      <c r="A255" s="406"/>
      <c r="B255" s="406"/>
      <c r="C255" s="406"/>
      <c r="D255" s="406"/>
      <c r="E255" s="406"/>
      <c r="F255" s="406"/>
      <c r="G255" s="406"/>
      <c r="H255" s="406"/>
      <c r="I255" s="406"/>
      <c r="J255" s="406"/>
      <c r="K255" s="406"/>
      <c r="L255" s="406"/>
      <c r="M255" s="407"/>
      <c r="N255" s="403" t="s">
        <v>43</v>
      </c>
      <c r="O255" s="404"/>
      <c r="P255" s="404"/>
      <c r="Q255" s="404"/>
      <c r="R255" s="404"/>
      <c r="S255" s="404"/>
      <c r="T255" s="405"/>
      <c r="U255" s="43" t="s">
        <v>42</v>
      </c>
      <c r="V255" s="44">
        <f>IFERROR(V245/H245,"0")+IFERROR(V246/H246,"0")+IFERROR(V247/H247,"0")+IFERROR(V248/H248,"0")+IFERROR(V249/H249,"0")+IFERROR(V250/H250,"0")+IFERROR(V251/H251,"0")+IFERROR(V252/H252,"0")+IFERROR(V253/H253,"0")+IFERROR(V254/H254,"0")</f>
        <v>47</v>
      </c>
      <c r="W255" s="44">
        <f>IFERROR(W245/H245,"0")+IFERROR(W246/H246,"0")+IFERROR(W247/H247,"0")+IFERROR(W248/H248,"0")+IFERROR(W249/H249,"0")+IFERROR(W250/H250,"0")+IFERROR(W251/H251,"0")+IFERROR(W252/H252,"0")+IFERROR(W253/H253,"0")+IFERROR(W254/H254,"0")</f>
        <v>47</v>
      </c>
      <c r="X255" s="44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0.35391</v>
      </c>
      <c r="Y255" s="68"/>
      <c r="Z255" s="68"/>
    </row>
    <row r="256" spans="1:53" x14ac:dyDescent="0.2">
      <c r="A256" s="406"/>
      <c r="B256" s="406"/>
      <c r="C256" s="406"/>
      <c r="D256" s="406"/>
      <c r="E256" s="406"/>
      <c r="F256" s="406"/>
      <c r="G256" s="406"/>
      <c r="H256" s="406"/>
      <c r="I256" s="406"/>
      <c r="J256" s="406"/>
      <c r="K256" s="406"/>
      <c r="L256" s="406"/>
      <c r="M256" s="407"/>
      <c r="N256" s="403" t="s">
        <v>43</v>
      </c>
      <c r="O256" s="404"/>
      <c r="P256" s="404"/>
      <c r="Q256" s="404"/>
      <c r="R256" s="404"/>
      <c r="S256" s="404"/>
      <c r="T256" s="405"/>
      <c r="U256" s="43" t="s">
        <v>0</v>
      </c>
      <c r="V256" s="44">
        <f>IFERROR(SUM(V245:V254),"0")</f>
        <v>98.699999999999989</v>
      </c>
      <c r="W256" s="44">
        <f>IFERROR(SUM(W245:W254),"0")</f>
        <v>98.700000000000017</v>
      </c>
      <c r="X256" s="43"/>
      <c r="Y256" s="68"/>
      <c r="Z256" s="68"/>
    </row>
    <row r="257" spans="1:53" ht="14.25" customHeight="1" x14ac:dyDescent="0.25">
      <c r="A257" s="398" t="s">
        <v>230</v>
      </c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  <c r="X257" s="398"/>
      <c r="Y257" s="67"/>
      <c r="Z257" s="67"/>
    </row>
    <row r="258" spans="1:53" ht="16.5" customHeight="1" x14ac:dyDescent="0.25">
      <c r="A258" s="64" t="s">
        <v>428</v>
      </c>
      <c r="B258" s="64" t="s">
        <v>429</v>
      </c>
      <c r="C258" s="37">
        <v>4301060326</v>
      </c>
      <c r="D258" s="399">
        <v>4607091380880</v>
      </c>
      <c r="E258" s="399"/>
      <c r="F258" s="63">
        <v>1.4</v>
      </c>
      <c r="G258" s="38">
        <v>6</v>
      </c>
      <c r="H258" s="63">
        <v>8.4</v>
      </c>
      <c r="I258" s="63">
        <v>8.9640000000000004</v>
      </c>
      <c r="J258" s="38">
        <v>56</v>
      </c>
      <c r="K258" s="38" t="s">
        <v>112</v>
      </c>
      <c r="L258" s="39" t="s">
        <v>79</v>
      </c>
      <c r="M258" s="38">
        <v>30</v>
      </c>
      <c r="N258" s="5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401"/>
      <c r="P258" s="401"/>
      <c r="Q258" s="401"/>
      <c r="R258" s="402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430</v>
      </c>
      <c r="B259" s="64" t="s">
        <v>431</v>
      </c>
      <c r="C259" s="37">
        <v>4301060308</v>
      </c>
      <c r="D259" s="399">
        <v>4607091384482</v>
      </c>
      <c r="E259" s="399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112</v>
      </c>
      <c r="L259" s="39" t="s">
        <v>79</v>
      </c>
      <c r="M259" s="38">
        <v>30</v>
      </c>
      <c r="N259" s="5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401"/>
      <c r="P259" s="401"/>
      <c r="Q259" s="401"/>
      <c r="R259" s="402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16.5" customHeight="1" x14ac:dyDescent="0.25">
      <c r="A260" s="64" t="s">
        <v>432</v>
      </c>
      <c r="B260" s="64" t="s">
        <v>433</v>
      </c>
      <c r="C260" s="37">
        <v>4301060325</v>
      </c>
      <c r="D260" s="399">
        <v>4607091380897</v>
      </c>
      <c r="E260" s="399"/>
      <c r="F260" s="63">
        <v>1.4</v>
      </c>
      <c r="G260" s="38">
        <v>6</v>
      </c>
      <c r="H260" s="63">
        <v>8.4</v>
      </c>
      <c r="I260" s="63">
        <v>8.9640000000000004</v>
      </c>
      <c r="J260" s="38">
        <v>56</v>
      </c>
      <c r="K260" s="38" t="s">
        <v>112</v>
      </c>
      <c r="L260" s="39" t="s">
        <v>79</v>
      </c>
      <c r="M260" s="38">
        <v>30</v>
      </c>
      <c r="N260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401"/>
      <c r="P260" s="401"/>
      <c r="Q260" s="401"/>
      <c r="R260" s="402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x14ac:dyDescent="0.2">
      <c r="A261" s="406"/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7"/>
      <c r="N261" s="403" t="s">
        <v>43</v>
      </c>
      <c r="O261" s="404"/>
      <c r="P261" s="404"/>
      <c r="Q261" s="404"/>
      <c r="R261" s="404"/>
      <c r="S261" s="404"/>
      <c r="T261" s="405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406"/>
      <c r="B262" s="406"/>
      <c r="C262" s="406"/>
      <c r="D262" s="406"/>
      <c r="E262" s="406"/>
      <c r="F262" s="406"/>
      <c r="G262" s="406"/>
      <c r="H262" s="406"/>
      <c r="I262" s="406"/>
      <c r="J262" s="406"/>
      <c r="K262" s="406"/>
      <c r="L262" s="406"/>
      <c r="M262" s="407"/>
      <c r="N262" s="403" t="s">
        <v>43</v>
      </c>
      <c r="O262" s="404"/>
      <c r="P262" s="404"/>
      <c r="Q262" s="404"/>
      <c r="R262" s="404"/>
      <c r="S262" s="404"/>
      <c r="T262" s="405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4.25" customHeight="1" x14ac:dyDescent="0.25">
      <c r="A263" s="398" t="s">
        <v>94</v>
      </c>
      <c r="B263" s="398"/>
      <c r="C263" s="398"/>
      <c r="D263" s="398"/>
      <c r="E263" s="398"/>
      <c r="F263" s="398"/>
      <c r="G263" s="398"/>
      <c r="H263" s="398"/>
      <c r="I263" s="398"/>
      <c r="J263" s="398"/>
      <c r="K263" s="398"/>
      <c r="L263" s="398"/>
      <c r="M263" s="398"/>
      <c r="N263" s="398"/>
      <c r="O263" s="398"/>
      <c r="P263" s="398"/>
      <c r="Q263" s="398"/>
      <c r="R263" s="398"/>
      <c r="S263" s="398"/>
      <c r="T263" s="398"/>
      <c r="U263" s="398"/>
      <c r="V263" s="398"/>
      <c r="W263" s="398"/>
      <c r="X263" s="398"/>
      <c r="Y263" s="67"/>
      <c r="Z263" s="67"/>
    </row>
    <row r="264" spans="1:53" ht="16.5" customHeight="1" x14ac:dyDescent="0.25">
      <c r="A264" s="64" t="s">
        <v>434</v>
      </c>
      <c r="B264" s="64" t="s">
        <v>435</v>
      </c>
      <c r="C264" s="37">
        <v>4301030232</v>
      </c>
      <c r="D264" s="399">
        <v>4607091388374</v>
      </c>
      <c r="E264" s="399"/>
      <c r="F264" s="63">
        <v>0.38</v>
      </c>
      <c r="G264" s="38">
        <v>8</v>
      </c>
      <c r="H264" s="63">
        <v>3.04</v>
      </c>
      <c r="I264" s="63">
        <v>3.28</v>
      </c>
      <c r="J264" s="38">
        <v>156</v>
      </c>
      <c r="K264" s="38" t="s">
        <v>80</v>
      </c>
      <c r="L264" s="39" t="s">
        <v>98</v>
      </c>
      <c r="M264" s="38">
        <v>180</v>
      </c>
      <c r="N264" s="556" t="s">
        <v>436</v>
      </c>
      <c r="O264" s="401"/>
      <c r="P264" s="401"/>
      <c r="Q264" s="401"/>
      <c r="R264" s="402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2" t="s">
        <v>66</v>
      </c>
    </row>
    <row r="265" spans="1:53" ht="27" customHeight="1" x14ac:dyDescent="0.25">
      <c r="A265" s="64" t="s">
        <v>437</v>
      </c>
      <c r="B265" s="64" t="s">
        <v>438</v>
      </c>
      <c r="C265" s="37">
        <v>4301030235</v>
      </c>
      <c r="D265" s="399">
        <v>4607091388381</v>
      </c>
      <c r="E265" s="399"/>
      <c r="F265" s="63">
        <v>0.38</v>
      </c>
      <c r="G265" s="38">
        <v>8</v>
      </c>
      <c r="H265" s="63">
        <v>3.04</v>
      </c>
      <c r="I265" s="63">
        <v>3.32</v>
      </c>
      <c r="J265" s="38">
        <v>156</v>
      </c>
      <c r="K265" s="38" t="s">
        <v>80</v>
      </c>
      <c r="L265" s="39" t="s">
        <v>98</v>
      </c>
      <c r="M265" s="38">
        <v>180</v>
      </c>
      <c r="N265" s="557" t="s">
        <v>439</v>
      </c>
      <c r="O265" s="401"/>
      <c r="P265" s="401"/>
      <c r="Q265" s="401"/>
      <c r="R265" s="402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3" t="s">
        <v>66</v>
      </c>
    </row>
    <row r="266" spans="1:53" ht="27" customHeight="1" x14ac:dyDescent="0.25">
      <c r="A266" s="64" t="s">
        <v>440</v>
      </c>
      <c r="B266" s="64" t="s">
        <v>441</v>
      </c>
      <c r="C266" s="37">
        <v>4301030233</v>
      </c>
      <c r="D266" s="399">
        <v>4607091388404</v>
      </c>
      <c r="E266" s="399"/>
      <c r="F266" s="63">
        <v>0.17</v>
      </c>
      <c r="G266" s="38">
        <v>15</v>
      </c>
      <c r="H266" s="63">
        <v>2.5499999999999998</v>
      </c>
      <c r="I266" s="63">
        <v>2.9</v>
      </c>
      <c r="J266" s="38">
        <v>156</v>
      </c>
      <c r="K266" s="38" t="s">
        <v>80</v>
      </c>
      <c r="L266" s="39" t="s">
        <v>98</v>
      </c>
      <c r="M266" s="38">
        <v>180</v>
      </c>
      <c r="N266" s="5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401"/>
      <c r="P266" s="401"/>
      <c r="Q266" s="401"/>
      <c r="R266" s="402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4" t="s">
        <v>66</v>
      </c>
    </row>
    <row r="267" spans="1:53" x14ac:dyDescent="0.2">
      <c r="A267" s="406"/>
      <c r="B267" s="406"/>
      <c r="C267" s="406"/>
      <c r="D267" s="406"/>
      <c r="E267" s="406"/>
      <c r="F267" s="406"/>
      <c r="G267" s="406"/>
      <c r="H267" s="406"/>
      <c r="I267" s="406"/>
      <c r="J267" s="406"/>
      <c r="K267" s="406"/>
      <c r="L267" s="406"/>
      <c r="M267" s="407"/>
      <c r="N267" s="403" t="s">
        <v>43</v>
      </c>
      <c r="O267" s="404"/>
      <c r="P267" s="404"/>
      <c r="Q267" s="404"/>
      <c r="R267" s="404"/>
      <c r="S267" s="404"/>
      <c r="T267" s="405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x14ac:dyDescent="0.2">
      <c r="A268" s="406"/>
      <c r="B268" s="406"/>
      <c r="C268" s="406"/>
      <c r="D268" s="406"/>
      <c r="E268" s="406"/>
      <c r="F268" s="406"/>
      <c r="G268" s="406"/>
      <c r="H268" s="406"/>
      <c r="I268" s="406"/>
      <c r="J268" s="406"/>
      <c r="K268" s="406"/>
      <c r="L268" s="406"/>
      <c r="M268" s="407"/>
      <c r="N268" s="403" t="s">
        <v>43</v>
      </c>
      <c r="O268" s="404"/>
      <c r="P268" s="404"/>
      <c r="Q268" s="404"/>
      <c r="R268" s="404"/>
      <c r="S268" s="404"/>
      <c r="T268" s="405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customHeight="1" x14ac:dyDescent="0.25">
      <c r="A269" s="398" t="s">
        <v>442</v>
      </c>
      <c r="B269" s="398"/>
      <c r="C269" s="398"/>
      <c r="D269" s="398"/>
      <c r="E269" s="398"/>
      <c r="F269" s="398"/>
      <c r="G269" s="398"/>
      <c r="H269" s="398"/>
      <c r="I269" s="398"/>
      <c r="J269" s="398"/>
      <c r="K269" s="398"/>
      <c r="L269" s="398"/>
      <c r="M269" s="398"/>
      <c r="N269" s="398"/>
      <c r="O269" s="398"/>
      <c r="P269" s="398"/>
      <c r="Q269" s="398"/>
      <c r="R269" s="398"/>
      <c r="S269" s="398"/>
      <c r="T269" s="398"/>
      <c r="U269" s="398"/>
      <c r="V269" s="398"/>
      <c r="W269" s="398"/>
      <c r="X269" s="398"/>
      <c r="Y269" s="67"/>
      <c r="Z269" s="67"/>
    </row>
    <row r="270" spans="1:53" ht="16.5" customHeight="1" x14ac:dyDescent="0.25">
      <c r="A270" s="64" t="s">
        <v>443</v>
      </c>
      <c r="B270" s="64" t="s">
        <v>444</v>
      </c>
      <c r="C270" s="37">
        <v>4301180007</v>
      </c>
      <c r="D270" s="399">
        <v>4680115881808</v>
      </c>
      <c r="E270" s="399"/>
      <c r="F270" s="63">
        <v>0.1</v>
      </c>
      <c r="G270" s="38">
        <v>20</v>
      </c>
      <c r="H270" s="63">
        <v>2</v>
      </c>
      <c r="I270" s="63">
        <v>2.2400000000000002</v>
      </c>
      <c r="J270" s="38">
        <v>238</v>
      </c>
      <c r="K270" s="38" t="s">
        <v>446</v>
      </c>
      <c r="L270" s="39" t="s">
        <v>445</v>
      </c>
      <c r="M270" s="38">
        <v>730</v>
      </c>
      <c r="N270" s="5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401"/>
      <c r="P270" s="401"/>
      <c r="Q270" s="401"/>
      <c r="R270" s="402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IFERROR(IF(W270=0,"",ROUNDUP(W270/H270,0)*0.00474),"")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4301180006</v>
      </c>
      <c r="D271" s="399">
        <v>4680115881822</v>
      </c>
      <c r="E271" s="399"/>
      <c r="F271" s="63">
        <v>0.1</v>
      </c>
      <c r="G271" s="38">
        <v>20</v>
      </c>
      <c r="H271" s="63">
        <v>2</v>
      </c>
      <c r="I271" s="63">
        <v>2.2400000000000002</v>
      </c>
      <c r="J271" s="38">
        <v>238</v>
      </c>
      <c r="K271" s="38" t="s">
        <v>446</v>
      </c>
      <c r="L271" s="39" t="s">
        <v>445</v>
      </c>
      <c r="M271" s="38">
        <v>730</v>
      </c>
      <c r="N27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401"/>
      <c r="P271" s="401"/>
      <c r="Q271" s="401"/>
      <c r="R271" s="402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IFERROR(IF(W271=0,"",ROUNDUP(W271/H271,0)*0.00474),"")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449</v>
      </c>
      <c r="B272" s="64" t="s">
        <v>450</v>
      </c>
      <c r="C272" s="37">
        <v>4301180001</v>
      </c>
      <c r="D272" s="399">
        <v>4680115880016</v>
      </c>
      <c r="E272" s="399"/>
      <c r="F272" s="63">
        <v>0.1</v>
      </c>
      <c r="G272" s="38">
        <v>20</v>
      </c>
      <c r="H272" s="63">
        <v>2</v>
      </c>
      <c r="I272" s="63">
        <v>2.2400000000000002</v>
      </c>
      <c r="J272" s="38">
        <v>238</v>
      </c>
      <c r="K272" s="38" t="s">
        <v>446</v>
      </c>
      <c r="L272" s="39" t="s">
        <v>445</v>
      </c>
      <c r="M272" s="38">
        <v>730</v>
      </c>
      <c r="N272" s="5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401"/>
      <c r="P272" s="401"/>
      <c r="Q272" s="401"/>
      <c r="R272" s="402"/>
      <c r="S272" s="40" t="s">
        <v>48</v>
      </c>
      <c r="T272" s="40" t="s">
        <v>48</v>
      </c>
      <c r="U272" s="41" t="s">
        <v>0</v>
      </c>
      <c r="V272" s="59">
        <v>150</v>
      </c>
      <c r="W272" s="56">
        <f>IFERROR(IF(V272="",0,CEILING((V272/$H272),1)*$H272),"")</f>
        <v>150</v>
      </c>
      <c r="X272" s="42">
        <f>IFERROR(IF(W272=0,"",ROUNDUP(W272/H272,0)*0.00474),"")</f>
        <v>0.35550000000000004</v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406"/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7"/>
      <c r="N273" s="403" t="s">
        <v>43</v>
      </c>
      <c r="O273" s="404"/>
      <c r="P273" s="404"/>
      <c r="Q273" s="404"/>
      <c r="R273" s="404"/>
      <c r="S273" s="404"/>
      <c r="T273" s="405"/>
      <c r="U273" s="43" t="s">
        <v>42</v>
      </c>
      <c r="V273" s="44">
        <f>IFERROR(V270/H270,"0")+IFERROR(V271/H271,"0")+IFERROR(V272/H272,"0")</f>
        <v>75</v>
      </c>
      <c r="W273" s="44">
        <f>IFERROR(W270/H270,"0")+IFERROR(W271/H271,"0")+IFERROR(W272/H272,"0")</f>
        <v>75</v>
      </c>
      <c r="X273" s="44">
        <f>IFERROR(IF(X270="",0,X270),"0")+IFERROR(IF(X271="",0,X271),"0")+IFERROR(IF(X272="",0,X272),"0")</f>
        <v>0.35550000000000004</v>
      </c>
      <c r="Y273" s="68"/>
      <c r="Z273" s="68"/>
    </row>
    <row r="274" spans="1:53" x14ac:dyDescent="0.2">
      <c r="A274" s="406"/>
      <c r="B274" s="406"/>
      <c r="C274" s="406"/>
      <c r="D274" s="406"/>
      <c r="E274" s="406"/>
      <c r="F274" s="406"/>
      <c r="G274" s="406"/>
      <c r="H274" s="406"/>
      <c r="I274" s="406"/>
      <c r="J274" s="406"/>
      <c r="K274" s="406"/>
      <c r="L274" s="406"/>
      <c r="M274" s="407"/>
      <c r="N274" s="403" t="s">
        <v>43</v>
      </c>
      <c r="O274" s="404"/>
      <c r="P274" s="404"/>
      <c r="Q274" s="404"/>
      <c r="R274" s="404"/>
      <c r="S274" s="404"/>
      <c r="T274" s="405"/>
      <c r="U274" s="43" t="s">
        <v>0</v>
      </c>
      <c r="V274" s="44">
        <f>IFERROR(SUM(V270:V272),"0")</f>
        <v>150</v>
      </c>
      <c r="W274" s="44">
        <f>IFERROR(SUM(W270:W272),"0")</f>
        <v>150</v>
      </c>
      <c r="X274" s="43"/>
      <c r="Y274" s="68"/>
      <c r="Z274" s="68"/>
    </row>
    <row r="275" spans="1:53" ht="16.5" customHeight="1" x14ac:dyDescent="0.25">
      <c r="A275" s="397" t="s">
        <v>451</v>
      </c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397"/>
      <c r="P275" s="397"/>
      <c r="Q275" s="397"/>
      <c r="R275" s="397"/>
      <c r="S275" s="397"/>
      <c r="T275" s="397"/>
      <c r="U275" s="397"/>
      <c r="V275" s="397"/>
      <c r="W275" s="397"/>
      <c r="X275" s="397"/>
      <c r="Y275" s="66"/>
      <c r="Z275" s="66"/>
    </row>
    <row r="276" spans="1:53" ht="14.25" customHeight="1" x14ac:dyDescent="0.25">
      <c r="A276" s="398" t="s">
        <v>116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67"/>
      <c r="Z276" s="67"/>
    </row>
    <row r="277" spans="1:53" ht="27" customHeight="1" x14ac:dyDescent="0.25">
      <c r="A277" s="64" t="s">
        <v>452</v>
      </c>
      <c r="B277" s="64" t="s">
        <v>453</v>
      </c>
      <c r="C277" s="37">
        <v>4301011315</v>
      </c>
      <c r="D277" s="399">
        <v>4607091387421</v>
      </c>
      <c r="E277" s="399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5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401"/>
      <c r="P277" s="401"/>
      <c r="Q277" s="401"/>
      <c r="R277" s="402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ref="W277:W284" si="14"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8" t="s">
        <v>66</v>
      </c>
    </row>
    <row r="278" spans="1:53" ht="27" customHeight="1" x14ac:dyDescent="0.25">
      <c r="A278" s="64" t="s">
        <v>452</v>
      </c>
      <c r="B278" s="64" t="s">
        <v>454</v>
      </c>
      <c r="C278" s="37">
        <v>4301011121</v>
      </c>
      <c r="D278" s="399">
        <v>4607091387421</v>
      </c>
      <c r="E278" s="399"/>
      <c r="F278" s="63">
        <v>1.35</v>
      </c>
      <c r="G278" s="38">
        <v>8</v>
      </c>
      <c r="H278" s="63">
        <v>10.8</v>
      </c>
      <c r="I278" s="63">
        <v>11.28</v>
      </c>
      <c r="J278" s="38">
        <v>48</v>
      </c>
      <c r="K278" s="38" t="s">
        <v>112</v>
      </c>
      <c r="L278" s="39" t="s">
        <v>121</v>
      </c>
      <c r="M278" s="38">
        <v>55</v>
      </c>
      <c r="N278" s="56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401"/>
      <c r="P278" s="401"/>
      <c r="Q278" s="401"/>
      <c r="R278" s="402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IFERROR(IF(W278=0,"",ROUNDUP(W278/H278,0)*0.02039),"")</f>
        <v/>
      </c>
      <c r="Y278" s="69" t="s">
        <v>48</v>
      </c>
      <c r="Z278" s="70" t="s">
        <v>48</v>
      </c>
      <c r="AD278" s="71"/>
      <c r="BA278" s="229" t="s">
        <v>66</v>
      </c>
    </row>
    <row r="279" spans="1:53" ht="27" customHeight="1" x14ac:dyDescent="0.25">
      <c r="A279" s="64" t="s">
        <v>455</v>
      </c>
      <c r="B279" s="64" t="s">
        <v>456</v>
      </c>
      <c r="C279" s="37">
        <v>4301011396</v>
      </c>
      <c r="D279" s="399">
        <v>4607091387452</v>
      </c>
      <c r="E279" s="399"/>
      <c r="F279" s="63">
        <v>1.35</v>
      </c>
      <c r="G279" s="38">
        <v>8</v>
      </c>
      <c r="H279" s="63">
        <v>10.8</v>
      </c>
      <c r="I279" s="63">
        <v>11.28</v>
      </c>
      <c r="J279" s="38">
        <v>48</v>
      </c>
      <c r="K279" s="38" t="s">
        <v>112</v>
      </c>
      <c r="L279" s="39" t="s">
        <v>121</v>
      </c>
      <c r="M279" s="38">
        <v>55</v>
      </c>
      <c r="N279" s="56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401"/>
      <c r="P279" s="401"/>
      <c r="Q279" s="401"/>
      <c r="R279" s="402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IFERROR(IF(W279=0,"",ROUNDUP(W279/H279,0)*0.02039),"")</f>
        <v/>
      </c>
      <c r="Y279" s="69" t="s">
        <v>48</v>
      </c>
      <c r="Z279" s="70" t="s">
        <v>48</v>
      </c>
      <c r="AD279" s="71"/>
      <c r="BA279" s="230" t="s">
        <v>66</v>
      </c>
    </row>
    <row r="280" spans="1:53" ht="27" customHeight="1" x14ac:dyDescent="0.25">
      <c r="A280" s="64" t="s">
        <v>455</v>
      </c>
      <c r="B280" s="64" t="s">
        <v>457</v>
      </c>
      <c r="C280" s="37">
        <v>4301011322</v>
      </c>
      <c r="D280" s="399">
        <v>4607091387452</v>
      </c>
      <c r="E280" s="399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134</v>
      </c>
      <c r="M280" s="38">
        <v>55</v>
      </c>
      <c r="N280" s="5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401"/>
      <c r="P280" s="401"/>
      <c r="Q280" s="401"/>
      <c r="R280" s="402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si="14"/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455</v>
      </c>
      <c r="B281" s="64" t="s">
        <v>458</v>
      </c>
      <c r="C281" s="37">
        <v>4301011619</v>
      </c>
      <c r="D281" s="399">
        <v>4607091387452</v>
      </c>
      <c r="E281" s="399"/>
      <c r="F281" s="63">
        <v>1.45</v>
      </c>
      <c r="G281" s="38">
        <v>8</v>
      </c>
      <c r="H281" s="63">
        <v>11.6</v>
      </c>
      <c r="I281" s="63">
        <v>12.08</v>
      </c>
      <c r="J281" s="38">
        <v>56</v>
      </c>
      <c r="K281" s="38" t="s">
        <v>112</v>
      </c>
      <c r="L281" s="39" t="s">
        <v>111</v>
      </c>
      <c r="M281" s="38">
        <v>55</v>
      </c>
      <c r="N281" s="566" t="s">
        <v>459</v>
      </c>
      <c r="O281" s="401"/>
      <c r="P281" s="401"/>
      <c r="Q281" s="401"/>
      <c r="R281" s="402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460</v>
      </c>
      <c r="B282" s="64" t="s">
        <v>461</v>
      </c>
      <c r="C282" s="37">
        <v>4301011313</v>
      </c>
      <c r="D282" s="399">
        <v>4607091385984</v>
      </c>
      <c r="E282" s="399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112</v>
      </c>
      <c r="L282" s="39" t="s">
        <v>111</v>
      </c>
      <c r="M282" s="38">
        <v>55</v>
      </c>
      <c r="N282" s="5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401"/>
      <c r="P282" s="401"/>
      <c r="Q282" s="401"/>
      <c r="R282" s="402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463</v>
      </c>
      <c r="C283" s="37">
        <v>4301011316</v>
      </c>
      <c r="D283" s="399">
        <v>4607091387438</v>
      </c>
      <c r="E283" s="399"/>
      <c r="F283" s="63">
        <v>0.5</v>
      </c>
      <c r="G283" s="38">
        <v>10</v>
      </c>
      <c r="H283" s="63">
        <v>5</v>
      </c>
      <c r="I283" s="63">
        <v>5.24</v>
      </c>
      <c r="J283" s="38">
        <v>120</v>
      </c>
      <c r="K283" s="38" t="s">
        <v>80</v>
      </c>
      <c r="L283" s="39" t="s">
        <v>111</v>
      </c>
      <c r="M283" s="38">
        <v>55</v>
      </c>
      <c r="N283" s="5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401"/>
      <c r="P283" s="401"/>
      <c r="Q283" s="401"/>
      <c r="R283" s="402"/>
      <c r="S283" s="40" t="s">
        <v>48</v>
      </c>
      <c r="T283" s="40" t="s">
        <v>48</v>
      </c>
      <c r="U283" s="41" t="s">
        <v>0</v>
      </c>
      <c r="V283" s="59">
        <v>105</v>
      </c>
      <c r="W283" s="56">
        <f t="shared" si="14"/>
        <v>105</v>
      </c>
      <c r="X283" s="42">
        <f>IFERROR(IF(W283=0,"",ROUNDUP(W283/H283,0)*0.00937),"")</f>
        <v>0.19677</v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464</v>
      </c>
      <c r="B284" s="64" t="s">
        <v>465</v>
      </c>
      <c r="C284" s="37">
        <v>4301011318</v>
      </c>
      <c r="D284" s="399">
        <v>4607091387469</v>
      </c>
      <c r="E284" s="399"/>
      <c r="F284" s="63">
        <v>0.5</v>
      </c>
      <c r="G284" s="38">
        <v>10</v>
      </c>
      <c r="H284" s="63">
        <v>5</v>
      </c>
      <c r="I284" s="63">
        <v>5.21</v>
      </c>
      <c r="J284" s="38">
        <v>120</v>
      </c>
      <c r="K284" s="38" t="s">
        <v>80</v>
      </c>
      <c r="L284" s="39" t="s">
        <v>79</v>
      </c>
      <c r="M284" s="38">
        <v>55</v>
      </c>
      <c r="N284" s="5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401"/>
      <c r="P284" s="401"/>
      <c r="Q284" s="401"/>
      <c r="R284" s="402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IFERROR(IF(W284=0,"",ROUNDUP(W284/H284,0)*0.00937),"")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x14ac:dyDescent="0.2">
      <c r="A285" s="406"/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7"/>
      <c r="N285" s="403" t="s">
        <v>43</v>
      </c>
      <c r="O285" s="404"/>
      <c r="P285" s="404"/>
      <c r="Q285" s="404"/>
      <c r="R285" s="404"/>
      <c r="S285" s="404"/>
      <c r="T285" s="405"/>
      <c r="U285" s="43" t="s">
        <v>42</v>
      </c>
      <c r="V285" s="44">
        <f>IFERROR(V277/H277,"0")+IFERROR(V278/H278,"0")+IFERROR(V279/H279,"0")+IFERROR(V280/H280,"0")+IFERROR(V281/H281,"0")+IFERROR(V282/H282,"0")+IFERROR(V283/H283,"0")+IFERROR(V284/H284,"0")</f>
        <v>21</v>
      </c>
      <c r="W285" s="44">
        <f>IFERROR(W277/H277,"0")+IFERROR(W278/H278,"0")+IFERROR(W279/H279,"0")+IFERROR(W280/H280,"0")+IFERROR(W281/H281,"0")+IFERROR(W282/H282,"0")+IFERROR(W283/H283,"0")+IFERROR(W284/H284,"0")</f>
        <v>21</v>
      </c>
      <c r="X285" s="44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0.19677</v>
      </c>
      <c r="Y285" s="68"/>
      <c r="Z285" s="68"/>
    </row>
    <row r="286" spans="1:53" x14ac:dyDescent="0.2">
      <c r="A286" s="406"/>
      <c r="B286" s="406"/>
      <c r="C286" s="406"/>
      <c r="D286" s="406"/>
      <c r="E286" s="406"/>
      <c r="F286" s="406"/>
      <c r="G286" s="406"/>
      <c r="H286" s="406"/>
      <c r="I286" s="406"/>
      <c r="J286" s="406"/>
      <c r="K286" s="406"/>
      <c r="L286" s="406"/>
      <c r="M286" s="407"/>
      <c r="N286" s="403" t="s">
        <v>43</v>
      </c>
      <c r="O286" s="404"/>
      <c r="P286" s="404"/>
      <c r="Q286" s="404"/>
      <c r="R286" s="404"/>
      <c r="S286" s="404"/>
      <c r="T286" s="405"/>
      <c r="U286" s="43" t="s">
        <v>0</v>
      </c>
      <c r="V286" s="44">
        <f>IFERROR(SUM(V277:V284),"0")</f>
        <v>105</v>
      </c>
      <c r="W286" s="44">
        <f>IFERROR(SUM(W277:W284),"0")</f>
        <v>105</v>
      </c>
      <c r="X286" s="43"/>
      <c r="Y286" s="68"/>
      <c r="Z286" s="68"/>
    </row>
    <row r="287" spans="1:53" ht="14.25" customHeight="1" x14ac:dyDescent="0.25">
      <c r="A287" s="398" t="s">
        <v>76</v>
      </c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  <c r="X287" s="398"/>
      <c r="Y287" s="67"/>
      <c r="Z287" s="67"/>
    </row>
    <row r="288" spans="1:53" ht="27" customHeight="1" x14ac:dyDescent="0.25">
      <c r="A288" s="64" t="s">
        <v>466</v>
      </c>
      <c r="B288" s="64" t="s">
        <v>467</v>
      </c>
      <c r="C288" s="37">
        <v>4301031154</v>
      </c>
      <c r="D288" s="399">
        <v>4607091387292</v>
      </c>
      <c r="E288" s="399"/>
      <c r="F288" s="63">
        <v>0.73</v>
      </c>
      <c r="G288" s="38">
        <v>6</v>
      </c>
      <c r="H288" s="63">
        <v>4.38</v>
      </c>
      <c r="I288" s="63">
        <v>4.6399999999999997</v>
      </c>
      <c r="J288" s="38">
        <v>156</v>
      </c>
      <c r="K288" s="38" t="s">
        <v>80</v>
      </c>
      <c r="L288" s="39" t="s">
        <v>79</v>
      </c>
      <c r="M288" s="38">
        <v>45</v>
      </c>
      <c r="N288" s="5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401"/>
      <c r="P288" s="401"/>
      <c r="Q288" s="401"/>
      <c r="R288" s="402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IFERROR(IF(W288=0,"",ROUNDUP(W288/H288,0)*0.00753),"")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468</v>
      </c>
      <c r="B289" s="64" t="s">
        <v>469</v>
      </c>
      <c r="C289" s="37">
        <v>4301031155</v>
      </c>
      <c r="D289" s="399">
        <v>4607091387315</v>
      </c>
      <c r="E289" s="399"/>
      <c r="F289" s="63">
        <v>0.7</v>
      </c>
      <c r="G289" s="38">
        <v>4</v>
      </c>
      <c r="H289" s="63">
        <v>2.8</v>
      </c>
      <c r="I289" s="63">
        <v>3.048</v>
      </c>
      <c r="J289" s="38">
        <v>156</v>
      </c>
      <c r="K289" s="38" t="s">
        <v>80</v>
      </c>
      <c r="L289" s="39" t="s">
        <v>79</v>
      </c>
      <c r="M289" s="38">
        <v>45</v>
      </c>
      <c r="N289" s="5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401"/>
      <c r="P289" s="401"/>
      <c r="Q289" s="401"/>
      <c r="R289" s="402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x14ac:dyDescent="0.2">
      <c r="A290" s="406"/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7"/>
      <c r="N290" s="403" t="s">
        <v>43</v>
      </c>
      <c r="O290" s="404"/>
      <c r="P290" s="404"/>
      <c r="Q290" s="404"/>
      <c r="R290" s="404"/>
      <c r="S290" s="404"/>
      <c r="T290" s="405"/>
      <c r="U290" s="43" t="s">
        <v>42</v>
      </c>
      <c r="V290" s="44">
        <f>IFERROR(V288/H288,"0")+IFERROR(V289/H289,"0")</f>
        <v>0</v>
      </c>
      <c r="W290" s="44">
        <f>IFERROR(W288/H288,"0")+IFERROR(W289/H289,"0")</f>
        <v>0</v>
      </c>
      <c r="X290" s="44">
        <f>IFERROR(IF(X288="",0,X288),"0")+IFERROR(IF(X289="",0,X289),"0")</f>
        <v>0</v>
      </c>
      <c r="Y290" s="68"/>
      <c r="Z290" s="68"/>
    </row>
    <row r="291" spans="1:53" x14ac:dyDescent="0.2">
      <c r="A291" s="406"/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7"/>
      <c r="N291" s="403" t="s">
        <v>43</v>
      </c>
      <c r="O291" s="404"/>
      <c r="P291" s="404"/>
      <c r="Q291" s="404"/>
      <c r="R291" s="404"/>
      <c r="S291" s="404"/>
      <c r="T291" s="405"/>
      <c r="U291" s="43" t="s">
        <v>0</v>
      </c>
      <c r="V291" s="44">
        <f>IFERROR(SUM(V288:V289),"0")</f>
        <v>0</v>
      </c>
      <c r="W291" s="44">
        <f>IFERROR(SUM(W288:W289),"0")</f>
        <v>0</v>
      </c>
      <c r="X291" s="43"/>
      <c r="Y291" s="68"/>
      <c r="Z291" s="68"/>
    </row>
    <row r="292" spans="1:53" ht="16.5" customHeight="1" x14ac:dyDescent="0.25">
      <c r="A292" s="397" t="s">
        <v>470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66"/>
      <c r="Z292" s="66"/>
    </row>
    <row r="293" spans="1:53" ht="14.25" customHeight="1" x14ac:dyDescent="0.25">
      <c r="A293" s="398" t="s">
        <v>76</v>
      </c>
      <c r="B293" s="398"/>
      <c r="C293" s="398"/>
      <c r="D293" s="398"/>
      <c r="E293" s="398"/>
      <c r="F293" s="398"/>
      <c r="G293" s="398"/>
      <c r="H293" s="398"/>
      <c r="I293" s="398"/>
      <c r="J293" s="398"/>
      <c r="K293" s="398"/>
      <c r="L293" s="398"/>
      <c r="M293" s="398"/>
      <c r="N293" s="398"/>
      <c r="O293" s="398"/>
      <c r="P293" s="398"/>
      <c r="Q293" s="398"/>
      <c r="R293" s="398"/>
      <c r="S293" s="398"/>
      <c r="T293" s="398"/>
      <c r="U293" s="398"/>
      <c r="V293" s="398"/>
      <c r="W293" s="398"/>
      <c r="X293" s="398"/>
      <c r="Y293" s="67"/>
      <c r="Z293" s="67"/>
    </row>
    <row r="294" spans="1:53" ht="27" customHeight="1" x14ac:dyDescent="0.25">
      <c r="A294" s="64" t="s">
        <v>471</v>
      </c>
      <c r="B294" s="64" t="s">
        <v>472</v>
      </c>
      <c r="C294" s="37">
        <v>4301031066</v>
      </c>
      <c r="D294" s="399">
        <v>4607091383836</v>
      </c>
      <c r="E294" s="399"/>
      <c r="F294" s="63">
        <v>0.3</v>
      </c>
      <c r="G294" s="38">
        <v>6</v>
      </c>
      <c r="H294" s="63">
        <v>1.8</v>
      </c>
      <c r="I294" s="63">
        <v>2.048</v>
      </c>
      <c r="J294" s="38">
        <v>156</v>
      </c>
      <c r="K294" s="38" t="s">
        <v>80</v>
      </c>
      <c r="L294" s="39" t="s">
        <v>79</v>
      </c>
      <c r="M294" s="38">
        <v>40</v>
      </c>
      <c r="N294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401"/>
      <c r="P294" s="401"/>
      <c r="Q294" s="401"/>
      <c r="R294" s="402"/>
      <c r="S294" s="40" t="s">
        <v>48</v>
      </c>
      <c r="T294" s="40" t="s">
        <v>48</v>
      </c>
      <c r="U294" s="41" t="s">
        <v>0</v>
      </c>
      <c r="V294" s="59">
        <v>61.199999999999996</v>
      </c>
      <c r="W294" s="56">
        <f>IFERROR(IF(V294="",0,CEILING((V294/$H294),1)*$H294),"")</f>
        <v>61.2</v>
      </c>
      <c r="X294" s="42">
        <f>IFERROR(IF(W294=0,"",ROUNDUP(W294/H294,0)*0.00753),"")</f>
        <v>0.25602000000000003</v>
      </c>
      <c r="Y294" s="69" t="s">
        <v>48</v>
      </c>
      <c r="Z294" s="70" t="s">
        <v>48</v>
      </c>
      <c r="AD294" s="71"/>
      <c r="BA294" s="238" t="s">
        <v>66</v>
      </c>
    </row>
    <row r="295" spans="1:53" x14ac:dyDescent="0.2">
      <c r="A295" s="406"/>
      <c r="B295" s="406"/>
      <c r="C295" s="406"/>
      <c r="D295" s="406"/>
      <c r="E295" s="406"/>
      <c r="F295" s="406"/>
      <c r="G295" s="406"/>
      <c r="H295" s="406"/>
      <c r="I295" s="406"/>
      <c r="J295" s="406"/>
      <c r="K295" s="406"/>
      <c r="L295" s="406"/>
      <c r="M295" s="407"/>
      <c r="N295" s="403" t="s">
        <v>43</v>
      </c>
      <c r="O295" s="404"/>
      <c r="P295" s="404"/>
      <c r="Q295" s="404"/>
      <c r="R295" s="404"/>
      <c r="S295" s="404"/>
      <c r="T295" s="405"/>
      <c r="U295" s="43" t="s">
        <v>42</v>
      </c>
      <c r="V295" s="44">
        <f>IFERROR(V294/H294,"0")</f>
        <v>34</v>
      </c>
      <c r="W295" s="44">
        <f>IFERROR(W294/H294,"0")</f>
        <v>34</v>
      </c>
      <c r="X295" s="44">
        <f>IFERROR(IF(X294="",0,X294),"0")</f>
        <v>0.25602000000000003</v>
      </c>
      <c r="Y295" s="68"/>
      <c r="Z295" s="68"/>
    </row>
    <row r="296" spans="1:53" x14ac:dyDescent="0.2">
      <c r="A296" s="406"/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7"/>
      <c r="N296" s="403" t="s">
        <v>43</v>
      </c>
      <c r="O296" s="404"/>
      <c r="P296" s="404"/>
      <c r="Q296" s="404"/>
      <c r="R296" s="404"/>
      <c r="S296" s="404"/>
      <c r="T296" s="405"/>
      <c r="U296" s="43" t="s">
        <v>0</v>
      </c>
      <c r="V296" s="44">
        <f>IFERROR(SUM(V294:V294),"0")</f>
        <v>61.199999999999996</v>
      </c>
      <c r="W296" s="44">
        <f>IFERROR(SUM(W294:W294),"0")</f>
        <v>61.2</v>
      </c>
      <c r="X296" s="43"/>
      <c r="Y296" s="68"/>
      <c r="Z296" s="68"/>
    </row>
    <row r="297" spans="1:53" ht="14.25" customHeight="1" x14ac:dyDescent="0.25">
      <c r="A297" s="398" t="s">
        <v>81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67"/>
      <c r="Z297" s="67"/>
    </row>
    <row r="298" spans="1:53" ht="27" customHeight="1" x14ac:dyDescent="0.25">
      <c r="A298" s="64" t="s">
        <v>473</v>
      </c>
      <c r="B298" s="64" t="s">
        <v>474</v>
      </c>
      <c r="C298" s="37">
        <v>4301051142</v>
      </c>
      <c r="D298" s="399">
        <v>4607091387919</v>
      </c>
      <c r="E298" s="399"/>
      <c r="F298" s="63">
        <v>1.35</v>
      </c>
      <c r="G298" s="38">
        <v>6</v>
      </c>
      <c r="H298" s="63">
        <v>8.1</v>
      </c>
      <c r="I298" s="63">
        <v>8.6639999999999997</v>
      </c>
      <c r="J298" s="38">
        <v>56</v>
      </c>
      <c r="K298" s="38" t="s">
        <v>112</v>
      </c>
      <c r="L298" s="39" t="s">
        <v>79</v>
      </c>
      <c r="M298" s="38">
        <v>45</v>
      </c>
      <c r="N298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401"/>
      <c r="P298" s="401"/>
      <c r="Q298" s="401"/>
      <c r="R298" s="402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9" t="s">
        <v>66</v>
      </c>
    </row>
    <row r="299" spans="1:53" x14ac:dyDescent="0.2">
      <c r="A299" s="406"/>
      <c r="B299" s="406"/>
      <c r="C299" s="406"/>
      <c r="D299" s="406"/>
      <c r="E299" s="406"/>
      <c r="F299" s="406"/>
      <c r="G299" s="406"/>
      <c r="H299" s="406"/>
      <c r="I299" s="406"/>
      <c r="J299" s="406"/>
      <c r="K299" s="406"/>
      <c r="L299" s="406"/>
      <c r="M299" s="407"/>
      <c r="N299" s="403" t="s">
        <v>43</v>
      </c>
      <c r="O299" s="404"/>
      <c r="P299" s="404"/>
      <c r="Q299" s="404"/>
      <c r="R299" s="404"/>
      <c r="S299" s="404"/>
      <c r="T299" s="405"/>
      <c r="U299" s="43" t="s">
        <v>42</v>
      </c>
      <c r="V299" s="44">
        <f>IFERROR(V298/H298,"0")</f>
        <v>0</v>
      </c>
      <c r="W299" s="44">
        <f>IFERROR(W298/H298,"0")</f>
        <v>0</v>
      </c>
      <c r="X299" s="44">
        <f>IFERROR(IF(X298="",0,X298),"0")</f>
        <v>0</v>
      </c>
      <c r="Y299" s="68"/>
      <c r="Z299" s="68"/>
    </row>
    <row r="300" spans="1:53" x14ac:dyDescent="0.2">
      <c r="A300" s="406"/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7"/>
      <c r="N300" s="403" t="s">
        <v>43</v>
      </c>
      <c r="O300" s="404"/>
      <c r="P300" s="404"/>
      <c r="Q300" s="404"/>
      <c r="R300" s="404"/>
      <c r="S300" s="404"/>
      <c r="T300" s="405"/>
      <c r="U300" s="43" t="s">
        <v>0</v>
      </c>
      <c r="V300" s="44">
        <f>IFERROR(SUM(V298:V298),"0")</f>
        <v>0</v>
      </c>
      <c r="W300" s="44">
        <f>IFERROR(SUM(W298:W298),"0")</f>
        <v>0</v>
      </c>
      <c r="X300" s="43"/>
      <c r="Y300" s="68"/>
      <c r="Z300" s="68"/>
    </row>
    <row r="301" spans="1:53" ht="14.25" customHeight="1" x14ac:dyDescent="0.25">
      <c r="A301" s="398" t="s">
        <v>230</v>
      </c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398"/>
      <c r="P301" s="398"/>
      <c r="Q301" s="398"/>
      <c r="R301" s="398"/>
      <c r="S301" s="398"/>
      <c r="T301" s="398"/>
      <c r="U301" s="398"/>
      <c r="V301" s="398"/>
      <c r="W301" s="398"/>
      <c r="X301" s="398"/>
      <c r="Y301" s="67"/>
      <c r="Z301" s="67"/>
    </row>
    <row r="302" spans="1:53" ht="27" customHeight="1" x14ac:dyDescent="0.25">
      <c r="A302" s="64" t="s">
        <v>475</v>
      </c>
      <c r="B302" s="64" t="s">
        <v>476</v>
      </c>
      <c r="C302" s="37">
        <v>4301060324</v>
      </c>
      <c r="D302" s="399">
        <v>4607091388831</v>
      </c>
      <c r="E302" s="399"/>
      <c r="F302" s="63">
        <v>0.38</v>
      </c>
      <c r="G302" s="38">
        <v>6</v>
      </c>
      <c r="H302" s="63">
        <v>2.2799999999999998</v>
      </c>
      <c r="I302" s="63">
        <v>2.552</v>
      </c>
      <c r="J302" s="38">
        <v>156</v>
      </c>
      <c r="K302" s="38" t="s">
        <v>80</v>
      </c>
      <c r="L302" s="39" t="s">
        <v>79</v>
      </c>
      <c r="M302" s="38">
        <v>40</v>
      </c>
      <c r="N302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401"/>
      <c r="P302" s="401"/>
      <c r="Q302" s="401"/>
      <c r="R302" s="402"/>
      <c r="S302" s="40" t="s">
        <v>48</v>
      </c>
      <c r="T302" s="40" t="s">
        <v>48</v>
      </c>
      <c r="U302" s="41" t="s">
        <v>0</v>
      </c>
      <c r="V302" s="59">
        <v>177.84</v>
      </c>
      <c r="W302" s="56">
        <f>IFERROR(IF(V302="",0,CEILING((V302/$H302),1)*$H302),"")</f>
        <v>177.83999999999997</v>
      </c>
      <c r="X302" s="42">
        <f>IFERROR(IF(W302=0,"",ROUNDUP(W302/H302,0)*0.00753),"")</f>
        <v>0.58733999999999997</v>
      </c>
      <c r="Y302" s="69" t="s">
        <v>48</v>
      </c>
      <c r="Z302" s="70" t="s">
        <v>48</v>
      </c>
      <c r="AD302" s="71"/>
      <c r="BA302" s="240" t="s">
        <v>66</v>
      </c>
    </row>
    <row r="303" spans="1:53" x14ac:dyDescent="0.2">
      <c r="A303" s="406"/>
      <c r="B303" s="406"/>
      <c r="C303" s="406"/>
      <c r="D303" s="406"/>
      <c r="E303" s="406"/>
      <c r="F303" s="406"/>
      <c r="G303" s="406"/>
      <c r="H303" s="406"/>
      <c r="I303" s="406"/>
      <c r="J303" s="406"/>
      <c r="K303" s="406"/>
      <c r="L303" s="406"/>
      <c r="M303" s="407"/>
      <c r="N303" s="403" t="s">
        <v>43</v>
      </c>
      <c r="O303" s="404"/>
      <c r="P303" s="404"/>
      <c r="Q303" s="404"/>
      <c r="R303" s="404"/>
      <c r="S303" s="404"/>
      <c r="T303" s="405"/>
      <c r="U303" s="43" t="s">
        <v>42</v>
      </c>
      <c r="V303" s="44">
        <f>IFERROR(V302/H302,"0")</f>
        <v>78.000000000000014</v>
      </c>
      <c r="W303" s="44">
        <f>IFERROR(W302/H302,"0")</f>
        <v>78</v>
      </c>
      <c r="X303" s="44">
        <f>IFERROR(IF(X302="",0,X302),"0")</f>
        <v>0.58733999999999997</v>
      </c>
      <c r="Y303" s="68"/>
      <c r="Z303" s="68"/>
    </row>
    <row r="304" spans="1:53" x14ac:dyDescent="0.2">
      <c r="A304" s="406"/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7"/>
      <c r="N304" s="403" t="s">
        <v>43</v>
      </c>
      <c r="O304" s="404"/>
      <c r="P304" s="404"/>
      <c r="Q304" s="404"/>
      <c r="R304" s="404"/>
      <c r="S304" s="404"/>
      <c r="T304" s="405"/>
      <c r="U304" s="43" t="s">
        <v>0</v>
      </c>
      <c r="V304" s="44">
        <f>IFERROR(SUM(V302:V302),"0")</f>
        <v>177.84</v>
      </c>
      <c r="W304" s="44">
        <f>IFERROR(SUM(W302:W302),"0")</f>
        <v>177.83999999999997</v>
      </c>
      <c r="X304" s="43"/>
      <c r="Y304" s="68"/>
      <c r="Z304" s="68"/>
    </row>
    <row r="305" spans="1:53" ht="14.25" customHeight="1" x14ac:dyDescent="0.25">
      <c r="A305" s="398" t="s">
        <v>94</v>
      </c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398"/>
      <c r="P305" s="398"/>
      <c r="Q305" s="398"/>
      <c r="R305" s="398"/>
      <c r="S305" s="398"/>
      <c r="T305" s="398"/>
      <c r="U305" s="398"/>
      <c r="V305" s="398"/>
      <c r="W305" s="398"/>
      <c r="X305" s="398"/>
      <c r="Y305" s="67"/>
      <c r="Z305" s="67"/>
    </row>
    <row r="306" spans="1:53" ht="27" customHeight="1" x14ac:dyDescent="0.25">
      <c r="A306" s="64" t="s">
        <v>477</v>
      </c>
      <c r="B306" s="64" t="s">
        <v>478</v>
      </c>
      <c r="C306" s="37">
        <v>4301032015</v>
      </c>
      <c r="D306" s="399">
        <v>4607091383102</v>
      </c>
      <c r="E306" s="399"/>
      <c r="F306" s="63">
        <v>0.17</v>
      </c>
      <c r="G306" s="38">
        <v>15</v>
      </c>
      <c r="H306" s="63">
        <v>2.5499999999999998</v>
      </c>
      <c r="I306" s="63">
        <v>2.9750000000000001</v>
      </c>
      <c r="J306" s="38">
        <v>156</v>
      </c>
      <c r="K306" s="38" t="s">
        <v>80</v>
      </c>
      <c r="L306" s="39" t="s">
        <v>98</v>
      </c>
      <c r="M306" s="38">
        <v>180</v>
      </c>
      <c r="N306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401"/>
      <c r="P306" s="401"/>
      <c r="Q306" s="401"/>
      <c r="R306" s="402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x14ac:dyDescent="0.2">
      <c r="A307" s="406"/>
      <c r="B307" s="406"/>
      <c r="C307" s="406"/>
      <c r="D307" s="406"/>
      <c r="E307" s="406"/>
      <c r="F307" s="406"/>
      <c r="G307" s="406"/>
      <c r="H307" s="406"/>
      <c r="I307" s="406"/>
      <c r="J307" s="406"/>
      <c r="K307" s="406"/>
      <c r="L307" s="406"/>
      <c r="M307" s="407"/>
      <c r="N307" s="403" t="s">
        <v>43</v>
      </c>
      <c r="O307" s="404"/>
      <c r="P307" s="404"/>
      <c r="Q307" s="404"/>
      <c r="R307" s="404"/>
      <c r="S307" s="404"/>
      <c r="T307" s="405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406"/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7"/>
      <c r="N308" s="403" t="s">
        <v>43</v>
      </c>
      <c r="O308" s="404"/>
      <c r="P308" s="404"/>
      <c r="Q308" s="404"/>
      <c r="R308" s="404"/>
      <c r="S308" s="404"/>
      <c r="T308" s="405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27.75" customHeight="1" x14ac:dyDescent="0.2">
      <c r="A309" s="396" t="s">
        <v>479</v>
      </c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6"/>
      <c r="P309" s="396"/>
      <c r="Q309" s="396"/>
      <c r="R309" s="396"/>
      <c r="S309" s="396"/>
      <c r="T309" s="396"/>
      <c r="U309" s="396"/>
      <c r="V309" s="396"/>
      <c r="W309" s="396"/>
      <c r="X309" s="396"/>
      <c r="Y309" s="55"/>
      <c r="Z309" s="55"/>
    </row>
    <row r="310" spans="1:53" ht="16.5" customHeight="1" x14ac:dyDescent="0.25">
      <c r="A310" s="397" t="s">
        <v>480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66"/>
      <c r="Z310" s="66"/>
    </row>
    <row r="311" spans="1:53" ht="14.25" customHeight="1" x14ac:dyDescent="0.25">
      <c r="A311" s="398" t="s">
        <v>116</v>
      </c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398"/>
      <c r="P311" s="398"/>
      <c r="Q311" s="398"/>
      <c r="R311" s="398"/>
      <c r="S311" s="398"/>
      <c r="T311" s="398"/>
      <c r="U311" s="398"/>
      <c r="V311" s="398"/>
      <c r="W311" s="398"/>
      <c r="X311" s="398"/>
      <c r="Y311" s="67"/>
      <c r="Z311" s="67"/>
    </row>
    <row r="312" spans="1:53" ht="27" customHeight="1" x14ac:dyDescent="0.25">
      <c r="A312" s="64" t="s">
        <v>481</v>
      </c>
      <c r="B312" s="64" t="s">
        <v>482</v>
      </c>
      <c r="C312" s="37">
        <v>4301011339</v>
      </c>
      <c r="D312" s="399">
        <v>4607091383997</v>
      </c>
      <c r="E312" s="399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79</v>
      </c>
      <c r="M312" s="38">
        <v>60</v>
      </c>
      <c r="N312" s="5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401"/>
      <c r="P312" s="401"/>
      <c r="Q312" s="401"/>
      <c r="R312" s="402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ref="W312:W319" si="15"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2" t="s">
        <v>66</v>
      </c>
    </row>
    <row r="313" spans="1:53" ht="27" customHeight="1" x14ac:dyDescent="0.25">
      <c r="A313" s="64" t="s">
        <v>481</v>
      </c>
      <c r="B313" s="64" t="s">
        <v>483</v>
      </c>
      <c r="C313" s="37">
        <v>4301011239</v>
      </c>
      <c r="D313" s="399">
        <v>4607091383997</v>
      </c>
      <c r="E313" s="399"/>
      <c r="F313" s="63">
        <v>2.5</v>
      </c>
      <c r="G313" s="38">
        <v>6</v>
      </c>
      <c r="H313" s="63">
        <v>15</v>
      </c>
      <c r="I313" s="63">
        <v>15.48</v>
      </c>
      <c r="J313" s="38">
        <v>48</v>
      </c>
      <c r="K313" s="38" t="s">
        <v>112</v>
      </c>
      <c r="L313" s="39" t="s">
        <v>121</v>
      </c>
      <c r="M313" s="38">
        <v>60</v>
      </c>
      <c r="N313" s="57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401"/>
      <c r="P313" s="401"/>
      <c r="Q313" s="401"/>
      <c r="R313" s="402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IFERROR(IF(W313=0,"",ROUNDUP(W313/H313,0)*0.02039),"")</f>
        <v/>
      </c>
      <c r="Y313" s="69" t="s">
        <v>48</v>
      </c>
      <c r="Z313" s="70" t="s">
        <v>48</v>
      </c>
      <c r="AD313" s="71"/>
      <c r="BA313" s="243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4301011326</v>
      </c>
      <c r="D314" s="399">
        <v>4607091384130</v>
      </c>
      <c r="E314" s="399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112</v>
      </c>
      <c r="L314" s="39" t="s">
        <v>79</v>
      </c>
      <c r="M314" s="38">
        <v>60</v>
      </c>
      <c r="N314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401"/>
      <c r="P314" s="401"/>
      <c r="Q314" s="401"/>
      <c r="R314" s="402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4" t="s">
        <v>66</v>
      </c>
    </row>
    <row r="315" spans="1:53" ht="27" customHeight="1" x14ac:dyDescent="0.25">
      <c r="A315" s="64" t="s">
        <v>484</v>
      </c>
      <c r="B315" s="64" t="s">
        <v>486</v>
      </c>
      <c r="C315" s="37">
        <v>4301011240</v>
      </c>
      <c r="D315" s="399">
        <v>4607091384130</v>
      </c>
      <c r="E315" s="399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112</v>
      </c>
      <c r="L315" s="39" t="s">
        <v>121</v>
      </c>
      <c r="M315" s="38">
        <v>60</v>
      </c>
      <c r="N315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401"/>
      <c r="P315" s="401"/>
      <c r="Q315" s="401"/>
      <c r="R315" s="402"/>
      <c r="S315" s="40" t="s">
        <v>48</v>
      </c>
      <c r="T315" s="40" t="s">
        <v>48</v>
      </c>
      <c r="U315" s="41" t="s">
        <v>0</v>
      </c>
      <c r="V315" s="59">
        <v>0</v>
      </c>
      <c r="W315" s="56">
        <f t="shared" si="15"/>
        <v>0</v>
      </c>
      <c r="X315" s="42" t="str">
        <f>IFERROR(IF(W315=0,"",ROUNDUP(W315/H315,0)*0.02039),"")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t="16.5" customHeight="1" x14ac:dyDescent="0.25">
      <c r="A316" s="64" t="s">
        <v>487</v>
      </c>
      <c r="B316" s="64" t="s">
        <v>488</v>
      </c>
      <c r="C316" s="37">
        <v>4301011330</v>
      </c>
      <c r="D316" s="399">
        <v>4607091384147</v>
      </c>
      <c r="E316" s="399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112</v>
      </c>
      <c r="L316" s="39" t="s">
        <v>79</v>
      </c>
      <c r="M316" s="38">
        <v>60</v>
      </c>
      <c r="N316" s="5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401"/>
      <c r="P316" s="401"/>
      <c r="Q316" s="401"/>
      <c r="R316" s="402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5"/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16.5" customHeight="1" x14ac:dyDescent="0.25">
      <c r="A317" s="64" t="s">
        <v>487</v>
      </c>
      <c r="B317" s="64" t="s">
        <v>489</v>
      </c>
      <c r="C317" s="37">
        <v>4301011238</v>
      </c>
      <c r="D317" s="399">
        <v>4607091384147</v>
      </c>
      <c r="E317" s="399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112</v>
      </c>
      <c r="L317" s="39" t="s">
        <v>121</v>
      </c>
      <c r="M317" s="38">
        <v>60</v>
      </c>
      <c r="N317" s="581" t="s">
        <v>490</v>
      </c>
      <c r="O317" s="401"/>
      <c r="P317" s="401"/>
      <c r="Q317" s="401"/>
      <c r="R317" s="402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5"/>
        <v>0</v>
      </c>
      <c r="X317" s="42" t="str">
        <f>IFERROR(IF(W317=0,"",ROUNDUP(W317/H317,0)*0.02039),"")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25">
      <c r="A318" s="64" t="s">
        <v>491</v>
      </c>
      <c r="B318" s="64" t="s">
        <v>492</v>
      </c>
      <c r="C318" s="37">
        <v>4301011327</v>
      </c>
      <c r="D318" s="399">
        <v>4607091384154</v>
      </c>
      <c r="E318" s="399"/>
      <c r="F318" s="63">
        <v>0.5</v>
      </c>
      <c r="G318" s="38">
        <v>10</v>
      </c>
      <c r="H318" s="63">
        <v>5</v>
      </c>
      <c r="I318" s="63">
        <v>5.21</v>
      </c>
      <c r="J318" s="38">
        <v>120</v>
      </c>
      <c r="K318" s="38" t="s">
        <v>80</v>
      </c>
      <c r="L318" s="39" t="s">
        <v>79</v>
      </c>
      <c r="M318" s="38">
        <v>60</v>
      </c>
      <c r="N318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401"/>
      <c r="P318" s="401"/>
      <c r="Q318" s="401"/>
      <c r="R318" s="402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5"/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27" customHeight="1" x14ac:dyDescent="0.25">
      <c r="A319" s="64" t="s">
        <v>493</v>
      </c>
      <c r="B319" s="64" t="s">
        <v>494</v>
      </c>
      <c r="C319" s="37">
        <v>4301011332</v>
      </c>
      <c r="D319" s="399">
        <v>4607091384161</v>
      </c>
      <c r="E319" s="399"/>
      <c r="F319" s="63">
        <v>0.5</v>
      </c>
      <c r="G319" s="38">
        <v>10</v>
      </c>
      <c r="H319" s="63">
        <v>5</v>
      </c>
      <c r="I319" s="63">
        <v>5.21</v>
      </c>
      <c r="J319" s="38">
        <v>120</v>
      </c>
      <c r="K319" s="38" t="s">
        <v>80</v>
      </c>
      <c r="L319" s="39" t="s">
        <v>79</v>
      </c>
      <c r="M319" s="38">
        <v>60</v>
      </c>
      <c r="N319" s="5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401"/>
      <c r="P319" s="401"/>
      <c r="Q319" s="401"/>
      <c r="R319" s="402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5"/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x14ac:dyDescent="0.2">
      <c r="A320" s="406"/>
      <c r="B320" s="406"/>
      <c r="C320" s="406"/>
      <c r="D320" s="406"/>
      <c r="E320" s="406"/>
      <c r="F320" s="406"/>
      <c r="G320" s="406"/>
      <c r="H320" s="406"/>
      <c r="I320" s="406"/>
      <c r="J320" s="406"/>
      <c r="K320" s="406"/>
      <c r="L320" s="406"/>
      <c r="M320" s="407"/>
      <c r="N320" s="403" t="s">
        <v>43</v>
      </c>
      <c r="O320" s="404"/>
      <c r="P320" s="404"/>
      <c r="Q320" s="404"/>
      <c r="R320" s="404"/>
      <c r="S320" s="404"/>
      <c r="T320" s="405"/>
      <c r="U320" s="43" t="s">
        <v>42</v>
      </c>
      <c r="V320" s="44">
        <f>IFERROR(V312/H312,"0")+IFERROR(V313/H313,"0")+IFERROR(V314/H314,"0")+IFERROR(V315/H315,"0")+IFERROR(V316/H316,"0")+IFERROR(V317/H317,"0")+IFERROR(V318/H318,"0")+IFERROR(V319/H319,"0")</f>
        <v>0</v>
      </c>
      <c r="W320" s="44">
        <f>IFERROR(W312/H312,"0")+IFERROR(W313/H313,"0")+IFERROR(W314/H314,"0")+IFERROR(W315/H315,"0")+IFERROR(W316/H316,"0")+IFERROR(W317/H317,"0")+IFERROR(W318/H318,"0")+IFERROR(W319/H319,"0")</f>
        <v>0</v>
      </c>
      <c r="X320" s="44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406"/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7"/>
      <c r="N321" s="403" t="s">
        <v>43</v>
      </c>
      <c r="O321" s="404"/>
      <c r="P321" s="404"/>
      <c r="Q321" s="404"/>
      <c r="R321" s="404"/>
      <c r="S321" s="404"/>
      <c r="T321" s="405"/>
      <c r="U321" s="43" t="s">
        <v>0</v>
      </c>
      <c r="V321" s="44">
        <f>IFERROR(SUM(V312:V319),"0")</f>
        <v>0</v>
      </c>
      <c r="W321" s="44">
        <f>IFERROR(SUM(W312:W319),"0")</f>
        <v>0</v>
      </c>
      <c r="X321" s="43"/>
      <c r="Y321" s="68"/>
      <c r="Z321" s="68"/>
    </row>
    <row r="322" spans="1:53" ht="14.25" customHeight="1" x14ac:dyDescent="0.25">
      <c r="A322" s="398" t="s">
        <v>108</v>
      </c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398"/>
      <c r="P322" s="398"/>
      <c r="Q322" s="398"/>
      <c r="R322" s="398"/>
      <c r="S322" s="398"/>
      <c r="T322" s="398"/>
      <c r="U322" s="398"/>
      <c r="V322" s="398"/>
      <c r="W322" s="398"/>
      <c r="X322" s="398"/>
      <c r="Y322" s="67"/>
      <c r="Z322" s="67"/>
    </row>
    <row r="323" spans="1:53" ht="27" customHeight="1" x14ac:dyDescent="0.25">
      <c r="A323" s="64" t="s">
        <v>495</v>
      </c>
      <c r="B323" s="64" t="s">
        <v>496</v>
      </c>
      <c r="C323" s="37">
        <v>4301020178</v>
      </c>
      <c r="D323" s="399">
        <v>4607091383980</v>
      </c>
      <c r="E323" s="399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111</v>
      </c>
      <c r="M323" s="38">
        <v>50</v>
      </c>
      <c r="N323" s="5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401"/>
      <c r="P323" s="401"/>
      <c r="Q323" s="401"/>
      <c r="R323" s="402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16.5" customHeight="1" x14ac:dyDescent="0.25">
      <c r="A324" s="64" t="s">
        <v>497</v>
      </c>
      <c r="B324" s="64" t="s">
        <v>498</v>
      </c>
      <c r="C324" s="37">
        <v>4301020270</v>
      </c>
      <c r="D324" s="399">
        <v>4680115883314</v>
      </c>
      <c r="E324" s="399"/>
      <c r="F324" s="63">
        <v>1.35</v>
      </c>
      <c r="G324" s="38">
        <v>8</v>
      </c>
      <c r="H324" s="63">
        <v>10.8</v>
      </c>
      <c r="I324" s="63">
        <v>11.28</v>
      </c>
      <c r="J324" s="38">
        <v>56</v>
      </c>
      <c r="K324" s="38" t="s">
        <v>112</v>
      </c>
      <c r="L324" s="39" t="s">
        <v>134</v>
      </c>
      <c r="M324" s="38">
        <v>50</v>
      </c>
      <c r="N324" s="585" t="s">
        <v>499</v>
      </c>
      <c r="O324" s="401"/>
      <c r="P324" s="401"/>
      <c r="Q324" s="401"/>
      <c r="R324" s="402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customHeight="1" x14ac:dyDescent="0.25">
      <c r="A325" s="64" t="s">
        <v>500</v>
      </c>
      <c r="B325" s="64" t="s">
        <v>501</v>
      </c>
      <c r="C325" s="37">
        <v>4301020179</v>
      </c>
      <c r="D325" s="399">
        <v>4607091384178</v>
      </c>
      <c r="E325" s="399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80</v>
      </c>
      <c r="L325" s="39" t="s">
        <v>111</v>
      </c>
      <c r="M325" s="38">
        <v>50</v>
      </c>
      <c r="N325" s="5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401"/>
      <c r="P325" s="401"/>
      <c r="Q325" s="401"/>
      <c r="R325" s="402"/>
      <c r="S325" s="40" t="s">
        <v>48</v>
      </c>
      <c r="T325" s="40" t="s">
        <v>48</v>
      </c>
      <c r="U325" s="41" t="s">
        <v>0</v>
      </c>
      <c r="V325" s="59">
        <v>88</v>
      </c>
      <c r="W325" s="56">
        <f>IFERROR(IF(V325="",0,CEILING((V325/$H325),1)*$H325),"")</f>
        <v>88</v>
      </c>
      <c r="X325" s="42">
        <f>IFERROR(IF(W325=0,"",ROUNDUP(W325/H325,0)*0.00937),"")</f>
        <v>0.20613999999999999</v>
      </c>
      <c r="Y325" s="69" t="s">
        <v>48</v>
      </c>
      <c r="Z325" s="70" t="s">
        <v>48</v>
      </c>
      <c r="AD325" s="71"/>
      <c r="BA325" s="252" t="s">
        <v>66</v>
      </c>
    </row>
    <row r="326" spans="1:53" x14ac:dyDescent="0.2">
      <c r="A326" s="406"/>
      <c r="B326" s="406"/>
      <c r="C326" s="406"/>
      <c r="D326" s="406"/>
      <c r="E326" s="406"/>
      <c r="F326" s="406"/>
      <c r="G326" s="406"/>
      <c r="H326" s="406"/>
      <c r="I326" s="406"/>
      <c r="J326" s="406"/>
      <c r="K326" s="406"/>
      <c r="L326" s="406"/>
      <c r="M326" s="407"/>
      <c r="N326" s="403" t="s">
        <v>43</v>
      </c>
      <c r="O326" s="404"/>
      <c r="P326" s="404"/>
      <c r="Q326" s="404"/>
      <c r="R326" s="404"/>
      <c r="S326" s="404"/>
      <c r="T326" s="405"/>
      <c r="U326" s="43" t="s">
        <v>42</v>
      </c>
      <c r="V326" s="44">
        <f>IFERROR(V323/H323,"0")+IFERROR(V324/H324,"0")+IFERROR(V325/H325,"0")</f>
        <v>22</v>
      </c>
      <c r="W326" s="44">
        <f>IFERROR(W323/H323,"0")+IFERROR(W324/H324,"0")+IFERROR(W325/H325,"0")</f>
        <v>22</v>
      </c>
      <c r="X326" s="44">
        <f>IFERROR(IF(X323="",0,X323),"0")+IFERROR(IF(X324="",0,X324),"0")+IFERROR(IF(X325="",0,X325),"0")</f>
        <v>0.20613999999999999</v>
      </c>
      <c r="Y326" s="68"/>
      <c r="Z326" s="68"/>
    </row>
    <row r="327" spans="1:53" x14ac:dyDescent="0.2">
      <c r="A327" s="406"/>
      <c r="B327" s="406"/>
      <c r="C327" s="406"/>
      <c r="D327" s="406"/>
      <c r="E327" s="406"/>
      <c r="F327" s="406"/>
      <c r="G327" s="406"/>
      <c r="H327" s="406"/>
      <c r="I327" s="406"/>
      <c r="J327" s="406"/>
      <c r="K327" s="406"/>
      <c r="L327" s="406"/>
      <c r="M327" s="407"/>
      <c r="N327" s="403" t="s">
        <v>43</v>
      </c>
      <c r="O327" s="404"/>
      <c r="P327" s="404"/>
      <c r="Q327" s="404"/>
      <c r="R327" s="404"/>
      <c r="S327" s="404"/>
      <c r="T327" s="405"/>
      <c r="U327" s="43" t="s">
        <v>0</v>
      </c>
      <c r="V327" s="44">
        <f>IFERROR(SUM(V323:V325),"0")</f>
        <v>88</v>
      </c>
      <c r="W327" s="44">
        <f>IFERROR(SUM(W323:W325),"0")</f>
        <v>88</v>
      </c>
      <c r="X327" s="43"/>
      <c r="Y327" s="68"/>
      <c r="Z327" s="68"/>
    </row>
    <row r="328" spans="1:53" ht="14.25" customHeight="1" x14ac:dyDescent="0.25">
      <c r="A328" s="398" t="s">
        <v>81</v>
      </c>
      <c r="B328" s="398"/>
      <c r="C328" s="398"/>
      <c r="D328" s="398"/>
      <c r="E328" s="398"/>
      <c r="F328" s="398"/>
      <c r="G328" s="398"/>
      <c r="H328" s="398"/>
      <c r="I328" s="398"/>
      <c r="J328" s="398"/>
      <c r="K328" s="398"/>
      <c r="L328" s="398"/>
      <c r="M328" s="398"/>
      <c r="N328" s="398"/>
      <c r="O328" s="398"/>
      <c r="P328" s="398"/>
      <c r="Q328" s="398"/>
      <c r="R328" s="398"/>
      <c r="S328" s="398"/>
      <c r="T328" s="398"/>
      <c r="U328" s="398"/>
      <c r="V328" s="398"/>
      <c r="W328" s="398"/>
      <c r="X328" s="398"/>
      <c r="Y328" s="67"/>
      <c r="Z328" s="67"/>
    </row>
    <row r="329" spans="1:53" ht="27" customHeight="1" x14ac:dyDescent="0.25">
      <c r="A329" s="64" t="s">
        <v>502</v>
      </c>
      <c r="B329" s="64" t="s">
        <v>503</v>
      </c>
      <c r="C329" s="37">
        <v>4301051560</v>
      </c>
      <c r="D329" s="399">
        <v>4607091383928</v>
      </c>
      <c r="E329" s="399"/>
      <c r="F329" s="63">
        <v>1.3</v>
      </c>
      <c r="G329" s="38">
        <v>6</v>
      </c>
      <c r="H329" s="63">
        <v>7.8</v>
      </c>
      <c r="I329" s="63">
        <v>8.3699999999999992</v>
      </c>
      <c r="J329" s="38">
        <v>56</v>
      </c>
      <c r="K329" s="38" t="s">
        <v>112</v>
      </c>
      <c r="L329" s="39" t="s">
        <v>134</v>
      </c>
      <c r="M329" s="38">
        <v>40</v>
      </c>
      <c r="N329" s="587" t="s">
        <v>504</v>
      </c>
      <c r="O329" s="401"/>
      <c r="P329" s="401"/>
      <c r="Q329" s="401"/>
      <c r="R329" s="402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3" t="s">
        <v>66</v>
      </c>
    </row>
    <row r="330" spans="1:53" ht="27" customHeight="1" x14ac:dyDescent="0.25">
      <c r="A330" s="64" t="s">
        <v>505</v>
      </c>
      <c r="B330" s="64" t="s">
        <v>506</v>
      </c>
      <c r="C330" s="37">
        <v>4301051298</v>
      </c>
      <c r="D330" s="399">
        <v>4607091384260</v>
      </c>
      <c r="E330" s="399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35</v>
      </c>
      <c r="N330" s="5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401"/>
      <c r="P330" s="401"/>
      <c r="Q330" s="401"/>
      <c r="R330" s="402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4" t="s">
        <v>66</v>
      </c>
    </row>
    <row r="331" spans="1:53" x14ac:dyDescent="0.2">
      <c r="A331" s="406"/>
      <c r="B331" s="406"/>
      <c r="C331" s="406"/>
      <c r="D331" s="406"/>
      <c r="E331" s="406"/>
      <c r="F331" s="406"/>
      <c r="G331" s="406"/>
      <c r="H331" s="406"/>
      <c r="I331" s="406"/>
      <c r="J331" s="406"/>
      <c r="K331" s="406"/>
      <c r="L331" s="406"/>
      <c r="M331" s="407"/>
      <c r="N331" s="403" t="s">
        <v>43</v>
      </c>
      <c r="O331" s="404"/>
      <c r="P331" s="404"/>
      <c r="Q331" s="404"/>
      <c r="R331" s="404"/>
      <c r="S331" s="404"/>
      <c r="T331" s="405"/>
      <c r="U331" s="43" t="s">
        <v>42</v>
      </c>
      <c r="V331" s="44">
        <f>IFERROR(V329/H329,"0")+IFERROR(V330/H330,"0")</f>
        <v>0</v>
      </c>
      <c r="W331" s="44">
        <f>IFERROR(W329/H329,"0")+IFERROR(W330/H330,"0")</f>
        <v>0</v>
      </c>
      <c r="X331" s="44">
        <f>IFERROR(IF(X329="",0,X329),"0")+IFERROR(IF(X330="",0,X330),"0")</f>
        <v>0</v>
      </c>
      <c r="Y331" s="68"/>
      <c r="Z331" s="68"/>
    </row>
    <row r="332" spans="1:53" x14ac:dyDescent="0.2">
      <c r="A332" s="406"/>
      <c r="B332" s="406"/>
      <c r="C332" s="406"/>
      <c r="D332" s="406"/>
      <c r="E332" s="406"/>
      <c r="F332" s="406"/>
      <c r="G332" s="406"/>
      <c r="H332" s="406"/>
      <c r="I332" s="406"/>
      <c r="J332" s="406"/>
      <c r="K332" s="406"/>
      <c r="L332" s="406"/>
      <c r="M332" s="407"/>
      <c r="N332" s="403" t="s">
        <v>43</v>
      </c>
      <c r="O332" s="404"/>
      <c r="P332" s="404"/>
      <c r="Q332" s="404"/>
      <c r="R332" s="404"/>
      <c r="S332" s="404"/>
      <c r="T332" s="405"/>
      <c r="U332" s="43" t="s">
        <v>0</v>
      </c>
      <c r="V332" s="44">
        <f>IFERROR(SUM(V329:V330),"0")</f>
        <v>0</v>
      </c>
      <c r="W332" s="44">
        <f>IFERROR(SUM(W329:W330),"0")</f>
        <v>0</v>
      </c>
      <c r="X332" s="43"/>
      <c r="Y332" s="68"/>
      <c r="Z332" s="68"/>
    </row>
    <row r="333" spans="1:53" ht="14.25" customHeight="1" x14ac:dyDescent="0.25">
      <c r="A333" s="398" t="s">
        <v>230</v>
      </c>
      <c r="B333" s="398"/>
      <c r="C333" s="398"/>
      <c r="D333" s="398"/>
      <c r="E333" s="398"/>
      <c r="F333" s="398"/>
      <c r="G333" s="398"/>
      <c r="H333" s="398"/>
      <c r="I333" s="398"/>
      <c r="J333" s="398"/>
      <c r="K333" s="398"/>
      <c r="L333" s="398"/>
      <c r="M333" s="398"/>
      <c r="N333" s="398"/>
      <c r="O333" s="398"/>
      <c r="P333" s="398"/>
      <c r="Q333" s="398"/>
      <c r="R333" s="398"/>
      <c r="S333" s="398"/>
      <c r="T333" s="398"/>
      <c r="U333" s="398"/>
      <c r="V333" s="398"/>
      <c r="W333" s="398"/>
      <c r="X333" s="398"/>
      <c r="Y333" s="67"/>
      <c r="Z333" s="67"/>
    </row>
    <row r="334" spans="1:53" ht="16.5" customHeight="1" x14ac:dyDescent="0.25">
      <c r="A334" s="64" t="s">
        <v>507</v>
      </c>
      <c r="B334" s="64" t="s">
        <v>508</v>
      </c>
      <c r="C334" s="37">
        <v>4301060314</v>
      </c>
      <c r="D334" s="399">
        <v>4607091384673</v>
      </c>
      <c r="E334" s="399"/>
      <c r="F334" s="63">
        <v>1.3</v>
      </c>
      <c r="G334" s="38">
        <v>6</v>
      </c>
      <c r="H334" s="63">
        <v>7.8</v>
      </c>
      <c r="I334" s="63">
        <v>8.3640000000000008</v>
      </c>
      <c r="J334" s="38">
        <v>56</v>
      </c>
      <c r="K334" s="38" t="s">
        <v>112</v>
      </c>
      <c r="L334" s="39" t="s">
        <v>79</v>
      </c>
      <c r="M334" s="38">
        <v>30</v>
      </c>
      <c r="N334" s="5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401"/>
      <c r="P334" s="401"/>
      <c r="Q334" s="401"/>
      <c r="R334" s="402"/>
      <c r="S334" s="40" t="s">
        <v>48</v>
      </c>
      <c r="T334" s="40" t="s">
        <v>48</v>
      </c>
      <c r="U334" s="41" t="s">
        <v>0</v>
      </c>
      <c r="V334" s="59">
        <v>202.8</v>
      </c>
      <c r="W334" s="56">
        <f>IFERROR(IF(V334="",0,CEILING((V334/$H334),1)*$H334),"")</f>
        <v>202.79999999999998</v>
      </c>
      <c r="X334" s="42">
        <f>IFERROR(IF(W334=0,"",ROUNDUP(W334/H334,0)*0.02175),"")</f>
        <v>0.5655</v>
      </c>
      <c r="Y334" s="69" t="s">
        <v>48</v>
      </c>
      <c r="Z334" s="70" t="s">
        <v>48</v>
      </c>
      <c r="AD334" s="71"/>
      <c r="BA334" s="255" t="s">
        <v>66</v>
      </c>
    </row>
    <row r="335" spans="1:53" x14ac:dyDescent="0.2">
      <c r="A335" s="406"/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7"/>
      <c r="N335" s="403" t="s">
        <v>43</v>
      </c>
      <c r="O335" s="404"/>
      <c r="P335" s="404"/>
      <c r="Q335" s="404"/>
      <c r="R335" s="404"/>
      <c r="S335" s="404"/>
      <c r="T335" s="405"/>
      <c r="U335" s="43" t="s">
        <v>42</v>
      </c>
      <c r="V335" s="44">
        <f>IFERROR(V334/H334,"0")</f>
        <v>26.000000000000004</v>
      </c>
      <c r="W335" s="44">
        <f>IFERROR(W334/H334,"0")</f>
        <v>26</v>
      </c>
      <c r="X335" s="44">
        <f>IFERROR(IF(X334="",0,X334),"0")</f>
        <v>0.5655</v>
      </c>
      <c r="Y335" s="68"/>
      <c r="Z335" s="68"/>
    </row>
    <row r="336" spans="1:53" x14ac:dyDescent="0.2">
      <c r="A336" s="406"/>
      <c r="B336" s="406"/>
      <c r="C336" s="406"/>
      <c r="D336" s="406"/>
      <c r="E336" s="406"/>
      <c r="F336" s="406"/>
      <c r="G336" s="406"/>
      <c r="H336" s="406"/>
      <c r="I336" s="406"/>
      <c r="J336" s="406"/>
      <c r="K336" s="406"/>
      <c r="L336" s="406"/>
      <c r="M336" s="407"/>
      <c r="N336" s="403" t="s">
        <v>43</v>
      </c>
      <c r="O336" s="404"/>
      <c r="P336" s="404"/>
      <c r="Q336" s="404"/>
      <c r="R336" s="404"/>
      <c r="S336" s="404"/>
      <c r="T336" s="405"/>
      <c r="U336" s="43" t="s">
        <v>0</v>
      </c>
      <c r="V336" s="44">
        <f>IFERROR(SUM(V334:V334),"0")</f>
        <v>202.8</v>
      </c>
      <c r="W336" s="44">
        <f>IFERROR(SUM(W334:W334),"0")</f>
        <v>202.79999999999998</v>
      </c>
      <c r="X336" s="43"/>
      <c r="Y336" s="68"/>
      <c r="Z336" s="68"/>
    </row>
    <row r="337" spans="1:53" ht="16.5" customHeight="1" x14ac:dyDescent="0.25">
      <c r="A337" s="397" t="s">
        <v>509</v>
      </c>
      <c r="B337" s="397"/>
      <c r="C337" s="397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7"/>
      <c r="O337" s="397"/>
      <c r="P337" s="397"/>
      <c r="Q337" s="397"/>
      <c r="R337" s="397"/>
      <c r="S337" s="397"/>
      <c r="T337" s="397"/>
      <c r="U337" s="397"/>
      <c r="V337" s="397"/>
      <c r="W337" s="397"/>
      <c r="X337" s="397"/>
      <c r="Y337" s="66"/>
      <c r="Z337" s="66"/>
    </row>
    <row r="338" spans="1:53" ht="14.25" customHeight="1" x14ac:dyDescent="0.25">
      <c r="A338" s="398" t="s">
        <v>116</v>
      </c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398"/>
      <c r="P338" s="398"/>
      <c r="Q338" s="398"/>
      <c r="R338" s="398"/>
      <c r="S338" s="398"/>
      <c r="T338" s="398"/>
      <c r="U338" s="398"/>
      <c r="V338" s="398"/>
      <c r="W338" s="398"/>
      <c r="X338" s="398"/>
      <c r="Y338" s="67"/>
      <c r="Z338" s="67"/>
    </row>
    <row r="339" spans="1:53" ht="27" customHeight="1" x14ac:dyDescent="0.25">
      <c r="A339" s="64" t="s">
        <v>510</v>
      </c>
      <c r="B339" s="64" t="s">
        <v>511</v>
      </c>
      <c r="C339" s="37">
        <v>4301011324</v>
      </c>
      <c r="D339" s="399">
        <v>4607091384185</v>
      </c>
      <c r="E339" s="399"/>
      <c r="F339" s="63">
        <v>0.8</v>
      </c>
      <c r="G339" s="38">
        <v>15</v>
      </c>
      <c r="H339" s="63">
        <v>12</v>
      </c>
      <c r="I339" s="63">
        <v>12.48</v>
      </c>
      <c r="J339" s="38">
        <v>56</v>
      </c>
      <c r="K339" s="38" t="s">
        <v>112</v>
      </c>
      <c r="L339" s="39" t="s">
        <v>79</v>
      </c>
      <c r="M339" s="38">
        <v>60</v>
      </c>
      <c r="N339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401"/>
      <c r="P339" s="401"/>
      <c r="Q339" s="401"/>
      <c r="R339" s="402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6" t="s">
        <v>66</v>
      </c>
    </row>
    <row r="340" spans="1:53" ht="27" customHeight="1" x14ac:dyDescent="0.25">
      <c r="A340" s="64" t="s">
        <v>512</v>
      </c>
      <c r="B340" s="64" t="s">
        <v>513</v>
      </c>
      <c r="C340" s="37">
        <v>4301011312</v>
      </c>
      <c r="D340" s="399">
        <v>4607091384192</v>
      </c>
      <c r="E340" s="399"/>
      <c r="F340" s="63">
        <v>1.8</v>
      </c>
      <c r="G340" s="38">
        <v>6</v>
      </c>
      <c r="H340" s="63">
        <v>10.8</v>
      </c>
      <c r="I340" s="63">
        <v>11.28</v>
      </c>
      <c r="J340" s="38">
        <v>56</v>
      </c>
      <c r="K340" s="38" t="s">
        <v>112</v>
      </c>
      <c r="L340" s="39" t="s">
        <v>111</v>
      </c>
      <c r="M340" s="38">
        <v>60</v>
      </c>
      <c r="N340" s="5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401"/>
      <c r="P340" s="401"/>
      <c r="Q340" s="401"/>
      <c r="R340" s="402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7" t="s">
        <v>66</v>
      </c>
    </row>
    <row r="341" spans="1:53" ht="27" customHeight="1" x14ac:dyDescent="0.25">
      <c r="A341" s="64" t="s">
        <v>514</v>
      </c>
      <c r="B341" s="64" t="s">
        <v>515</v>
      </c>
      <c r="C341" s="37">
        <v>4301011483</v>
      </c>
      <c r="D341" s="399">
        <v>4680115881907</v>
      </c>
      <c r="E341" s="399"/>
      <c r="F341" s="63">
        <v>1.8</v>
      </c>
      <c r="G341" s="38">
        <v>6</v>
      </c>
      <c r="H341" s="63">
        <v>10.8</v>
      </c>
      <c r="I341" s="63">
        <v>11.28</v>
      </c>
      <c r="J341" s="38">
        <v>56</v>
      </c>
      <c r="K341" s="38" t="s">
        <v>112</v>
      </c>
      <c r="L341" s="39" t="s">
        <v>79</v>
      </c>
      <c r="M341" s="38">
        <v>60</v>
      </c>
      <c r="N341" s="5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401"/>
      <c r="P341" s="401"/>
      <c r="Q341" s="401"/>
      <c r="R341" s="402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8" t="s">
        <v>66</v>
      </c>
    </row>
    <row r="342" spans="1:53" ht="27" customHeight="1" x14ac:dyDescent="0.25">
      <c r="A342" s="64" t="s">
        <v>516</v>
      </c>
      <c r="B342" s="64" t="s">
        <v>517</v>
      </c>
      <c r="C342" s="37">
        <v>4301011655</v>
      </c>
      <c r="D342" s="399">
        <v>4680115883925</v>
      </c>
      <c r="E342" s="399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112</v>
      </c>
      <c r="L342" s="39" t="s">
        <v>79</v>
      </c>
      <c r="M342" s="38">
        <v>60</v>
      </c>
      <c r="N342" s="593" t="s">
        <v>518</v>
      </c>
      <c r="O342" s="401"/>
      <c r="P342" s="401"/>
      <c r="Q342" s="401"/>
      <c r="R342" s="402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customHeight="1" x14ac:dyDescent="0.25">
      <c r="A343" s="64" t="s">
        <v>519</v>
      </c>
      <c r="B343" s="64" t="s">
        <v>520</v>
      </c>
      <c r="C343" s="37">
        <v>4301011303</v>
      </c>
      <c r="D343" s="399">
        <v>4607091384680</v>
      </c>
      <c r="E343" s="399"/>
      <c r="F343" s="63">
        <v>0.4</v>
      </c>
      <c r="G343" s="38">
        <v>10</v>
      </c>
      <c r="H343" s="63">
        <v>4</v>
      </c>
      <c r="I343" s="63">
        <v>4.21</v>
      </c>
      <c r="J343" s="38">
        <v>120</v>
      </c>
      <c r="K343" s="38" t="s">
        <v>80</v>
      </c>
      <c r="L343" s="39" t="s">
        <v>79</v>
      </c>
      <c r="M343" s="38">
        <v>60</v>
      </c>
      <c r="N343" s="5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401"/>
      <c r="P343" s="401"/>
      <c r="Q343" s="401"/>
      <c r="R343" s="402"/>
      <c r="S343" s="40" t="s">
        <v>48</v>
      </c>
      <c r="T343" s="40" t="s">
        <v>48</v>
      </c>
      <c r="U343" s="41" t="s">
        <v>0</v>
      </c>
      <c r="V343" s="59">
        <v>48</v>
      </c>
      <c r="W343" s="56">
        <f>IFERROR(IF(V343="",0,CEILING((V343/$H343),1)*$H343),"")</f>
        <v>48</v>
      </c>
      <c r="X343" s="42">
        <f>IFERROR(IF(W343=0,"",ROUNDUP(W343/H343,0)*0.00937),"")</f>
        <v>0.11244</v>
      </c>
      <c r="Y343" s="69" t="s">
        <v>48</v>
      </c>
      <c r="Z343" s="70" t="s">
        <v>48</v>
      </c>
      <c r="AD343" s="71"/>
      <c r="BA343" s="260" t="s">
        <v>66</v>
      </c>
    </row>
    <row r="344" spans="1:53" x14ac:dyDescent="0.2">
      <c r="A344" s="406"/>
      <c r="B344" s="406"/>
      <c r="C344" s="406"/>
      <c r="D344" s="406"/>
      <c r="E344" s="406"/>
      <c r="F344" s="406"/>
      <c r="G344" s="406"/>
      <c r="H344" s="406"/>
      <c r="I344" s="406"/>
      <c r="J344" s="406"/>
      <c r="K344" s="406"/>
      <c r="L344" s="406"/>
      <c r="M344" s="407"/>
      <c r="N344" s="403" t="s">
        <v>43</v>
      </c>
      <c r="O344" s="404"/>
      <c r="P344" s="404"/>
      <c r="Q344" s="404"/>
      <c r="R344" s="404"/>
      <c r="S344" s="404"/>
      <c r="T344" s="405"/>
      <c r="U344" s="43" t="s">
        <v>42</v>
      </c>
      <c r="V344" s="44">
        <f>IFERROR(V339/H339,"0")+IFERROR(V340/H340,"0")+IFERROR(V341/H341,"0")+IFERROR(V342/H342,"0")+IFERROR(V343/H343,"0")</f>
        <v>12</v>
      </c>
      <c r="W344" s="44">
        <f>IFERROR(W339/H339,"0")+IFERROR(W340/H340,"0")+IFERROR(W341/H341,"0")+IFERROR(W342/H342,"0")+IFERROR(W343/H343,"0")</f>
        <v>12</v>
      </c>
      <c r="X344" s="44">
        <f>IFERROR(IF(X339="",0,X339),"0")+IFERROR(IF(X340="",0,X340),"0")+IFERROR(IF(X341="",0,X341),"0")+IFERROR(IF(X342="",0,X342),"0")+IFERROR(IF(X343="",0,X343),"0")</f>
        <v>0.11244</v>
      </c>
      <c r="Y344" s="68"/>
      <c r="Z344" s="68"/>
    </row>
    <row r="345" spans="1:53" x14ac:dyDescent="0.2">
      <c r="A345" s="406"/>
      <c r="B345" s="406"/>
      <c r="C345" s="406"/>
      <c r="D345" s="406"/>
      <c r="E345" s="406"/>
      <c r="F345" s="406"/>
      <c r="G345" s="406"/>
      <c r="H345" s="406"/>
      <c r="I345" s="406"/>
      <c r="J345" s="406"/>
      <c r="K345" s="406"/>
      <c r="L345" s="406"/>
      <c r="M345" s="407"/>
      <c r="N345" s="403" t="s">
        <v>43</v>
      </c>
      <c r="O345" s="404"/>
      <c r="P345" s="404"/>
      <c r="Q345" s="404"/>
      <c r="R345" s="404"/>
      <c r="S345" s="404"/>
      <c r="T345" s="405"/>
      <c r="U345" s="43" t="s">
        <v>0</v>
      </c>
      <c r="V345" s="44">
        <f>IFERROR(SUM(V339:V343),"0")</f>
        <v>48</v>
      </c>
      <c r="W345" s="44">
        <f>IFERROR(SUM(W339:W343),"0")</f>
        <v>48</v>
      </c>
      <c r="X345" s="43"/>
      <c r="Y345" s="68"/>
      <c r="Z345" s="68"/>
    </row>
    <row r="346" spans="1:53" ht="14.25" customHeight="1" x14ac:dyDescent="0.25">
      <c r="A346" s="398" t="s">
        <v>76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67"/>
      <c r="Z346" s="67"/>
    </row>
    <row r="347" spans="1:53" ht="27" customHeight="1" x14ac:dyDescent="0.25">
      <c r="A347" s="64" t="s">
        <v>521</v>
      </c>
      <c r="B347" s="64" t="s">
        <v>522</v>
      </c>
      <c r="C347" s="37">
        <v>4301031139</v>
      </c>
      <c r="D347" s="399">
        <v>4607091384802</v>
      </c>
      <c r="E347" s="399"/>
      <c r="F347" s="63">
        <v>0.73</v>
      </c>
      <c r="G347" s="38">
        <v>6</v>
      </c>
      <c r="H347" s="63">
        <v>4.38</v>
      </c>
      <c r="I347" s="63">
        <v>4.58</v>
      </c>
      <c r="J347" s="38">
        <v>156</v>
      </c>
      <c r="K347" s="38" t="s">
        <v>80</v>
      </c>
      <c r="L347" s="39" t="s">
        <v>79</v>
      </c>
      <c r="M347" s="38">
        <v>35</v>
      </c>
      <c r="N347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401"/>
      <c r="P347" s="401"/>
      <c r="Q347" s="401"/>
      <c r="R347" s="402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61" t="s">
        <v>66</v>
      </c>
    </row>
    <row r="348" spans="1:53" ht="27" customHeight="1" x14ac:dyDescent="0.25">
      <c r="A348" s="64" t="s">
        <v>523</v>
      </c>
      <c r="B348" s="64" t="s">
        <v>524</v>
      </c>
      <c r="C348" s="37">
        <v>4301031140</v>
      </c>
      <c r="D348" s="399">
        <v>4607091384826</v>
      </c>
      <c r="E348" s="399"/>
      <c r="F348" s="63">
        <v>0.35</v>
      </c>
      <c r="G348" s="38">
        <v>8</v>
      </c>
      <c r="H348" s="63">
        <v>2.8</v>
      </c>
      <c r="I348" s="63">
        <v>2.9</v>
      </c>
      <c r="J348" s="38">
        <v>234</v>
      </c>
      <c r="K348" s="38" t="s">
        <v>187</v>
      </c>
      <c r="L348" s="39" t="s">
        <v>79</v>
      </c>
      <c r="M348" s="38">
        <v>35</v>
      </c>
      <c r="N348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401"/>
      <c r="P348" s="401"/>
      <c r="Q348" s="401"/>
      <c r="R348" s="402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IFERROR(IF(W348=0,"",ROUNDUP(W348/H348,0)*0.00502),"")</f>
        <v/>
      </c>
      <c r="Y348" s="69" t="s">
        <v>48</v>
      </c>
      <c r="Z348" s="70" t="s">
        <v>48</v>
      </c>
      <c r="AD348" s="71"/>
      <c r="BA348" s="262" t="s">
        <v>66</v>
      </c>
    </row>
    <row r="349" spans="1:53" x14ac:dyDescent="0.2">
      <c r="A349" s="406"/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7"/>
      <c r="N349" s="403" t="s">
        <v>43</v>
      </c>
      <c r="O349" s="404"/>
      <c r="P349" s="404"/>
      <c r="Q349" s="404"/>
      <c r="R349" s="404"/>
      <c r="S349" s="404"/>
      <c r="T349" s="405"/>
      <c r="U349" s="43" t="s">
        <v>42</v>
      </c>
      <c r="V349" s="44">
        <f>IFERROR(V347/H347,"0")+IFERROR(V348/H348,"0")</f>
        <v>0</v>
      </c>
      <c r="W349" s="44">
        <f>IFERROR(W347/H347,"0")+IFERROR(W348/H348,"0")</f>
        <v>0</v>
      </c>
      <c r="X349" s="44">
        <f>IFERROR(IF(X347="",0,X347),"0")+IFERROR(IF(X348="",0,X348),"0")</f>
        <v>0</v>
      </c>
      <c r="Y349" s="68"/>
      <c r="Z349" s="68"/>
    </row>
    <row r="350" spans="1:53" x14ac:dyDescent="0.2">
      <c r="A350" s="406"/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7"/>
      <c r="N350" s="403" t="s">
        <v>43</v>
      </c>
      <c r="O350" s="404"/>
      <c r="P350" s="404"/>
      <c r="Q350" s="404"/>
      <c r="R350" s="404"/>
      <c r="S350" s="404"/>
      <c r="T350" s="405"/>
      <c r="U350" s="43" t="s">
        <v>0</v>
      </c>
      <c r="V350" s="44">
        <f>IFERROR(SUM(V347:V348),"0")</f>
        <v>0</v>
      </c>
      <c r="W350" s="44">
        <f>IFERROR(SUM(W347:W348),"0")</f>
        <v>0</v>
      </c>
      <c r="X350" s="43"/>
      <c r="Y350" s="68"/>
      <c r="Z350" s="68"/>
    </row>
    <row r="351" spans="1:53" ht="14.25" customHeight="1" x14ac:dyDescent="0.25">
      <c r="A351" s="398" t="s">
        <v>81</v>
      </c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398"/>
      <c r="P351" s="398"/>
      <c r="Q351" s="398"/>
      <c r="R351" s="398"/>
      <c r="S351" s="398"/>
      <c r="T351" s="398"/>
      <c r="U351" s="398"/>
      <c r="V351" s="398"/>
      <c r="W351" s="398"/>
      <c r="X351" s="398"/>
      <c r="Y351" s="67"/>
      <c r="Z351" s="67"/>
    </row>
    <row r="352" spans="1:53" ht="27" customHeight="1" x14ac:dyDescent="0.25">
      <c r="A352" s="64" t="s">
        <v>525</v>
      </c>
      <c r="B352" s="64" t="s">
        <v>526</v>
      </c>
      <c r="C352" s="37">
        <v>4301051303</v>
      </c>
      <c r="D352" s="399">
        <v>4607091384246</v>
      </c>
      <c r="E352" s="399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112</v>
      </c>
      <c r="L352" s="39" t="s">
        <v>79</v>
      </c>
      <c r="M352" s="38">
        <v>40</v>
      </c>
      <c r="N352" s="5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401"/>
      <c r="P352" s="401"/>
      <c r="Q352" s="401"/>
      <c r="R352" s="402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3" t="s">
        <v>66</v>
      </c>
    </row>
    <row r="353" spans="1:53" ht="27" customHeight="1" x14ac:dyDescent="0.25">
      <c r="A353" s="64" t="s">
        <v>527</v>
      </c>
      <c r="B353" s="64" t="s">
        <v>528</v>
      </c>
      <c r="C353" s="37">
        <v>4301051445</v>
      </c>
      <c r="D353" s="399">
        <v>4680115881976</v>
      </c>
      <c r="E353" s="399"/>
      <c r="F353" s="63">
        <v>1.3</v>
      </c>
      <c r="G353" s="38">
        <v>6</v>
      </c>
      <c r="H353" s="63">
        <v>7.8</v>
      </c>
      <c r="I353" s="63">
        <v>8.2799999999999994</v>
      </c>
      <c r="J353" s="38">
        <v>56</v>
      </c>
      <c r="K353" s="38" t="s">
        <v>112</v>
      </c>
      <c r="L353" s="39" t="s">
        <v>79</v>
      </c>
      <c r="M353" s="38">
        <v>40</v>
      </c>
      <c r="N353" s="5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401"/>
      <c r="P353" s="401"/>
      <c r="Q353" s="401"/>
      <c r="R353" s="402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4" t="s">
        <v>66</v>
      </c>
    </row>
    <row r="354" spans="1:53" ht="27" customHeight="1" x14ac:dyDescent="0.25">
      <c r="A354" s="64" t="s">
        <v>529</v>
      </c>
      <c r="B354" s="64" t="s">
        <v>530</v>
      </c>
      <c r="C354" s="37">
        <v>4301051297</v>
      </c>
      <c r="D354" s="399">
        <v>4607091384253</v>
      </c>
      <c r="E354" s="399"/>
      <c r="F354" s="63">
        <v>0.4</v>
      </c>
      <c r="G354" s="38">
        <v>6</v>
      </c>
      <c r="H354" s="63">
        <v>2.4</v>
      </c>
      <c r="I354" s="63">
        <v>2.6840000000000002</v>
      </c>
      <c r="J354" s="38">
        <v>156</v>
      </c>
      <c r="K354" s="38" t="s">
        <v>80</v>
      </c>
      <c r="L354" s="39" t="s">
        <v>79</v>
      </c>
      <c r="M354" s="38">
        <v>40</v>
      </c>
      <c r="N354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401"/>
      <c r="P354" s="401"/>
      <c r="Q354" s="401"/>
      <c r="R354" s="402"/>
      <c r="S354" s="40" t="s">
        <v>48</v>
      </c>
      <c r="T354" s="40" t="s">
        <v>48</v>
      </c>
      <c r="U354" s="41" t="s">
        <v>0</v>
      </c>
      <c r="V354" s="59">
        <v>12</v>
      </c>
      <c r="W354" s="56">
        <f>IFERROR(IF(V354="",0,CEILING((V354/$H354),1)*$H354),"")</f>
        <v>12</v>
      </c>
      <c r="X354" s="42">
        <f>IFERROR(IF(W354=0,"",ROUNDUP(W354/H354,0)*0.00753),"")</f>
        <v>3.7650000000000003E-2</v>
      </c>
      <c r="Y354" s="69" t="s">
        <v>48</v>
      </c>
      <c r="Z354" s="70" t="s">
        <v>48</v>
      </c>
      <c r="AD354" s="71"/>
      <c r="BA354" s="265" t="s">
        <v>66</v>
      </c>
    </row>
    <row r="355" spans="1:53" ht="27" customHeight="1" x14ac:dyDescent="0.25">
      <c r="A355" s="64" t="s">
        <v>531</v>
      </c>
      <c r="B355" s="64" t="s">
        <v>532</v>
      </c>
      <c r="C355" s="37">
        <v>4301051444</v>
      </c>
      <c r="D355" s="399">
        <v>4680115881969</v>
      </c>
      <c r="E355" s="399"/>
      <c r="F355" s="63">
        <v>0.4</v>
      </c>
      <c r="G355" s="38">
        <v>6</v>
      </c>
      <c r="H355" s="63">
        <v>2.4</v>
      </c>
      <c r="I355" s="63">
        <v>2.6</v>
      </c>
      <c r="J355" s="38">
        <v>156</v>
      </c>
      <c r="K355" s="38" t="s">
        <v>80</v>
      </c>
      <c r="L355" s="39" t="s">
        <v>79</v>
      </c>
      <c r="M355" s="38">
        <v>40</v>
      </c>
      <c r="N355" s="6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401"/>
      <c r="P355" s="401"/>
      <c r="Q355" s="401"/>
      <c r="R355" s="402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x14ac:dyDescent="0.2">
      <c r="A356" s="406"/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7"/>
      <c r="N356" s="403" t="s">
        <v>43</v>
      </c>
      <c r="O356" s="404"/>
      <c r="P356" s="404"/>
      <c r="Q356" s="404"/>
      <c r="R356" s="404"/>
      <c r="S356" s="404"/>
      <c r="T356" s="405"/>
      <c r="U356" s="43" t="s">
        <v>42</v>
      </c>
      <c r="V356" s="44">
        <f>IFERROR(V352/H352,"0")+IFERROR(V353/H353,"0")+IFERROR(V354/H354,"0")+IFERROR(V355/H355,"0")</f>
        <v>5</v>
      </c>
      <c r="W356" s="44">
        <f>IFERROR(W352/H352,"0")+IFERROR(W353/H353,"0")+IFERROR(W354/H354,"0")+IFERROR(W355/H355,"0")</f>
        <v>5</v>
      </c>
      <c r="X356" s="44">
        <f>IFERROR(IF(X352="",0,X352),"0")+IFERROR(IF(X353="",0,X353),"0")+IFERROR(IF(X354="",0,X354),"0")+IFERROR(IF(X355="",0,X355),"0")</f>
        <v>3.7650000000000003E-2</v>
      </c>
      <c r="Y356" s="68"/>
      <c r="Z356" s="68"/>
    </row>
    <row r="357" spans="1:53" x14ac:dyDescent="0.2">
      <c r="A357" s="406"/>
      <c r="B357" s="406"/>
      <c r="C357" s="406"/>
      <c r="D357" s="406"/>
      <c r="E357" s="406"/>
      <c r="F357" s="406"/>
      <c r="G357" s="406"/>
      <c r="H357" s="406"/>
      <c r="I357" s="406"/>
      <c r="J357" s="406"/>
      <c r="K357" s="406"/>
      <c r="L357" s="406"/>
      <c r="M357" s="407"/>
      <c r="N357" s="403" t="s">
        <v>43</v>
      </c>
      <c r="O357" s="404"/>
      <c r="P357" s="404"/>
      <c r="Q357" s="404"/>
      <c r="R357" s="404"/>
      <c r="S357" s="404"/>
      <c r="T357" s="405"/>
      <c r="U357" s="43" t="s">
        <v>0</v>
      </c>
      <c r="V357" s="44">
        <f>IFERROR(SUM(V352:V355),"0")</f>
        <v>12</v>
      </c>
      <c r="W357" s="44">
        <f>IFERROR(SUM(W352:W355),"0")</f>
        <v>12</v>
      </c>
      <c r="X357" s="43"/>
      <c r="Y357" s="68"/>
      <c r="Z357" s="68"/>
    </row>
    <row r="358" spans="1:53" ht="14.25" customHeight="1" x14ac:dyDescent="0.25">
      <c r="A358" s="398" t="s">
        <v>230</v>
      </c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398"/>
      <c r="P358" s="398"/>
      <c r="Q358" s="398"/>
      <c r="R358" s="398"/>
      <c r="S358" s="398"/>
      <c r="T358" s="398"/>
      <c r="U358" s="398"/>
      <c r="V358" s="398"/>
      <c r="W358" s="398"/>
      <c r="X358" s="398"/>
      <c r="Y358" s="67"/>
      <c r="Z358" s="67"/>
    </row>
    <row r="359" spans="1:53" ht="27" customHeight="1" x14ac:dyDescent="0.25">
      <c r="A359" s="64" t="s">
        <v>533</v>
      </c>
      <c r="B359" s="64" t="s">
        <v>534</v>
      </c>
      <c r="C359" s="37">
        <v>4301060322</v>
      </c>
      <c r="D359" s="399">
        <v>4607091389357</v>
      </c>
      <c r="E359" s="399"/>
      <c r="F359" s="63">
        <v>1.3</v>
      </c>
      <c r="G359" s="38">
        <v>6</v>
      </c>
      <c r="H359" s="63">
        <v>7.8</v>
      </c>
      <c r="I359" s="63">
        <v>8.2799999999999994</v>
      </c>
      <c r="J359" s="38">
        <v>56</v>
      </c>
      <c r="K359" s="38" t="s">
        <v>112</v>
      </c>
      <c r="L359" s="39" t="s">
        <v>79</v>
      </c>
      <c r="M359" s="38">
        <v>40</v>
      </c>
      <c r="N359" s="6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401"/>
      <c r="P359" s="401"/>
      <c r="Q359" s="401"/>
      <c r="R359" s="402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406"/>
      <c r="B360" s="406"/>
      <c r="C360" s="406"/>
      <c r="D360" s="406"/>
      <c r="E360" s="406"/>
      <c r="F360" s="406"/>
      <c r="G360" s="406"/>
      <c r="H360" s="406"/>
      <c r="I360" s="406"/>
      <c r="J360" s="406"/>
      <c r="K360" s="406"/>
      <c r="L360" s="406"/>
      <c r="M360" s="407"/>
      <c r="N360" s="403" t="s">
        <v>43</v>
      </c>
      <c r="O360" s="404"/>
      <c r="P360" s="404"/>
      <c r="Q360" s="404"/>
      <c r="R360" s="404"/>
      <c r="S360" s="404"/>
      <c r="T360" s="405"/>
      <c r="U360" s="43" t="s">
        <v>42</v>
      </c>
      <c r="V360" s="44">
        <f>IFERROR(V359/H359,"0")</f>
        <v>0</v>
      </c>
      <c r="W360" s="44">
        <f>IFERROR(W359/H359,"0")</f>
        <v>0</v>
      </c>
      <c r="X360" s="44">
        <f>IFERROR(IF(X359="",0,X359),"0")</f>
        <v>0</v>
      </c>
      <c r="Y360" s="68"/>
      <c r="Z360" s="68"/>
    </row>
    <row r="361" spans="1:53" x14ac:dyDescent="0.2">
      <c r="A361" s="406"/>
      <c r="B361" s="406"/>
      <c r="C361" s="406"/>
      <c r="D361" s="406"/>
      <c r="E361" s="406"/>
      <c r="F361" s="406"/>
      <c r="G361" s="406"/>
      <c r="H361" s="406"/>
      <c r="I361" s="406"/>
      <c r="J361" s="406"/>
      <c r="K361" s="406"/>
      <c r="L361" s="406"/>
      <c r="M361" s="407"/>
      <c r="N361" s="403" t="s">
        <v>43</v>
      </c>
      <c r="O361" s="404"/>
      <c r="P361" s="404"/>
      <c r="Q361" s="404"/>
      <c r="R361" s="404"/>
      <c r="S361" s="404"/>
      <c r="T361" s="405"/>
      <c r="U361" s="43" t="s">
        <v>0</v>
      </c>
      <c r="V361" s="44">
        <f>IFERROR(SUM(V359:V359),"0")</f>
        <v>0</v>
      </c>
      <c r="W361" s="44">
        <f>IFERROR(SUM(W359:W359),"0")</f>
        <v>0</v>
      </c>
      <c r="X361" s="43"/>
      <c r="Y361" s="68"/>
      <c r="Z361" s="68"/>
    </row>
    <row r="362" spans="1:53" ht="27.75" customHeight="1" x14ac:dyDescent="0.2">
      <c r="A362" s="396" t="s">
        <v>535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55"/>
      <c r="Z362" s="55"/>
    </row>
    <row r="363" spans="1:53" ht="16.5" customHeight="1" x14ac:dyDescent="0.25">
      <c r="A363" s="397" t="s">
        <v>536</v>
      </c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397"/>
      <c r="P363" s="397"/>
      <c r="Q363" s="397"/>
      <c r="R363" s="397"/>
      <c r="S363" s="397"/>
      <c r="T363" s="397"/>
      <c r="U363" s="397"/>
      <c r="V363" s="397"/>
      <c r="W363" s="397"/>
      <c r="X363" s="397"/>
      <c r="Y363" s="66"/>
      <c r="Z363" s="66"/>
    </row>
    <row r="364" spans="1:53" ht="14.25" customHeight="1" x14ac:dyDescent="0.25">
      <c r="A364" s="398" t="s">
        <v>116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67"/>
      <c r="Z364" s="67"/>
    </row>
    <row r="365" spans="1:53" ht="27" customHeight="1" x14ac:dyDescent="0.25">
      <c r="A365" s="64" t="s">
        <v>537</v>
      </c>
      <c r="B365" s="64" t="s">
        <v>538</v>
      </c>
      <c r="C365" s="37">
        <v>4301011428</v>
      </c>
      <c r="D365" s="399">
        <v>4607091389708</v>
      </c>
      <c r="E365" s="399"/>
      <c r="F365" s="63">
        <v>0.45</v>
      </c>
      <c r="G365" s="38">
        <v>6</v>
      </c>
      <c r="H365" s="63">
        <v>2.7</v>
      </c>
      <c r="I365" s="63">
        <v>2.9</v>
      </c>
      <c r="J365" s="38">
        <v>156</v>
      </c>
      <c r="K365" s="38" t="s">
        <v>80</v>
      </c>
      <c r="L365" s="39" t="s">
        <v>111</v>
      </c>
      <c r="M365" s="38">
        <v>50</v>
      </c>
      <c r="N365" s="6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401"/>
      <c r="P365" s="401"/>
      <c r="Q365" s="401"/>
      <c r="R365" s="402"/>
      <c r="S365" s="40" t="s">
        <v>48</v>
      </c>
      <c r="T365" s="40" t="s">
        <v>48</v>
      </c>
      <c r="U365" s="41" t="s">
        <v>0</v>
      </c>
      <c r="V365" s="59">
        <v>108</v>
      </c>
      <c r="W365" s="56">
        <f>IFERROR(IF(V365="",0,CEILING((V365/$H365),1)*$H365),"")</f>
        <v>108</v>
      </c>
      <c r="X365" s="42">
        <f>IFERROR(IF(W365=0,"",ROUNDUP(W365/H365,0)*0.00753),"")</f>
        <v>0.30120000000000002</v>
      </c>
      <c r="Y365" s="69" t="s">
        <v>48</v>
      </c>
      <c r="Z365" s="70" t="s">
        <v>48</v>
      </c>
      <c r="AD365" s="71"/>
      <c r="BA365" s="268" t="s">
        <v>66</v>
      </c>
    </row>
    <row r="366" spans="1:53" ht="27" customHeight="1" x14ac:dyDescent="0.25">
      <c r="A366" s="64" t="s">
        <v>539</v>
      </c>
      <c r="B366" s="64" t="s">
        <v>540</v>
      </c>
      <c r="C366" s="37">
        <v>4301011427</v>
      </c>
      <c r="D366" s="399">
        <v>4607091389692</v>
      </c>
      <c r="E366" s="399"/>
      <c r="F366" s="63">
        <v>0.45</v>
      </c>
      <c r="G366" s="38">
        <v>6</v>
      </c>
      <c r="H366" s="63">
        <v>2.7</v>
      </c>
      <c r="I366" s="63">
        <v>2.9</v>
      </c>
      <c r="J366" s="38">
        <v>156</v>
      </c>
      <c r="K366" s="38" t="s">
        <v>80</v>
      </c>
      <c r="L366" s="39" t="s">
        <v>111</v>
      </c>
      <c r="M366" s="38">
        <v>50</v>
      </c>
      <c r="N366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401"/>
      <c r="P366" s="401"/>
      <c r="Q366" s="401"/>
      <c r="R366" s="402"/>
      <c r="S366" s="40" t="s">
        <v>48</v>
      </c>
      <c r="T366" s="40" t="s">
        <v>48</v>
      </c>
      <c r="U366" s="41" t="s">
        <v>0</v>
      </c>
      <c r="V366" s="59">
        <v>13.5</v>
      </c>
      <c r="W366" s="56">
        <f>IFERROR(IF(V366="",0,CEILING((V366/$H366),1)*$H366),"")</f>
        <v>13.5</v>
      </c>
      <c r="X366" s="42">
        <f>IFERROR(IF(W366=0,"",ROUNDUP(W366/H366,0)*0.00753),"")</f>
        <v>3.7650000000000003E-2</v>
      </c>
      <c r="Y366" s="69" t="s">
        <v>48</v>
      </c>
      <c r="Z366" s="70" t="s">
        <v>48</v>
      </c>
      <c r="AD366" s="71"/>
      <c r="BA366" s="269" t="s">
        <v>66</v>
      </c>
    </row>
    <row r="367" spans="1:53" x14ac:dyDescent="0.2">
      <c r="A367" s="406"/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7"/>
      <c r="N367" s="403" t="s">
        <v>43</v>
      </c>
      <c r="O367" s="404"/>
      <c r="P367" s="404"/>
      <c r="Q367" s="404"/>
      <c r="R367" s="404"/>
      <c r="S367" s="404"/>
      <c r="T367" s="405"/>
      <c r="U367" s="43" t="s">
        <v>42</v>
      </c>
      <c r="V367" s="44">
        <f>IFERROR(V365/H365,"0")+IFERROR(V366/H366,"0")</f>
        <v>45</v>
      </c>
      <c r="W367" s="44">
        <f>IFERROR(W365/H365,"0")+IFERROR(W366/H366,"0")</f>
        <v>45</v>
      </c>
      <c r="X367" s="44">
        <f>IFERROR(IF(X365="",0,X365),"0")+IFERROR(IF(X366="",0,X366),"0")</f>
        <v>0.33885000000000004</v>
      </c>
      <c r="Y367" s="68"/>
      <c r="Z367" s="68"/>
    </row>
    <row r="368" spans="1:53" x14ac:dyDescent="0.2">
      <c r="A368" s="406"/>
      <c r="B368" s="406"/>
      <c r="C368" s="406"/>
      <c r="D368" s="406"/>
      <c r="E368" s="406"/>
      <c r="F368" s="406"/>
      <c r="G368" s="406"/>
      <c r="H368" s="406"/>
      <c r="I368" s="406"/>
      <c r="J368" s="406"/>
      <c r="K368" s="406"/>
      <c r="L368" s="406"/>
      <c r="M368" s="407"/>
      <c r="N368" s="403" t="s">
        <v>43</v>
      </c>
      <c r="O368" s="404"/>
      <c r="P368" s="404"/>
      <c r="Q368" s="404"/>
      <c r="R368" s="404"/>
      <c r="S368" s="404"/>
      <c r="T368" s="405"/>
      <c r="U368" s="43" t="s">
        <v>0</v>
      </c>
      <c r="V368" s="44">
        <f>IFERROR(SUM(V365:V366),"0")</f>
        <v>121.5</v>
      </c>
      <c r="W368" s="44">
        <f>IFERROR(SUM(W365:W366),"0")</f>
        <v>121.5</v>
      </c>
      <c r="X368" s="43"/>
      <c r="Y368" s="68"/>
      <c r="Z368" s="68"/>
    </row>
    <row r="369" spans="1:53" ht="14.25" customHeight="1" x14ac:dyDescent="0.25">
      <c r="A369" s="398" t="s">
        <v>76</v>
      </c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398"/>
      <c r="P369" s="398"/>
      <c r="Q369" s="398"/>
      <c r="R369" s="398"/>
      <c r="S369" s="398"/>
      <c r="T369" s="398"/>
      <c r="U369" s="398"/>
      <c r="V369" s="398"/>
      <c r="W369" s="398"/>
      <c r="X369" s="398"/>
      <c r="Y369" s="67"/>
      <c r="Z369" s="67"/>
    </row>
    <row r="370" spans="1:53" ht="27" customHeight="1" x14ac:dyDescent="0.25">
      <c r="A370" s="64" t="s">
        <v>541</v>
      </c>
      <c r="B370" s="64" t="s">
        <v>542</v>
      </c>
      <c r="C370" s="37">
        <v>4301031177</v>
      </c>
      <c r="D370" s="399">
        <v>4607091389753</v>
      </c>
      <c r="E370" s="399"/>
      <c r="F370" s="63">
        <v>0.7</v>
      </c>
      <c r="G370" s="38">
        <v>6</v>
      </c>
      <c r="H370" s="63">
        <v>4.2</v>
      </c>
      <c r="I370" s="63">
        <v>4.43</v>
      </c>
      <c r="J370" s="38">
        <v>156</v>
      </c>
      <c r="K370" s="38" t="s">
        <v>80</v>
      </c>
      <c r="L370" s="39" t="s">
        <v>79</v>
      </c>
      <c r="M370" s="38">
        <v>45</v>
      </c>
      <c r="N370" s="60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401"/>
      <c r="P370" s="401"/>
      <c r="Q370" s="401"/>
      <c r="R370" s="402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ref="W370:W382" si="16">IFERROR(IF(V370="",0,CEILING((V370/$H370),1)*$H370),"")</f>
        <v>0</v>
      </c>
      <c r="X370" s="42" t="str">
        <f>IFERROR(IF(W370=0,"",ROUNDUP(W370/H370,0)*0.00753),"")</f>
        <v/>
      </c>
      <c r="Y370" s="69" t="s">
        <v>48</v>
      </c>
      <c r="Z370" s="70" t="s">
        <v>48</v>
      </c>
      <c r="AD370" s="71"/>
      <c r="BA370" s="270" t="s">
        <v>66</v>
      </c>
    </row>
    <row r="371" spans="1:53" ht="27" customHeight="1" x14ac:dyDescent="0.25">
      <c r="A371" s="64" t="s">
        <v>543</v>
      </c>
      <c r="B371" s="64" t="s">
        <v>544</v>
      </c>
      <c r="C371" s="37">
        <v>4301031174</v>
      </c>
      <c r="D371" s="399">
        <v>4607091389760</v>
      </c>
      <c r="E371" s="399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8" t="s">
        <v>80</v>
      </c>
      <c r="L371" s="39" t="s">
        <v>79</v>
      </c>
      <c r="M371" s="38">
        <v>45</v>
      </c>
      <c r="N371" s="6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401"/>
      <c r="P371" s="401"/>
      <c r="Q371" s="401"/>
      <c r="R371" s="402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1" t="s">
        <v>66</v>
      </c>
    </row>
    <row r="372" spans="1:53" ht="27" customHeight="1" x14ac:dyDescent="0.25">
      <c r="A372" s="64" t="s">
        <v>545</v>
      </c>
      <c r="B372" s="64" t="s">
        <v>546</v>
      </c>
      <c r="C372" s="37">
        <v>4301031175</v>
      </c>
      <c r="D372" s="399">
        <v>4607091389746</v>
      </c>
      <c r="E372" s="399"/>
      <c r="F372" s="63">
        <v>0.7</v>
      </c>
      <c r="G372" s="38">
        <v>6</v>
      </c>
      <c r="H372" s="63">
        <v>4.2</v>
      </c>
      <c r="I372" s="63">
        <v>4.43</v>
      </c>
      <c r="J372" s="38">
        <v>156</v>
      </c>
      <c r="K372" s="38" t="s">
        <v>80</v>
      </c>
      <c r="L372" s="39" t="s">
        <v>79</v>
      </c>
      <c r="M372" s="38">
        <v>45</v>
      </c>
      <c r="N372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401"/>
      <c r="P372" s="401"/>
      <c r="Q372" s="401"/>
      <c r="R372" s="402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2" t="s">
        <v>66</v>
      </c>
    </row>
    <row r="373" spans="1:53" ht="37.5" customHeight="1" x14ac:dyDescent="0.25">
      <c r="A373" s="64" t="s">
        <v>547</v>
      </c>
      <c r="B373" s="64" t="s">
        <v>548</v>
      </c>
      <c r="C373" s="37">
        <v>4301031236</v>
      </c>
      <c r="D373" s="399">
        <v>4680115882928</v>
      </c>
      <c r="E373" s="399"/>
      <c r="F373" s="63">
        <v>0.28000000000000003</v>
      </c>
      <c r="G373" s="38">
        <v>6</v>
      </c>
      <c r="H373" s="63">
        <v>1.68</v>
      </c>
      <c r="I373" s="63">
        <v>2.6</v>
      </c>
      <c r="J373" s="38">
        <v>156</v>
      </c>
      <c r="K373" s="38" t="s">
        <v>80</v>
      </c>
      <c r="L373" s="39" t="s">
        <v>79</v>
      </c>
      <c r="M373" s="38">
        <v>35</v>
      </c>
      <c r="N373" s="60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401"/>
      <c r="P373" s="401"/>
      <c r="Q373" s="401"/>
      <c r="R373" s="402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customHeight="1" x14ac:dyDescent="0.25">
      <c r="A374" s="64" t="s">
        <v>549</v>
      </c>
      <c r="B374" s="64" t="s">
        <v>550</v>
      </c>
      <c r="C374" s="37">
        <v>4301031257</v>
      </c>
      <c r="D374" s="399">
        <v>4680115883147</v>
      </c>
      <c r="E374" s="399"/>
      <c r="F374" s="63">
        <v>0.28000000000000003</v>
      </c>
      <c r="G374" s="38">
        <v>6</v>
      </c>
      <c r="H374" s="63">
        <v>1.68</v>
      </c>
      <c r="I374" s="63">
        <v>1.81</v>
      </c>
      <c r="J374" s="38">
        <v>234</v>
      </c>
      <c r="K374" s="38" t="s">
        <v>187</v>
      </c>
      <c r="L374" s="39" t="s">
        <v>79</v>
      </c>
      <c r="M374" s="38">
        <v>45</v>
      </c>
      <c r="N374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401"/>
      <c r="P374" s="401"/>
      <c r="Q374" s="401"/>
      <c r="R374" s="402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ref="X374:X382" si="17">IFERROR(IF(W374=0,"",ROUNDUP(W374/H374,0)*0.00502),"")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4301031178</v>
      </c>
      <c r="D375" s="399">
        <v>4607091384338</v>
      </c>
      <c r="E375" s="399"/>
      <c r="F375" s="63">
        <v>0.35</v>
      </c>
      <c r="G375" s="38">
        <v>6</v>
      </c>
      <c r="H375" s="63">
        <v>2.1</v>
      </c>
      <c r="I375" s="63">
        <v>2.23</v>
      </c>
      <c r="J375" s="38">
        <v>234</v>
      </c>
      <c r="K375" s="38" t="s">
        <v>187</v>
      </c>
      <c r="L375" s="39" t="s">
        <v>79</v>
      </c>
      <c r="M375" s="38">
        <v>45</v>
      </c>
      <c r="N375" s="60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401"/>
      <c r="P375" s="401"/>
      <c r="Q375" s="401"/>
      <c r="R375" s="402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customHeight="1" x14ac:dyDescent="0.25">
      <c r="A376" s="64" t="s">
        <v>553</v>
      </c>
      <c r="B376" s="64" t="s">
        <v>554</v>
      </c>
      <c r="C376" s="37">
        <v>4301031254</v>
      </c>
      <c r="D376" s="399">
        <v>4680115883154</v>
      </c>
      <c r="E376" s="399"/>
      <c r="F376" s="63">
        <v>0.28000000000000003</v>
      </c>
      <c r="G376" s="38">
        <v>6</v>
      </c>
      <c r="H376" s="63">
        <v>1.68</v>
      </c>
      <c r="I376" s="63">
        <v>1.81</v>
      </c>
      <c r="J376" s="38">
        <v>234</v>
      </c>
      <c r="K376" s="38" t="s">
        <v>187</v>
      </c>
      <c r="L376" s="39" t="s">
        <v>79</v>
      </c>
      <c r="M376" s="38">
        <v>45</v>
      </c>
      <c r="N376" s="6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401"/>
      <c r="P376" s="401"/>
      <c r="Q376" s="401"/>
      <c r="R376" s="402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37.5" customHeight="1" x14ac:dyDescent="0.25">
      <c r="A377" s="64" t="s">
        <v>555</v>
      </c>
      <c r="B377" s="64" t="s">
        <v>556</v>
      </c>
      <c r="C377" s="37">
        <v>4301031171</v>
      </c>
      <c r="D377" s="399">
        <v>4607091389524</v>
      </c>
      <c r="E377" s="399"/>
      <c r="F377" s="63">
        <v>0.35</v>
      </c>
      <c r="G377" s="38">
        <v>6</v>
      </c>
      <c r="H377" s="63">
        <v>2.1</v>
      </c>
      <c r="I377" s="63">
        <v>2.23</v>
      </c>
      <c r="J377" s="38">
        <v>234</v>
      </c>
      <c r="K377" s="38" t="s">
        <v>187</v>
      </c>
      <c r="L377" s="39" t="s">
        <v>79</v>
      </c>
      <c r="M377" s="38">
        <v>45</v>
      </c>
      <c r="N377" s="6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401"/>
      <c r="P377" s="401"/>
      <c r="Q377" s="401"/>
      <c r="R377" s="402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557</v>
      </c>
      <c r="B378" s="64" t="s">
        <v>558</v>
      </c>
      <c r="C378" s="37">
        <v>4301031258</v>
      </c>
      <c r="D378" s="399">
        <v>4680115883161</v>
      </c>
      <c r="E378" s="399"/>
      <c r="F378" s="63">
        <v>0.28000000000000003</v>
      </c>
      <c r="G378" s="38">
        <v>6</v>
      </c>
      <c r="H378" s="63">
        <v>1.68</v>
      </c>
      <c r="I378" s="63">
        <v>1.81</v>
      </c>
      <c r="J378" s="38">
        <v>234</v>
      </c>
      <c r="K378" s="38" t="s">
        <v>187</v>
      </c>
      <c r="L378" s="39" t="s">
        <v>79</v>
      </c>
      <c r="M378" s="38">
        <v>45</v>
      </c>
      <c r="N37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401"/>
      <c r="P378" s="401"/>
      <c r="Q378" s="401"/>
      <c r="R378" s="402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6"/>
        <v>0</v>
      </c>
      <c r="X378" s="42" t="str">
        <f t="shared" si="17"/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27" customHeight="1" x14ac:dyDescent="0.25">
      <c r="A379" s="64" t="s">
        <v>559</v>
      </c>
      <c r="B379" s="64" t="s">
        <v>560</v>
      </c>
      <c r="C379" s="37">
        <v>4301031170</v>
      </c>
      <c r="D379" s="399">
        <v>4607091384345</v>
      </c>
      <c r="E379" s="399"/>
      <c r="F379" s="63">
        <v>0.35</v>
      </c>
      <c r="G379" s="38">
        <v>6</v>
      </c>
      <c r="H379" s="63">
        <v>2.1</v>
      </c>
      <c r="I379" s="63">
        <v>2.23</v>
      </c>
      <c r="J379" s="38">
        <v>234</v>
      </c>
      <c r="K379" s="38" t="s">
        <v>187</v>
      </c>
      <c r="L379" s="39" t="s">
        <v>79</v>
      </c>
      <c r="M379" s="38">
        <v>45</v>
      </c>
      <c r="N379" s="6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401"/>
      <c r="P379" s="401"/>
      <c r="Q379" s="401"/>
      <c r="R379" s="402"/>
      <c r="S379" s="40" t="s">
        <v>48</v>
      </c>
      <c r="T379" s="40" t="s">
        <v>48</v>
      </c>
      <c r="U379" s="41" t="s">
        <v>0</v>
      </c>
      <c r="V379" s="59">
        <v>14.7</v>
      </c>
      <c r="W379" s="56">
        <f t="shared" si="16"/>
        <v>14.700000000000001</v>
      </c>
      <c r="X379" s="42">
        <f t="shared" si="17"/>
        <v>3.5140000000000005E-2</v>
      </c>
      <c r="Y379" s="69" t="s">
        <v>48</v>
      </c>
      <c r="Z379" s="70" t="s">
        <v>48</v>
      </c>
      <c r="AD379" s="71"/>
      <c r="BA379" s="279" t="s">
        <v>66</v>
      </c>
    </row>
    <row r="380" spans="1:53" ht="27" customHeight="1" x14ac:dyDescent="0.25">
      <c r="A380" s="64" t="s">
        <v>561</v>
      </c>
      <c r="B380" s="64" t="s">
        <v>562</v>
      </c>
      <c r="C380" s="37">
        <v>4301031256</v>
      </c>
      <c r="D380" s="399">
        <v>4680115883178</v>
      </c>
      <c r="E380" s="399"/>
      <c r="F380" s="63">
        <v>0.28000000000000003</v>
      </c>
      <c r="G380" s="38">
        <v>6</v>
      </c>
      <c r="H380" s="63">
        <v>1.68</v>
      </c>
      <c r="I380" s="63">
        <v>1.81</v>
      </c>
      <c r="J380" s="38">
        <v>234</v>
      </c>
      <c r="K380" s="38" t="s">
        <v>187</v>
      </c>
      <c r="L380" s="39" t="s">
        <v>79</v>
      </c>
      <c r="M380" s="38">
        <v>45</v>
      </c>
      <c r="N380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401"/>
      <c r="P380" s="401"/>
      <c r="Q380" s="401"/>
      <c r="R380" s="402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 t="shared" si="17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25">
      <c r="A381" s="64" t="s">
        <v>563</v>
      </c>
      <c r="B381" s="64" t="s">
        <v>564</v>
      </c>
      <c r="C381" s="37">
        <v>4301031172</v>
      </c>
      <c r="D381" s="399">
        <v>4607091389531</v>
      </c>
      <c r="E381" s="399"/>
      <c r="F381" s="63">
        <v>0.35</v>
      </c>
      <c r="G381" s="38">
        <v>6</v>
      </c>
      <c r="H381" s="63">
        <v>2.1</v>
      </c>
      <c r="I381" s="63">
        <v>2.23</v>
      </c>
      <c r="J381" s="38">
        <v>234</v>
      </c>
      <c r="K381" s="38" t="s">
        <v>187</v>
      </c>
      <c r="L381" s="39" t="s">
        <v>79</v>
      </c>
      <c r="M381" s="38">
        <v>45</v>
      </c>
      <c r="N381" s="6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401"/>
      <c r="P381" s="401"/>
      <c r="Q381" s="401"/>
      <c r="R381" s="402"/>
      <c r="S381" s="40" t="s">
        <v>48</v>
      </c>
      <c r="T381" s="40" t="s">
        <v>48</v>
      </c>
      <c r="U381" s="41" t="s">
        <v>0</v>
      </c>
      <c r="V381" s="59">
        <v>21</v>
      </c>
      <c r="W381" s="56">
        <f t="shared" si="16"/>
        <v>21</v>
      </c>
      <c r="X381" s="42">
        <f t="shared" si="17"/>
        <v>5.0200000000000002E-2</v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565</v>
      </c>
      <c r="B382" s="64" t="s">
        <v>566</v>
      </c>
      <c r="C382" s="37">
        <v>4301031255</v>
      </c>
      <c r="D382" s="399">
        <v>4680115883185</v>
      </c>
      <c r="E382" s="399"/>
      <c r="F382" s="63">
        <v>0.28000000000000003</v>
      </c>
      <c r="G382" s="38">
        <v>6</v>
      </c>
      <c r="H382" s="63">
        <v>1.68</v>
      </c>
      <c r="I382" s="63">
        <v>1.81</v>
      </c>
      <c r="J382" s="38">
        <v>234</v>
      </c>
      <c r="K382" s="38" t="s">
        <v>187</v>
      </c>
      <c r="L382" s="39" t="s">
        <v>79</v>
      </c>
      <c r="M382" s="38">
        <v>45</v>
      </c>
      <c r="N382" s="616" t="s">
        <v>567</v>
      </c>
      <c r="O382" s="401"/>
      <c r="P382" s="401"/>
      <c r="Q382" s="401"/>
      <c r="R382" s="402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 t="shared" si="17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x14ac:dyDescent="0.2">
      <c r="A383" s="406"/>
      <c r="B383" s="406"/>
      <c r="C383" s="406"/>
      <c r="D383" s="406"/>
      <c r="E383" s="406"/>
      <c r="F383" s="406"/>
      <c r="G383" s="406"/>
      <c r="H383" s="406"/>
      <c r="I383" s="406"/>
      <c r="J383" s="406"/>
      <c r="K383" s="406"/>
      <c r="L383" s="406"/>
      <c r="M383" s="407"/>
      <c r="N383" s="403" t="s">
        <v>43</v>
      </c>
      <c r="O383" s="404"/>
      <c r="P383" s="404"/>
      <c r="Q383" s="404"/>
      <c r="R383" s="404"/>
      <c r="S383" s="404"/>
      <c r="T383" s="405"/>
      <c r="U383" s="43" t="s">
        <v>42</v>
      </c>
      <c r="V383" s="44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17</v>
      </c>
      <c r="W383" s="44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17</v>
      </c>
      <c r="X383" s="44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8.5339999999999999E-2</v>
      </c>
      <c r="Y383" s="68"/>
      <c r="Z383" s="68"/>
    </row>
    <row r="384" spans="1:53" x14ac:dyDescent="0.2">
      <c r="A384" s="406"/>
      <c r="B384" s="406"/>
      <c r="C384" s="406"/>
      <c r="D384" s="406"/>
      <c r="E384" s="406"/>
      <c r="F384" s="406"/>
      <c r="G384" s="406"/>
      <c r="H384" s="406"/>
      <c r="I384" s="406"/>
      <c r="J384" s="406"/>
      <c r="K384" s="406"/>
      <c r="L384" s="406"/>
      <c r="M384" s="407"/>
      <c r="N384" s="403" t="s">
        <v>43</v>
      </c>
      <c r="O384" s="404"/>
      <c r="P384" s="404"/>
      <c r="Q384" s="404"/>
      <c r="R384" s="404"/>
      <c r="S384" s="404"/>
      <c r="T384" s="405"/>
      <c r="U384" s="43" t="s">
        <v>0</v>
      </c>
      <c r="V384" s="44">
        <f>IFERROR(SUM(V370:V382),"0")</f>
        <v>35.700000000000003</v>
      </c>
      <c r="W384" s="44">
        <f>IFERROR(SUM(W370:W382),"0")</f>
        <v>35.700000000000003</v>
      </c>
      <c r="X384" s="43"/>
      <c r="Y384" s="68"/>
      <c r="Z384" s="68"/>
    </row>
    <row r="385" spans="1:53" ht="14.25" customHeight="1" x14ac:dyDescent="0.25">
      <c r="A385" s="398" t="s">
        <v>81</v>
      </c>
      <c r="B385" s="398"/>
      <c r="C385" s="398"/>
      <c r="D385" s="398"/>
      <c r="E385" s="398"/>
      <c r="F385" s="398"/>
      <c r="G385" s="398"/>
      <c r="H385" s="398"/>
      <c r="I385" s="398"/>
      <c r="J385" s="398"/>
      <c r="K385" s="398"/>
      <c r="L385" s="398"/>
      <c r="M385" s="398"/>
      <c r="N385" s="398"/>
      <c r="O385" s="398"/>
      <c r="P385" s="398"/>
      <c r="Q385" s="398"/>
      <c r="R385" s="398"/>
      <c r="S385" s="398"/>
      <c r="T385" s="398"/>
      <c r="U385" s="398"/>
      <c r="V385" s="398"/>
      <c r="W385" s="398"/>
      <c r="X385" s="398"/>
      <c r="Y385" s="67"/>
      <c r="Z385" s="67"/>
    </row>
    <row r="386" spans="1:53" ht="27" customHeight="1" x14ac:dyDescent="0.25">
      <c r="A386" s="64" t="s">
        <v>568</v>
      </c>
      <c r="B386" s="64" t="s">
        <v>569</v>
      </c>
      <c r="C386" s="37">
        <v>4301051258</v>
      </c>
      <c r="D386" s="399">
        <v>4607091389685</v>
      </c>
      <c r="E386" s="399"/>
      <c r="F386" s="63">
        <v>1.3</v>
      </c>
      <c r="G386" s="38">
        <v>6</v>
      </c>
      <c r="H386" s="63">
        <v>7.8</v>
      </c>
      <c r="I386" s="63">
        <v>8.3460000000000001</v>
      </c>
      <c r="J386" s="38">
        <v>56</v>
      </c>
      <c r="K386" s="38" t="s">
        <v>112</v>
      </c>
      <c r="L386" s="39" t="s">
        <v>134</v>
      </c>
      <c r="M386" s="38">
        <v>45</v>
      </c>
      <c r="N386" s="61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401"/>
      <c r="P386" s="401"/>
      <c r="Q386" s="401"/>
      <c r="R386" s="402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IFERROR(IF(W386=0,"",ROUNDUP(W386/H386,0)*0.02175),"")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27" customHeight="1" x14ac:dyDescent="0.25">
      <c r="A387" s="64" t="s">
        <v>570</v>
      </c>
      <c r="B387" s="64" t="s">
        <v>571</v>
      </c>
      <c r="C387" s="37">
        <v>4301051431</v>
      </c>
      <c r="D387" s="399">
        <v>4607091389654</v>
      </c>
      <c r="E387" s="399"/>
      <c r="F387" s="63">
        <v>0.33</v>
      </c>
      <c r="G387" s="38">
        <v>6</v>
      </c>
      <c r="H387" s="63">
        <v>1.98</v>
      </c>
      <c r="I387" s="63">
        <v>2.258</v>
      </c>
      <c r="J387" s="38">
        <v>156</v>
      </c>
      <c r="K387" s="38" t="s">
        <v>80</v>
      </c>
      <c r="L387" s="39" t="s">
        <v>134</v>
      </c>
      <c r="M387" s="38">
        <v>45</v>
      </c>
      <c r="N387" s="6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401"/>
      <c r="P387" s="401"/>
      <c r="Q387" s="401"/>
      <c r="R387" s="402"/>
      <c r="S387" s="40" t="s">
        <v>48</v>
      </c>
      <c r="T387" s="40" t="s">
        <v>48</v>
      </c>
      <c r="U387" s="41" t="s">
        <v>0</v>
      </c>
      <c r="V387" s="59">
        <v>31.68</v>
      </c>
      <c r="W387" s="56">
        <f>IFERROR(IF(V387="",0,CEILING((V387/$H387),1)*$H387),"")</f>
        <v>31.68</v>
      </c>
      <c r="X387" s="42">
        <f>IFERROR(IF(W387=0,"",ROUNDUP(W387/H387,0)*0.00753),"")</f>
        <v>0.12048</v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4301051284</v>
      </c>
      <c r="D388" s="399">
        <v>4607091384352</v>
      </c>
      <c r="E388" s="399"/>
      <c r="F388" s="63">
        <v>0.6</v>
      </c>
      <c r="G388" s="38">
        <v>4</v>
      </c>
      <c r="H388" s="63">
        <v>2.4</v>
      </c>
      <c r="I388" s="63">
        <v>2.6459999999999999</v>
      </c>
      <c r="J388" s="38">
        <v>120</v>
      </c>
      <c r="K388" s="38" t="s">
        <v>80</v>
      </c>
      <c r="L388" s="39" t="s">
        <v>134</v>
      </c>
      <c r="M388" s="38">
        <v>45</v>
      </c>
      <c r="N388" s="6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401"/>
      <c r="P388" s="401"/>
      <c r="Q388" s="401"/>
      <c r="R388" s="402"/>
      <c r="S388" s="40" t="s">
        <v>48</v>
      </c>
      <c r="T388" s="40" t="s">
        <v>48</v>
      </c>
      <c r="U388" s="41" t="s">
        <v>0</v>
      </c>
      <c r="V388" s="59">
        <v>112.8</v>
      </c>
      <c r="W388" s="56">
        <f>IFERROR(IF(V388="",0,CEILING((V388/$H388),1)*$H388),"")</f>
        <v>112.8</v>
      </c>
      <c r="X388" s="42">
        <f>IFERROR(IF(W388=0,"",ROUNDUP(W388/H388,0)*0.00937),"")</f>
        <v>0.44039</v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574</v>
      </c>
      <c r="B389" s="64" t="s">
        <v>575</v>
      </c>
      <c r="C389" s="37">
        <v>4301051257</v>
      </c>
      <c r="D389" s="399">
        <v>4607091389661</v>
      </c>
      <c r="E389" s="399"/>
      <c r="F389" s="63">
        <v>0.55000000000000004</v>
      </c>
      <c r="G389" s="38">
        <v>4</v>
      </c>
      <c r="H389" s="63">
        <v>2.2000000000000002</v>
      </c>
      <c r="I389" s="63">
        <v>2.492</v>
      </c>
      <c r="J389" s="38">
        <v>120</v>
      </c>
      <c r="K389" s="38" t="s">
        <v>80</v>
      </c>
      <c r="L389" s="39" t="s">
        <v>134</v>
      </c>
      <c r="M389" s="38">
        <v>45</v>
      </c>
      <c r="N389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401"/>
      <c r="P389" s="401"/>
      <c r="Q389" s="401"/>
      <c r="R389" s="402"/>
      <c r="S389" s="40" t="s">
        <v>48</v>
      </c>
      <c r="T389" s="40" t="s">
        <v>48</v>
      </c>
      <c r="U389" s="41" t="s">
        <v>0</v>
      </c>
      <c r="V389" s="59">
        <v>121.00000000000001</v>
      </c>
      <c r="W389" s="56">
        <f>IFERROR(IF(V389="",0,CEILING((V389/$H389),1)*$H389),"")</f>
        <v>121.00000000000001</v>
      </c>
      <c r="X389" s="42">
        <f>IFERROR(IF(W389=0,"",ROUNDUP(W389/H389,0)*0.00937),"")</f>
        <v>0.51534999999999997</v>
      </c>
      <c r="Y389" s="69" t="s">
        <v>48</v>
      </c>
      <c r="Z389" s="70" t="s">
        <v>48</v>
      </c>
      <c r="AD389" s="71"/>
      <c r="BA389" s="286" t="s">
        <v>66</v>
      </c>
    </row>
    <row r="390" spans="1:53" x14ac:dyDescent="0.2">
      <c r="A390" s="406"/>
      <c r="B390" s="406"/>
      <c r="C390" s="406"/>
      <c r="D390" s="406"/>
      <c r="E390" s="406"/>
      <c r="F390" s="406"/>
      <c r="G390" s="406"/>
      <c r="H390" s="406"/>
      <c r="I390" s="406"/>
      <c r="J390" s="406"/>
      <c r="K390" s="406"/>
      <c r="L390" s="406"/>
      <c r="M390" s="407"/>
      <c r="N390" s="403" t="s">
        <v>43</v>
      </c>
      <c r="O390" s="404"/>
      <c r="P390" s="404"/>
      <c r="Q390" s="404"/>
      <c r="R390" s="404"/>
      <c r="S390" s="404"/>
      <c r="T390" s="405"/>
      <c r="U390" s="43" t="s">
        <v>42</v>
      </c>
      <c r="V390" s="44">
        <f>IFERROR(V386/H386,"0")+IFERROR(V387/H387,"0")+IFERROR(V388/H388,"0")+IFERROR(V389/H389,"0")</f>
        <v>118</v>
      </c>
      <c r="W390" s="44">
        <f>IFERROR(W386/H386,"0")+IFERROR(W387/H387,"0")+IFERROR(W388/H388,"0")+IFERROR(W389/H389,"0")</f>
        <v>118</v>
      </c>
      <c r="X390" s="44">
        <f>IFERROR(IF(X386="",0,X386),"0")+IFERROR(IF(X387="",0,X387),"0")+IFERROR(IF(X388="",0,X388),"0")+IFERROR(IF(X389="",0,X389),"0")</f>
        <v>1.07622</v>
      </c>
      <c r="Y390" s="68"/>
      <c r="Z390" s="68"/>
    </row>
    <row r="391" spans="1:53" x14ac:dyDescent="0.2">
      <c r="A391" s="406"/>
      <c r="B391" s="406"/>
      <c r="C391" s="406"/>
      <c r="D391" s="406"/>
      <c r="E391" s="406"/>
      <c r="F391" s="406"/>
      <c r="G391" s="406"/>
      <c r="H391" s="406"/>
      <c r="I391" s="406"/>
      <c r="J391" s="406"/>
      <c r="K391" s="406"/>
      <c r="L391" s="406"/>
      <c r="M391" s="407"/>
      <c r="N391" s="403" t="s">
        <v>43</v>
      </c>
      <c r="O391" s="404"/>
      <c r="P391" s="404"/>
      <c r="Q391" s="404"/>
      <c r="R391" s="404"/>
      <c r="S391" s="404"/>
      <c r="T391" s="405"/>
      <c r="U391" s="43" t="s">
        <v>0</v>
      </c>
      <c r="V391" s="44">
        <f>IFERROR(SUM(V386:V389),"0")</f>
        <v>265.48</v>
      </c>
      <c r="W391" s="44">
        <f>IFERROR(SUM(W386:W389),"0")</f>
        <v>265.48</v>
      </c>
      <c r="X391" s="43"/>
      <c r="Y391" s="68"/>
      <c r="Z391" s="68"/>
    </row>
    <row r="392" spans="1:53" ht="14.25" customHeight="1" x14ac:dyDescent="0.25">
      <c r="A392" s="398" t="s">
        <v>230</v>
      </c>
      <c r="B392" s="398"/>
      <c r="C392" s="398"/>
      <c r="D392" s="398"/>
      <c r="E392" s="398"/>
      <c r="F392" s="398"/>
      <c r="G392" s="398"/>
      <c r="H392" s="398"/>
      <c r="I392" s="398"/>
      <c r="J392" s="398"/>
      <c r="K392" s="398"/>
      <c r="L392" s="398"/>
      <c r="M392" s="398"/>
      <c r="N392" s="398"/>
      <c r="O392" s="398"/>
      <c r="P392" s="398"/>
      <c r="Q392" s="398"/>
      <c r="R392" s="398"/>
      <c r="S392" s="398"/>
      <c r="T392" s="398"/>
      <c r="U392" s="398"/>
      <c r="V392" s="398"/>
      <c r="W392" s="398"/>
      <c r="X392" s="398"/>
      <c r="Y392" s="67"/>
      <c r="Z392" s="67"/>
    </row>
    <row r="393" spans="1:53" ht="27" customHeight="1" x14ac:dyDescent="0.25">
      <c r="A393" s="64" t="s">
        <v>576</v>
      </c>
      <c r="B393" s="64" t="s">
        <v>577</v>
      </c>
      <c r="C393" s="37">
        <v>4301060352</v>
      </c>
      <c r="D393" s="399">
        <v>4680115881648</v>
      </c>
      <c r="E393" s="399"/>
      <c r="F393" s="63">
        <v>1</v>
      </c>
      <c r="G393" s="38">
        <v>4</v>
      </c>
      <c r="H393" s="63">
        <v>4</v>
      </c>
      <c r="I393" s="63">
        <v>4.4039999999999999</v>
      </c>
      <c r="J393" s="38">
        <v>104</v>
      </c>
      <c r="K393" s="38" t="s">
        <v>112</v>
      </c>
      <c r="L393" s="39" t="s">
        <v>79</v>
      </c>
      <c r="M393" s="38">
        <v>35</v>
      </c>
      <c r="N393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401"/>
      <c r="P393" s="401"/>
      <c r="Q393" s="401"/>
      <c r="R393" s="402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IFERROR(IF(W393=0,"",ROUNDUP(W393/H393,0)*0.01196),"")</f>
        <v/>
      </c>
      <c r="Y393" s="69" t="s">
        <v>48</v>
      </c>
      <c r="Z393" s="70" t="s">
        <v>48</v>
      </c>
      <c r="AD393" s="71"/>
      <c r="BA393" s="287" t="s">
        <v>66</v>
      </c>
    </row>
    <row r="394" spans="1:53" x14ac:dyDescent="0.2">
      <c r="A394" s="406"/>
      <c r="B394" s="406"/>
      <c r="C394" s="406"/>
      <c r="D394" s="406"/>
      <c r="E394" s="406"/>
      <c r="F394" s="406"/>
      <c r="G394" s="406"/>
      <c r="H394" s="406"/>
      <c r="I394" s="406"/>
      <c r="J394" s="406"/>
      <c r="K394" s="406"/>
      <c r="L394" s="406"/>
      <c r="M394" s="407"/>
      <c r="N394" s="403" t="s">
        <v>43</v>
      </c>
      <c r="O394" s="404"/>
      <c r="P394" s="404"/>
      <c r="Q394" s="404"/>
      <c r="R394" s="404"/>
      <c r="S394" s="404"/>
      <c r="T394" s="405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406"/>
      <c r="B395" s="406"/>
      <c r="C395" s="406"/>
      <c r="D395" s="406"/>
      <c r="E395" s="406"/>
      <c r="F395" s="406"/>
      <c r="G395" s="406"/>
      <c r="H395" s="406"/>
      <c r="I395" s="406"/>
      <c r="J395" s="406"/>
      <c r="K395" s="406"/>
      <c r="L395" s="406"/>
      <c r="M395" s="407"/>
      <c r="N395" s="403" t="s">
        <v>43</v>
      </c>
      <c r="O395" s="404"/>
      <c r="P395" s="404"/>
      <c r="Q395" s="404"/>
      <c r="R395" s="404"/>
      <c r="S395" s="404"/>
      <c r="T395" s="405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14.25" customHeight="1" x14ac:dyDescent="0.25">
      <c r="A396" s="398" t="s">
        <v>94</v>
      </c>
      <c r="B396" s="398"/>
      <c r="C396" s="398"/>
      <c r="D396" s="398"/>
      <c r="E396" s="398"/>
      <c r="F396" s="398"/>
      <c r="G396" s="398"/>
      <c r="H396" s="398"/>
      <c r="I396" s="398"/>
      <c r="J396" s="398"/>
      <c r="K396" s="398"/>
      <c r="L396" s="398"/>
      <c r="M396" s="398"/>
      <c r="N396" s="398"/>
      <c r="O396" s="398"/>
      <c r="P396" s="398"/>
      <c r="Q396" s="398"/>
      <c r="R396" s="398"/>
      <c r="S396" s="398"/>
      <c r="T396" s="398"/>
      <c r="U396" s="398"/>
      <c r="V396" s="398"/>
      <c r="W396" s="398"/>
      <c r="X396" s="398"/>
      <c r="Y396" s="67"/>
      <c r="Z396" s="67"/>
    </row>
    <row r="397" spans="1:53" ht="27" customHeight="1" x14ac:dyDescent="0.25">
      <c r="A397" s="64" t="s">
        <v>578</v>
      </c>
      <c r="B397" s="64" t="s">
        <v>579</v>
      </c>
      <c r="C397" s="37">
        <v>4301032046</v>
      </c>
      <c r="D397" s="399">
        <v>4680115884359</v>
      </c>
      <c r="E397" s="399"/>
      <c r="F397" s="63">
        <v>0.06</v>
      </c>
      <c r="G397" s="38">
        <v>20</v>
      </c>
      <c r="H397" s="63">
        <v>1.2</v>
      </c>
      <c r="I397" s="63">
        <v>1.8</v>
      </c>
      <c r="J397" s="38">
        <v>200</v>
      </c>
      <c r="K397" s="38" t="s">
        <v>582</v>
      </c>
      <c r="L397" s="39" t="s">
        <v>581</v>
      </c>
      <c r="M397" s="38">
        <v>60</v>
      </c>
      <c r="N397" s="622" t="s">
        <v>580</v>
      </c>
      <c r="O397" s="401"/>
      <c r="P397" s="401"/>
      <c r="Q397" s="401"/>
      <c r="R397" s="402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IFERROR(IF(W397=0,"",ROUNDUP(W397/H397,0)*0.00627),"")</f>
        <v/>
      </c>
      <c r="Y397" s="69" t="s">
        <v>48</v>
      </c>
      <c r="Z397" s="70" t="s">
        <v>48</v>
      </c>
      <c r="AD397" s="71"/>
      <c r="BA397" s="288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4301032045</v>
      </c>
      <c r="D398" s="399">
        <v>4680115884335</v>
      </c>
      <c r="E398" s="399"/>
      <c r="F398" s="63">
        <v>0.06</v>
      </c>
      <c r="G398" s="38">
        <v>20</v>
      </c>
      <c r="H398" s="63">
        <v>1.2</v>
      </c>
      <c r="I398" s="63">
        <v>1.8</v>
      </c>
      <c r="J398" s="38">
        <v>200</v>
      </c>
      <c r="K398" s="38" t="s">
        <v>582</v>
      </c>
      <c r="L398" s="39" t="s">
        <v>581</v>
      </c>
      <c r="M398" s="38">
        <v>60</v>
      </c>
      <c r="N398" s="623" t="s">
        <v>585</v>
      </c>
      <c r="O398" s="401"/>
      <c r="P398" s="401"/>
      <c r="Q398" s="401"/>
      <c r="R398" s="402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IFERROR(IF(W398=0,"",ROUNDUP(W398/H398,0)*0.00627),"")</f>
        <v/>
      </c>
      <c r="Y398" s="69" t="s">
        <v>48</v>
      </c>
      <c r="Z398" s="70" t="s">
        <v>48</v>
      </c>
      <c r="AD398" s="71"/>
      <c r="BA398" s="289" t="s">
        <v>66</v>
      </c>
    </row>
    <row r="399" spans="1:53" ht="27" customHeight="1" x14ac:dyDescent="0.25">
      <c r="A399" s="64" t="s">
        <v>586</v>
      </c>
      <c r="B399" s="64" t="s">
        <v>587</v>
      </c>
      <c r="C399" s="37">
        <v>4301032047</v>
      </c>
      <c r="D399" s="399">
        <v>4680115884342</v>
      </c>
      <c r="E399" s="399"/>
      <c r="F399" s="63">
        <v>0.06</v>
      </c>
      <c r="G399" s="38">
        <v>20</v>
      </c>
      <c r="H399" s="63">
        <v>1.2</v>
      </c>
      <c r="I399" s="63">
        <v>1.8</v>
      </c>
      <c r="J399" s="38">
        <v>200</v>
      </c>
      <c r="K399" s="38" t="s">
        <v>582</v>
      </c>
      <c r="L399" s="39" t="s">
        <v>581</v>
      </c>
      <c r="M399" s="38">
        <v>60</v>
      </c>
      <c r="N399" s="624" t="s">
        <v>588</v>
      </c>
      <c r="O399" s="401"/>
      <c r="P399" s="401"/>
      <c r="Q399" s="401"/>
      <c r="R399" s="402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IFERROR(IF(W399=0,"",ROUNDUP(W399/H399,0)*0.00627),"")</f>
        <v/>
      </c>
      <c r="Y399" s="69" t="s">
        <v>48</v>
      </c>
      <c r="Z399" s="70" t="s">
        <v>48</v>
      </c>
      <c r="AD399" s="71"/>
      <c r="BA399" s="290" t="s">
        <v>66</v>
      </c>
    </row>
    <row r="400" spans="1:53" ht="27" customHeight="1" x14ac:dyDescent="0.25">
      <c r="A400" s="64" t="s">
        <v>589</v>
      </c>
      <c r="B400" s="64" t="s">
        <v>590</v>
      </c>
      <c r="C400" s="37">
        <v>4301170011</v>
      </c>
      <c r="D400" s="399">
        <v>4680115884113</v>
      </c>
      <c r="E400" s="399"/>
      <c r="F400" s="63">
        <v>0.11</v>
      </c>
      <c r="G400" s="38">
        <v>12</v>
      </c>
      <c r="H400" s="63">
        <v>1.32</v>
      </c>
      <c r="I400" s="63">
        <v>1.88</v>
      </c>
      <c r="J400" s="38">
        <v>200</v>
      </c>
      <c r="K400" s="38" t="s">
        <v>582</v>
      </c>
      <c r="L400" s="39" t="s">
        <v>581</v>
      </c>
      <c r="M400" s="38">
        <v>150</v>
      </c>
      <c r="N400" s="625" t="s">
        <v>591</v>
      </c>
      <c r="O400" s="401"/>
      <c r="P400" s="401"/>
      <c r="Q400" s="401"/>
      <c r="R400" s="402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x14ac:dyDescent="0.2">
      <c r="A401" s="406"/>
      <c r="B401" s="406"/>
      <c r="C401" s="406"/>
      <c r="D401" s="406"/>
      <c r="E401" s="406"/>
      <c r="F401" s="406"/>
      <c r="G401" s="406"/>
      <c r="H401" s="406"/>
      <c r="I401" s="406"/>
      <c r="J401" s="406"/>
      <c r="K401" s="406"/>
      <c r="L401" s="406"/>
      <c r="M401" s="407"/>
      <c r="N401" s="403" t="s">
        <v>43</v>
      </c>
      <c r="O401" s="404"/>
      <c r="P401" s="404"/>
      <c r="Q401" s="404"/>
      <c r="R401" s="404"/>
      <c r="S401" s="404"/>
      <c r="T401" s="405"/>
      <c r="U401" s="43" t="s">
        <v>42</v>
      </c>
      <c r="V401" s="44">
        <f>IFERROR(V397/H397,"0")+IFERROR(V398/H398,"0")+IFERROR(V399/H399,"0")+IFERROR(V400/H400,"0")</f>
        <v>0</v>
      </c>
      <c r="W401" s="44">
        <f>IFERROR(W397/H397,"0")+IFERROR(W398/H398,"0")+IFERROR(W399/H399,"0")+IFERROR(W400/H400,"0")</f>
        <v>0</v>
      </c>
      <c r="X401" s="44">
        <f>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406"/>
      <c r="B402" s="406"/>
      <c r="C402" s="406"/>
      <c r="D402" s="406"/>
      <c r="E402" s="406"/>
      <c r="F402" s="406"/>
      <c r="G402" s="406"/>
      <c r="H402" s="406"/>
      <c r="I402" s="406"/>
      <c r="J402" s="406"/>
      <c r="K402" s="406"/>
      <c r="L402" s="406"/>
      <c r="M402" s="407"/>
      <c r="N402" s="403" t="s">
        <v>43</v>
      </c>
      <c r="O402" s="404"/>
      <c r="P402" s="404"/>
      <c r="Q402" s="404"/>
      <c r="R402" s="404"/>
      <c r="S402" s="404"/>
      <c r="T402" s="405"/>
      <c r="U402" s="43" t="s">
        <v>0</v>
      </c>
      <c r="V402" s="44">
        <f>IFERROR(SUM(V397:V400),"0")</f>
        <v>0</v>
      </c>
      <c r="W402" s="44">
        <f>IFERROR(SUM(W397:W400),"0")</f>
        <v>0</v>
      </c>
      <c r="X402" s="43"/>
      <c r="Y402" s="68"/>
      <c r="Z402" s="68"/>
    </row>
    <row r="403" spans="1:53" ht="16.5" customHeight="1" x14ac:dyDescent="0.25">
      <c r="A403" s="397" t="s">
        <v>592</v>
      </c>
      <c r="B403" s="397"/>
      <c r="C403" s="397"/>
      <c r="D403" s="397"/>
      <c r="E403" s="397"/>
      <c r="F403" s="397"/>
      <c r="G403" s="397"/>
      <c r="H403" s="397"/>
      <c r="I403" s="397"/>
      <c r="J403" s="397"/>
      <c r="K403" s="397"/>
      <c r="L403" s="397"/>
      <c r="M403" s="397"/>
      <c r="N403" s="397"/>
      <c r="O403" s="397"/>
      <c r="P403" s="397"/>
      <c r="Q403" s="397"/>
      <c r="R403" s="397"/>
      <c r="S403" s="397"/>
      <c r="T403" s="397"/>
      <c r="U403" s="397"/>
      <c r="V403" s="397"/>
      <c r="W403" s="397"/>
      <c r="X403" s="397"/>
      <c r="Y403" s="66"/>
      <c r="Z403" s="66"/>
    </row>
    <row r="404" spans="1:53" ht="14.25" customHeight="1" x14ac:dyDescent="0.25">
      <c r="A404" s="398" t="s">
        <v>108</v>
      </c>
      <c r="B404" s="398"/>
      <c r="C404" s="398"/>
      <c r="D404" s="398"/>
      <c r="E404" s="398"/>
      <c r="F404" s="398"/>
      <c r="G404" s="398"/>
      <c r="H404" s="398"/>
      <c r="I404" s="398"/>
      <c r="J404" s="398"/>
      <c r="K404" s="398"/>
      <c r="L404" s="398"/>
      <c r="M404" s="398"/>
      <c r="N404" s="398"/>
      <c r="O404" s="398"/>
      <c r="P404" s="398"/>
      <c r="Q404" s="398"/>
      <c r="R404" s="398"/>
      <c r="S404" s="398"/>
      <c r="T404" s="398"/>
      <c r="U404" s="398"/>
      <c r="V404" s="398"/>
      <c r="W404" s="398"/>
      <c r="X404" s="398"/>
      <c r="Y404" s="67"/>
      <c r="Z404" s="67"/>
    </row>
    <row r="405" spans="1:53" ht="27" customHeight="1" x14ac:dyDescent="0.25">
      <c r="A405" s="64" t="s">
        <v>593</v>
      </c>
      <c r="B405" s="64" t="s">
        <v>594</v>
      </c>
      <c r="C405" s="37">
        <v>4301020196</v>
      </c>
      <c r="D405" s="399">
        <v>4607091389388</v>
      </c>
      <c r="E405" s="399"/>
      <c r="F405" s="63">
        <v>1.3</v>
      </c>
      <c r="G405" s="38">
        <v>4</v>
      </c>
      <c r="H405" s="63">
        <v>5.2</v>
      </c>
      <c r="I405" s="63">
        <v>5.6079999999999997</v>
      </c>
      <c r="J405" s="38">
        <v>104</v>
      </c>
      <c r="K405" s="38" t="s">
        <v>112</v>
      </c>
      <c r="L405" s="39" t="s">
        <v>134</v>
      </c>
      <c r="M405" s="38">
        <v>35</v>
      </c>
      <c r="N405" s="6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401"/>
      <c r="P405" s="401"/>
      <c r="Q405" s="401"/>
      <c r="R405" s="402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2" t="s">
        <v>66</v>
      </c>
    </row>
    <row r="406" spans="1:53" ht="27" customHeight="1" x14ac:dyDescent="0.25">
      <c r="A406" s="64" t="s">
        <v>595</v>
      </c>
      <c r="B406" s="64" t="s">
        <v>596</v>
      </c>
      <c r="C406" s="37">
        <v>4301020185</v>
      </c>
      <c r="D406" s="399">
        <v>4607091389364</v>
      </c>
      <c r="E406" s="399"/>
      <c r="F406" s="63">
        <v>0.42</v>
      </c>
      <c r="G406" s="38">
        <v>6</v>
      </c>
      <c r="H406" s="63">
        <v>2.52</v>
      </c>
      <c r="I406" s="63">
        <v>2.75</v>
      </c>
      <c r="J406" s="38">
        <v>156</v>
      </c>
      <c r="K406" s="38" t="s">
        <v>80</v>
      </c>
      <c r="L406" s="39" t="s">
        <v>134</v>
      </c>
      <c r="M406" s="38">
        <v>35</v>
      </c>
      <c r="N40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401"/>
      <c r="P406" s="401"/>
      <c r="Q406" s="401"/>
      <c r="R406" s="402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3" t="s">
        <v>66</v>
      </c>
    </row>
    <row r="407" spans="1:53" x14ac:dyDescent="0.2">
      <c r="A407" s="406"/>
      <c r="B407" s="406"/>
      <c r="C407" s="406"/>
      <c r="D407" s="406"/>
      <c r="E407" s="406"/>
      <c r="F407" s="406"/>
      <c r="G407" s="406"/>
      <c r="H407" s="406"/>
      <c r="I407" s="406"/>
      <c r="J407" s="406"/>
      <c r="K407" s="406"/>
      <c r="L407" s="406"/>
      <c r="M407" s="407"/>
      <c r="N407" s="403" t="s">
        <v>43</v>
      </c>
      <c r="O407" s="404"/>
      <c r="P407" s="404"/>
      <c r="Q407" s="404"/>
      <c r="R407" s="404"/>
      <c r="S407" s="404"/>
      <c r="T407" s="405"/>
      <c r="U407" s="43" t="s">
        <v>42</v>
      </c>
      <c r="V407" s="44">
        <f>IFERROR(V405/H405,"0")+IFERROR(V406/H406,"0")</f>
        <v>0</v>
      </c>
      <c r="W407" s="44">
        <f>IFERROR(W405/H405,"0")+IFERROR(W406/H406,"0")</f>
        <v>0</v>
      </c>
      <c r="X407" s="44">
        <f>IFERROR(IF(X405="",0,X405),"0")+IFERROR(IF(X406="",0,X406),"0")</f>
        <v>0</v>
      </c>
      <c r="Y407" s="68"/>
      <c r="Z407" s="68"/>
    </row>
    <row r="408" spans="1:53" x14ac:dyDescent="0.2">
      <c r="A408" s="406"/>
      <c r="B408" s="406"/>
      <c r="C408" s="406"/>
      <c r="D408" s="406"/>
      <c r="E408" s="406"/>
      <c r="F408" s="406"/>
      <c r="G408" s="406"/>
      <c r="H408" s="406"/>
      <c r="I408" s="406"/>
      <c r="J408" s="406"/>
      <c r="K408" s="406"/>
      <c r="L408" s="406"/>
      <c r="M408" s="407"/>
      <c r="N408" s="403" t="s">
        <v>43</v>
      </c>
      <c r="O408" s="404"/>
      <c r="P408" s="404"/>
      <c r="Q408" s="404"/>
      <c r="R408" s="404"/>
      <c r="S408" s="404"/>
      <c r="T408" s="405"/>
      <c r="U408" s="43" t="s">
        <v>0</v>
      </c>
      <c r="V408" s="44">
        <f>IFERROR(SUM(V405:V406),"0")</f>
        <v>0</v>
      </c>
      <c r="W408" s="44">
        <f>IFERROR(SUM(W405:W406),"0")</f>
        <v>0</v>
      </c>
      <c r="X408" s="43"/>
      <c r="Y408" s="68"/>
      <c r="Z408" s="68"/>
    </row>
    <row r="409" spans="1:53" ht="14.25" customHeight="1" x14ac:dyDescent="0.25">
      <c r="A409" s="398" t="s">
        <v>76</v>
      </c>
      <c r="B409" s="398"/>
      <c r="C409" s="398"/>
      <c r="D409" s="398"/>
      <c r="E409" s="398"/>
      <c r="F409" s="398"/>
      <c r="G409" s="398"/>
      <c r="H409" s="398"/>
      <c r="I409" s="398"/>
      <c r="J409" s="398"/>
      <c r="K409" s="398"/>
      <c r="L409" s="398"/>
      <c r="M409" s="398"/>
      <c r="N409" s="398"/>
      <c r="O409" s="398"/>
      <c r="P409" s="398"/>
      <c r="Q409" s="398"/>
      <c r="R409" s="398"/>
      <c r="S409" s="398"/>
      <c r="T409" s="398"/>
      <c r="U409" s="398"/>
      <c r="V409" s="398"/>
      <c r="W409" s="398"/>
      <c r="X409" s="398"/>
      <c r="Y409" s="67"/>
      <c r="Z409" s="67"/>
    </row>
    <row r="410" spans="1:53" ht="27" customHeight="1" x14ac:dyDescent="0.25">
      <c r="A410" s="64" t="s">
        <v>597</v>
      </c>
      <c r="B410" s="64" t="s">
        <v>598</v>
      </c>
      <c r="C410" s="37">
        <v>4301031212</v>
      </c>
      <c r="D410" s="399">
        <v>4607091389739</v>
      </c>
      <c r="E410" s="399"/>
      <c r="F410" s="63">
        <v>0.7</v>
      </c>
      <c r="G410" s="38">
        <v>6</v>
      </c>
      <c r="H410" s="63">
        <v>4.2</v>
      </c>
      <c r="I410" s="63">
        <v>4.43</v>
      </c>
      <c r="J410" s="38">
        <v>156</v>
      </c>
      <c r="K410" s="38" t="s">
        <v>80</v>
      </c>
      <c r="L410" s="39" t="s">
        <v>111</v>
      </c>
      <c r="M410" s="38">
        <v>45</v>
      </c>
      <c r="N410" s="6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401"/>
      <c r="P410" s="401"/>
      <c r="Q410" s="401"/>
      <c r="R410" s="402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6" si="18">IFERROR(IF(V410="",0,CEILING((V410/$H410),1)*$H410),"")</f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4" t="s">
        <v>66</v>
      </c>
    </row>
    <row r="411" spans="1:53" ht="27" customHeight="1" x14ac:dyDescent="0.25">
      <c r="A411" s="64" t="s">
        <v>599</v>
      </c>
      <c r="B411" s="64" t="s">
        <v>600</v>
      </c>
      <c r="C411" s="37">
        <v>4301031247</v>
      </c>
      <c r="D411" s="399">
        <v>4680115883048</v>
      </c>
      <c r="E411" s="399"/>
      <c r="F411" s="63">
        <v>1</v>
      </c>
      <c r="G411" s="38">
        <v>4</v>
      </c>
      <c r="H411" s="63">
        <v>4</v>
      </c>
      <c r="I411" s="63">
        <v>4.21</v>
      </c>
      <c r="J411" s="38">
        <v>120</v>
      </c>
      <c r="K411" s="38" t="s">
        <v>80</v>
      </c>
      <c r="L411" s="39" t="s">
        <v>79</v>
      </c>
      <c r="M411" s="38">
        <v>40</v>
      </c>
      <c r="N411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401"/>
      <c r="P411" s="401"/>
      <c r="Q411" s="401"/>
      <c r="R411" s="402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5" t="s">
        <v>66</v>
      </c>
    </row>
    <row r="412" spans="1:53" ht="27" customHeight="1" x14ac:dyDescent="0.25">
      <c r="A412" s="64" t="s">
        <v>601</v>
      </c>
      <c r="B412" s="64" t="s">
        <v>602</v>
      </c>
      <c r="C412" s="37">
        <v>4301031176</v>
      </c>
      <c r="D412" s="399">
        <v>4607091389425</v>
      </c>
      <c r="E412" s="399"/>
      <c r="F412" s="63">
        <v>0.35</v>
      </c>
      <c r="G412" s="38">
        <v>6</v>
      </c>
      <c r="H412" s="63">
        <v>2.1</v>
      </c>
      <c r="I412" s="63">
        <v>2.23</v>
      </c>
      <c r="J412" s="38">
        <v>234</v>
      </c>
      <c r="K412" s="38" t="s">
        <v>187</v>
      </c>
      <c r="L412" s="39" t="s">
        <v>79</v>
      </c>
      <c r="M412" s="38">
        <v>45</v>
      </c>
      <c r="N412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401"/>
      <c r="P412" s="401"/>
      <c r="Q412" s="401"/>
      <c r="R412" s="402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IFERROR(IF(W412=0,"",ROUNDUP(W412/H412,0)*0.00502),"")</f>
        <v/>
      </c>
      <c r="Y412" s="69" t="s">
        <v>48</v>
      </c>
      <c r="Z412" s="70" t="s">
        <v>48</v>
      </c>
      <c r="AD412" s="71"/>
      <c r="BA412" s="296" t="s">
        <v>66</v>
      </c>
    </row>
    <row r="413" spans="1:53" ht="27" customHeight="1" x14ac:dyDescent="0.25">
      <c r="A413" s="64" t="s">
        <v>603</v>
      </c>
      <c r="B413" s="64" t="s">
        <v>604</v>
      </c>
      <c r="C413" s="37">
        <v>4301031215</v>
      </c>
      <c r="D413" s="399">
        <v>4680115882911</v>
      </c>
      <c r="E413" s="399"/>
      <c r="F413" s="63">
        <v>0.4</v>
      </c>
      <c r="G413" s="38">
        <v>6</v>
      </c>
      <c r="H413" s="63">
        <v>2.4</v>
      </c>
      <c r="I413" s="63">
        <v>2.5299999999999998</v>
      </c>
      <c r="J413" s="38">
        <v>234</v>
      </c>
      <c r="K413" s="38" t="s">
        <v>187</v>
      </c>
      <c r="L413" s="39" t="s">
        <v>79</v>
      </c>
      <c r="M413" s="38">
        <v>40</v>
      </c>
      <c r="N413" s="631" t="s">
        <v>605</v>
      </c>
      <c r="O413" s="401"/>
      <c r="P413" s="401"/>
      <c r="Q413" s="401"/>
      <c r="R413" s="402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IFERROR(IF(W413=0,"",ROUNDUP(W413/H413,0)*0.00502),"")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customHeight="1" x14ac:dyDescent="0.25">
      <c r="A414" s="64" t="s">
        <v>606</v>
      </c>
      <c r="B414" s="64" t="s">
        <v>607</v>
      </c>
      <c r="C414" s="37">
        <v>4301031167</v>
      </c>
      <c r="D414" s="399">
        <v>4680115880771</v>
      </c>
      <c r="E414" s="399"/>
      <c r="F414" s="63">
        <v>0.28000000000000003</v>
      </c>
      <c r="G414" s="38">
        <v>6</v>
      </c>
      <c r="H414" s="63">
        <v>1.68</v>
      </c>
      <c r="I414" s="63">
        <v>1.81</v>
      </c>
      <c r="J414" s="38">
        <v>234</v>
      </c>
      <c r="K414" s="38" t="s">
        <v>187</v>
      </c>
      <c r="L414" s="39" t="s">
        <v>79</v>
      </c>
      <c r="M414" s="38">
        <v>45</v>
      </c>
      <c r="N414" s="6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401"/>
      <c r="P414" s="401"/>
      <c r="Q414" s="401"/>
      <c r="R414" s="402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IFERROR(IF(W414=0,"",ROUNDUP(W414/H414,0)*0.00502),"")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25">
      <c r="A415" s="64" t="s">
        <v>608</v>
      </c>
      <c r="B415" s="64" t="s">
        <v>609</v>
      </c>
      <c r="C415" s="37">
        <v>4301031173</v>
      </c>
      <c r="D415" s="399">
        <v>4607091389500</v>
      </c>
      <c r="E415" s="399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187</v>
      </c>
      <c r="L415" s="39" t="s">
        <v>79</v>
      </c>
      <c r="M415" s="38">
        <v>45</v>
      </c>
      <c r="N415" s="6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401"/>
      <c r="P415" s="401"/>
      <c r="Q415" s="401"/>
      <c r="R415" s="402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25">
      <c r="A416" s="64" t="s">
        <v>610</v>
      </c>
      <c r="B416" s="64" t="s">
        <v>611</v>
      </c>
      <c r="C416" s="37">
        <v>4301031103</v>
      </c>
      <c r="D416" s="399">
        <v>4680115881983</v>
      </c>
      <c r="E416" s="399"/>
      <c r="F416" s="63">
        <v>0.28000000000000003</v>
      </c>
      <c r="G416" s="38">
        <v>4</v>
      </c>
      <c r="H416" s="63">
        <v>1.1200000000000001</v>
      </c>
      <c r="I416" s="63">
        <v>1.252</v>
      </c>
      <c r="J416" s="38">
        <v>234</v>
      </c>
      <c r="K416" s="38" t="s">
        <v>187</v>
      </c>
      <c r="L416" s="39" t="s">
        <v>79</v>
      </c>
      <c r="M416" s="38">
        <v>40</v>
      </c>
      <c r="N416" s="6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401"/>
      <c r="P416" s="401"/>
      <c r="Q416" s="401"/>
      <c r="R416" s="402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x14ac:dyDescent="0.2">
      <c r="A417" s="406"/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7"/>
      <c r="N417" s="403" t="s">
        <v>43</v>
      </c>
      <c r="O417" s="404"/>
      <c r="P417" s="404"/>
      <c r="Q417" s="404"/>
      <c r="R417" s="404"/>
      <c r="S417" s="404"/>
      <c r="T417" s="405"/>
      <c r="U417" s="43" t="s">
        <v>42</v>
      </c>
      <c r="V417" s="44">
        <f>IFERROR(V410/H410,"0")+IFERROR(V411/H411,"0")+IFERROR(V412/H412,"0")+IFERROR(V413/H413,"0")+IFERROR(V414/H414,"0")+IFERROR(V415/H415,"0")+IFERROR(V416/H416,"0")</f>
        <v>0</v>
      </c>
      <c r="W417" s="44">
        <f>IFERROR(W410/H410,"0")+IFERROR(W411/H411,"0")+IFERROR(W412/H412,"0")+IFERROR(W413/H413,"0")+IFERROR(W414/H414,"0")+IFERROR(W415/H415,"0")+IFERROR(W416/H416,"0")</f>
        <v>0</v>
      </c>
      <c r="X417" s="44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x14ac:dyDescent="0.2">
      <c r="A418" s="406"/>
      <c r="B418" s="406"/>
      <c r="C418" s="406"/>
      <c r="D418" s="406"/>
      <c r="E418" s="406"/>
      <c r="F418" s="406"/>
      <c r="G418" s="406"/>
      <c r="H418" s="406"/>
      <c r="I418" s="406"/>
      <c r="J418" s="406"/>
      <c r="K418" s="406"/>
      <c r="L418" s="406"/>
      <c r="M418" s="407"/>
      <c r="N418" s="403" t="s">
        <v>43</v>
      </c>
      <c r="O418" s="404"/>
      <c r="P418" s="404"/>
      <c r="Q418" s="404"/>
      <c r="R418" s="404"/>
      <c r="S418" s="404"/>
      <c r="T418" s="405"/>
      <c r="U418" s="43" t="s">
        <v>0</v>
      </c>
      <c r="V418" s="44">
        <f>IFERROR(SUM(V410:V416),"0")</f>
        <v>0</v>
      </c>
      <c r="W418" s="44">
        <f>IFERROR(SUM(W410:W416),"0")</f>
        <v>0</v>
      </c>
      <c r="X418" s="43"/>
      <c r="Y418" s="68"/>
      <c r="Z418" s="68"/>
    </row>
    <row r="419" spans="1:53" ht="14.25" customHeight="1" x14ac:dyDescent="0.25">
      <c r="A419" s="398" t="s">
        <v>94</v>
      </c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398"/>
      <c r="P419" s="398"/>
      <c r="Q419" s="398"/>
      <c r="R419" s="398"/>
      <c r="S419" s="398"/>
      <c r="T419" s="398"/>
      <c r="U419" s="398"/>
      <c r="V419" s="398"/>
      <c r="W419" s="398"/>
      <c r="X419" s="398"/>
      <c r="Y419" s="67"/>
      <c r="Z419" s="67"/>
    </row>
    <row r="420" spans="1:53" ht="27" customHeight="1" x14ac:dyDescent="0.25">
      <c r="A420" s="64" t="s">
        <v>612</v>
      </c>
      <c r="B420" s="64" t="s">
        <v>613</v>
      </c>
      <c r="C420" s="37">
        <v>4301040358</v>
      </c>
      <c r="D420" s="399">
        <v>4680115884571</v>
      </c>
      <c r="E420" s="399"/>
      <c r="F420" s="63">
        <v>0.1</v>
      </c>
      <c r="G420" s="38">
        <v>20</v>
      </c>
      <c r="H420" s="63">
        <v>2</v>
      </c>
      <c r="I420" s="63">
        <v>2.6</v>
      </c>
      <c r="J420" s="38">
        <v>200</v>
      </c>
      <c r="K420" s="38" t="s">
        <v>582</v>
      </c>
      <c r="L420" s="39" t="s">
        <v>581</v>
      </c>
      <c r="M420" s="38">
        <v>60</v>
      </c>
      <c r="N420" s="635" t="s">
        <v>614</v>
      </c>
      <c r="O420" s="401"/>
      <c r="P420" s="401"/>
      <c r="Q420" s="401"/>
      <c r="R420" s="402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x14ac:dyDescent="0.2">
      <c r="A421" s="406"/>
      <c r="B421" s="406"/>
      <c r="C421" s="406"/>
      <c r="D421" s="406"/>
      <c r="E421" s="406"/>
      <c r="F421" s="406"/>
      <c r="G421" s="406"/>
      <c r="H421" s="406"/>
      <c r="I421" s="406"/>
      <c r="J421" s="406"/>
      <c r="K421" s="406"/>
      <c r="L421" s="406"/>
      <c r="M421" s="407"/>
      <c r="N421" s="403" t="s">
        <v>43</v>
      </c>
      <c r="O421" s="404"/>
      <c r="P421" s="404"/>
      <c r="Q421" s="404"/>
      <c r="R421" s="404"/>
      <c r="S421" s="404"/>
      <c r="T421" s="405"/>
      <c r="U421" s="43" t="s">
        <v>42</v>
      </c>
      <c r="V421" s="44">
        <f>IFERROR(V420/H420,"0")</f>
        <v>0</v>
      </c>
      <c r="W421" s="44">
        <f>IFERROR(W420/H420,"0")</f>
        <v>0</v>
      </c>
      <c r="X421" s="44">
        <f>IFERROR(IF(X420="",0,X420),"0")</f>
        <v>0</v>
      </c>
      <c r="Y421" s="68"/>
      <c r="Z421" s="68"/>
    </row>
    <row r="422" spans="1:53" x14ac:dyDescent="0.2">
      <c r="A422" s="406"/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7"/>
      <c r="N422" s="403" t="s">
        <v>43</v>
      </c>
      <c r="O422" s="404"/>
      <c r="P422" s="404"/>
      <c r="Q422" s="404"/>
      <c r="R422" s="404"/>
      <c r="S422" s="404"/>
      <c r="T422" s="405"/>
      <c r="U422" s="43" t="s">
        <v>0</v>
      </c>
      <c r="V422" s="44">
        <f>IFERROR(SUM(V420:V420),"0")</f>
        <v>0</v>
      </c>
      <c r="W422" s="44">
        <f>IFERROR(SUM(W420:W420),"0")</f>
        <v>0</v>
      </c>
      <c r="X422" s="43"/>
      <c r="Y422" s="68"/>
      <c r="Z422" s="68"/>
    </row>
    <row r="423" spans="1:53" ht="14.25" customHeight="1" x14ac:dyDescent="0.25">
      <c r="A423" s="398" t="s">
        <v>103</v>
      </c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398"/>
      <c r="P423" s="398"/>
      <c r="Q423" s="398"/>
      <c r="R423" s="398"/>
      <c r="S423" s="398"/>
      <c r="T423" s="398"/>
      <c r="U423" s="398"/>
      <c r="V423" s="398"/>
      <c r="W423" s="398"/>
      <c r="X423" s="398"/>
      <c r="Y423" s="67"/>
      <c r="Z423" s="67"/>
    </row>
    <row r="424" spans="1:53" ht="27" customHeight="1" x14ac:dyDescent="0.25">
      <c r="A424" s="64" t="s">
        <v>615</v>
      </c>
      <c r="B424" s="64" t="s">
        <v>616</v>
      </c>
      <c r="C424" s="37">
        <v>4301170010</v>
      </c>
      <c r="D424" s="399">
        <v>4680115884090</v>
      </c>
      <c r="E424" s="399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582</v>
      </c>
      <c r="L424" s="39" t="s">
        <v>581</v>
      </c>
      <c r="M424" s="38">
        <v>150</v>
      </c>
      <c r="N424" s="636" t="s">
        <v>617</v>
      </c>
      <c r="O424" s="401"/>
      <c r="P424" s="401"/>
      <c r="Q424" s="401"/>
      <c r="R424" s="402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IFERROR(IF(W424=0,"",ROUNDUP(W424/H424,0)*0.00627),"")</f>
        <v/>
      </c>
      <c r="Y424" s="69" t="s">
        <v>48</v>
      </c>
      <c r="Z424" s="70" t="s">
        <v>48</v>
      </c>
      <c r="AD424" s="71"/>
      <c r="BA424" s="302" t="s">
        <v>66</v>
      </c>
    </row>
    <row r="425" spans="1:53" x14ac:dyDescent="0.2">
      <c r="A425" s="406"/>
      <c r="B425" s="406"/>
      <c r="C425" s="406"/>
      <c r="D425" s="406"/>
      <c r="E425" s="406"/>
      <c r="F425" s="406"/>
      <c r="G425" s="406"/>
      <c r="H425" s="406"/>
      <c r="I425" s="406"/>
      <c r="J425" s="406"/>
      <c r="K425" s="406"/>
      <c r="L425" s="406"/>
      <c r="M425" s="407"/>
      <c r="N425" s="403" t="s">
        <v>43</v>
      </c>
      <c r="O425" s="404"/>
      <c r="P425" s="404"/>
      <c r="Q425" s="404"/>
      <c r="R425" s="404"/>
      <c r="S425" s="404"/>
      <c r="T425" s="405"/>
      <c r="U425" s="43" t="s">
        <v>42</v>
      </c>
      <c r="V425" s="44">
        <f>IFERROR(V424/H424,"0")</f>
        <v>0</v>
      </c>
      <c r="W425" s="44">
        <f>IFERROR(W424/H424,"0")</f>
        <v>0</v>
      </c>
      <c r="X425" s="44">
        <f>IFERROR(IF(X424="",0,X424),"0")</f>
        <v>0</v>
      </c>
      <c r="Y425" s="68"/>
      <c r="Z425" s="68"/>
    </row>
    <row r="426" spans="1:53" x14ac:dyDescent="0.2">
      <c r="A426" s="406"/>
      <c r="B426" s="406"/>
      <c r="C426" s="406"/>
      <c r="D426" s="406"/>
      <c r="E426" s="406"/>
      <c r="F426" s="406"/>
      <c r="G426" s="406"/>
      <c r="H426" s="406"/>
      <c r="I426" s="406"/>
      <c r="J426" s="406"/>
      <c r="K426" s="406"/>
      <c r="L426" s="406"/>
      <c r="M426" s="407"/>
      <c r="N426" s="403" t="s">
        <v>43</v>
      </c>
      <c r="O426" s="404"/>
      <c r="P426" s="404"/>
      <c r="Q426" s="404"/>
      <c r="R426" s="404"/>
      <c r="S426" s="404"/>
      <c r="T426" s="405"/>
      <c r="U426" s="43" t="s">
        <v>0</v>
      </c>
      <c r="V426" s="44">
        <f>IFERROR(SUM(V424:V424),"0")</f>
        <v>0</v>
      </c>
      <c r="W426" s="44">
        <f>IFERROR(SUM(W424:W424),"0")</f>
        <v>0</v>
      </c>
      <c r="X426" s="43"/>
      <c r="Y426" s="68"/>
      <c r="Z426" s="68"/>
    </row>
    <row r="427" spans="1:53" ht="14.25" customHeight="1" x14ac:dyDescent="0.25">
      <c r="A427" s="398" t="s">
        <v>618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67"/>
      <c r="Z427" s="67"/>
    </row>
    <row r="428" spans="1:53" ht="27" customHeight="1" x14ac:dyDescent="0.25">
      <c r="A428" s="64" t="s">
        <v>619</v>
      </c>
      <c r="B428" s="64" t="s">
        <v>620</v>
      </c>
      <c r="C428" s="37">
        <v>4301040357</v>
      </c>
      <c r="D428" s="399">
        <v>4680115884564</v>
      </c>
      <c r="E428" s="399"/>
      <c r="F428" s="63">
        <v>0.15</v>
      </c>
      <c r="G428" s="38">
        <v>20</v>
      </c>
      <c r="H428" s="63">
        <v>3</v>
      </c>
      <c r="I428" s="63">
        <v>3.6</v>
      </c>
      <c r="J428" s="38">
        <v>200</v>
      </c>
      <c r="K428" s="38" t="s">
        <v>582</v>
      </c>
      <c r="L428" s="39" t="s">
        <v>581</v>
      </c>
      <c r="M428" s="38">
        <v>60</v>
      </c>
      <c r="N428" s="637" t="s">
        <v>621</v>
      </c>
      <c r="O428" s="401"/>
      <c r="P428" s="401"/>
      <c r="Q428" s="401"/>
      <c r="R428" s="402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IFERROR(IF(W428=0,"",ROUNDUP(W428/H428,0)*0.00627),"")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x14ac:dyDescent="0.2">
      <c r="A429" s="406"/>
      <c r="B429" s="406"/>
      <c r="C429" s="406"/>
      <c r="D429" s="406"/>
      <c r="E429" s="406"/>
      <c r="F429" s="406"/>
      <c r="G429" s="406"/>
      <c r="H429" s="406"/>
      <c r="I429" s="406"/>
      <c r="J429" s="406"/>
      <c r="K429" s="406"/>
      <c r="L429" s="406"/>
      <c r="M429" s="407"/>
      <c r="N429" s="403" t="s">
        <v>43</v>
      </c>
      <c r="O429" s="404"/>
      <c r="P429" s="404"/>
      <c r="Q429" s="404"/>
      <c r="R429" s="404"/>
      <c r="S429" s="404"/>
      <c r="T429" s="405"/>
      <c r="U429" s="43" t="s">
        <v>42</v>
      </c>
      <c r="V429" s="44">
        <f>IFERROR(V428/H428,"0")</f>
        <v>0</v>
      </c>
      <c r="W429" s="44">
        <f>IFERROR(W428/H428,"0")</f>
        <v>0</v>
      </c>
      <c r="X429" s="44">
        <f>IFERROR(IF(X428="",0,X428),"0")</f>
        <v>0</v>
      </c>
      <c r="Y429" s="68"/>
      <c r="Z429" s="68"/>
    </row>
    <row r="430" spans="1:53" x14ac:dyDescent="0.2">
      <c r="A430" s="406"/>
      <c r="B430" s="406"/>
      <c r="C430" s="406"/>
      <c r="D430" s="406"/>
      <c r="E430" s="406"/>
      <c r="F430" s="406"/>
      <c r="G430" s="406"/>
      <c r="H430" s="406"/>
      <c r="I430" s="406"/>
      <c r="J430" s="406"/>
      <c r="K430" s="406"/>
      <c r="L430" s="406"/>
      <c r="M430" s="407"/>
      <c r="N430" s="403" t="s">
        <v>43</v>
      </c>
      <c r="O430" s="404"/>
      <c r="P430" s="404"/>
      <c r="Q430" s="404"/>
      <c r="R430" s="404"/>
      <c r="S430" s="404"/>
      <c r="T430" s="405"/>
      <c r="U430" s="43" t="s">
        <v>0</v>
      </c>
      <c r="V430" s="44">
        <f>IFERROR(SUM(V428:V428),"0")</f>
        <v>0</v>
      </c>
      <c r="W430" s="44">
        <f>IFERROR(SUM(W428:W428),"0")</f>
        <v>0</v>
      </c>
      <c r="X430" s="43"/>
      <c r="Y430" s="68"/>
      <c r="Z430" s="68"/>
    </row>
    <row r="431" spans="1:53" ht="27.75" customHeight="1" x14ac:dyDescent="0.2">
      <c r="A431" s="396" t="s">
        <v>622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55"/>
      <c r="Z431" s="55"/>
    </row>
    <row r="432" spans="1:53" ht="16.5" customHeight="1" x14ac:dyDescent="0.25">
      <c r="A432" s="397" t="s">
        <v>622</v>
      </c>
      <c r="B432" s="397"/>
      <c r="C432" s="397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397"/>
      <c r="O432" s="397"/>
      <c r="P432" s="397"/>
      <c r="Q432" s="397"/>
      <c r="R432" s="397"/>
      <c r="S432" s="397"/>
      <c r="T432" s="397"/>
      <c r="U432" s="397"/>
      <c r="V432" s="397"/>
      <c r="W432" s="397"/>
      <c r="X432" s="397"/>
      <c r="Y432" s="66"/>
      <c r="Z432" s="66"/>
    </row>
    <row r="433" spans="1:53" ht="14.25" customHeight="1" x14ac:dyDescent="0.25">
      <c r="A433" s="398" t="s">
        <v>116</v>
      </c>
      <c r="B433" s="398"/>
      <c r="C433" s="398"/>
      <c r="D433" s="398"/>
      <c r="E433" s="398"/>
      <c r="F433" s="398"/>
      <c r="G433" s="398"/>
      <c r="H433" s="398"/>
      <c r="I433" s="398"/>
      <c r="J433" s="398"/>
      <c r="K433" s="398"/>
      <c r="L433" s="398"/>
      <c r="M433" s="398"/>
      <c r="N433" s="398"/>
      <c r="O433" s="398"/>
      <c r="P433" s="398"/>
      <c r="Q433" s="398"/>
      <c r="R433" s="398"/>
      <c r="S433" s="398"/>
      <c r="T433" s="398"/>
      <c r="U433" s="398"/>
      <c r="V433" s="398"/>
      <c r="W433" s="398"/>
      <c r="X433" s="398"/>
      <c r="Y433" s="67"/>
      <c r="Z433" s="67"/>
    </row>
    <row r="434" spans="1:53" ht="27" customHeight="1" x14ac:dyDescent="0.25">
      <c r="A434" s="64" t="s">
        <v>623</v>
      </c>
      <c r="B434" s="64" t="s">
        <v>624</v>
      </c>
      <c r="C434" s="37">
        <v>4301011371</v>
      </c>
      <c r="D434" s="399">
        <v>4607091389067</v>
      </c>
      <c r="E434" s="399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134</v>
      </c>
      <c r="M434" s="38">
        <v>55</v>
      </c>
      <c r="N434" s="6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401"/>
      <c r="P434" s="401"/>
      <c r="Q434" s="401"/>
      <c r="R434" s="402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42" si="19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25">
      <c r="A435" s="64" t="s">
        <v>625</v>
      </c>
      <c r="B435" s="64" t="s">
        <v>626</v>
      </c>
      <c r="C435" s="37">
        <v>4301011363</v>
      </c>
      <c r="D435" s="399">
        <v>4607091383522</v>
      </c>
      <c r="E435" s="399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111</v>
      </c>
      <c r="M435" s="38">
        <v>55</v>
      </c>
      <c r="N435" s="63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401"/>
      <c r="P435" s="401"/>
      <c r="Q435" s="401"/>
      <c r="R435" s="402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ht="27" customHeight="1" x14ac:dyDescent="0.25">
      <c r="A436" s="64" t="s">
        <v>627</v>
      </c>
      <c r="B436" s="64" t="s">
        <v>628</v>
      </c>
      <c r="C436" s="37">
        <v>4301011431</v>
      </c>
      <c r="D436" s="399">
        <v>4607091384437</v>
      </c>
      <c r="E436" s="399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111</v>
      </c>
      <c r="M436" s="38">
        <v>50</v>
      </c>
      <c r="N436" s="6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401"/>
      <c r="P436" s="401"/>
      <c r="Q436" s="401"/>
      <c r="R436" s="402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6" t="s">
        <v>66</v>
      </c>
    </row>
    <row r="437" spans="1:53" ht="27" customHeight="1" x14ac:dyDescent="0.25">
      <c r="A437" s="64" t="s">
        <v>629</v>
      </c>
      <c r="B437" s="64" t="s">
        <v>630</v>
      </c>
      <c r="C437" s="37">
        <v>4301011365</v>
      </c>
      <c r="D437" s="399">
        <v>4607091389104</v>
      </c>
      <c r="E437" s="399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112</v>
      </c>
      <c r="L437" s="39" t="s">
        <v>111</v>
      </c>
      <c r="M437" s="38">
        <v>55</v>
      </c>
      <c r="N437" s="6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401"/>
      <c r="P437" s="401"/>
      <c r="Q437" s="401"/>
      <c r="R437" s="402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IFERROR(IF(W437=0,"",ROUNDUP(W437/H437,0)*0.01196),"")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t="27" customHeight="1" x14ac:dyDescent="0.25">
      <c r="A438" s="64" t="s">
        <v>631</v>
      </c>
      <c r="B438" s="64" t="s">
        <v>632</v>
      </c>
      <c r="C438" s="37">
        <v>4301011367</v>
      </c>
      <c r="D438" s="399">
        <v>4680115880603</v>
      </c>
      <c r="E438" s="399"/>
      <c r="F438" s="63">
        <v>0.6</v>
      </c>
      <c r="G438" s="38">
        <v>6</v>
      </c>
      <c r="H438" s="63">
        <v>3.6</v>
      </c>
      <c r="I438" s="63">
        <v>3.84</v>
      </c>
      <c r="J438" s="38">
        <v>120</v>
      </c>
      <c r="K438" s="38" t="s">
        <v>80</v>
      </c>
      <c r="L438" s="39" t="s">
        <v>111</v>
      </c>
      <c r="M438" s="38">
        <v>55</v>
      </c>
      <c r="N438" s="64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401"/>
      <c r="P438" s="401"/>
      <c r="Q438" s="401"/>
      <c r="R438" s="402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9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8" t="s">
        <v>66</v>
      </c>
    </row>
    <row r="439" spans="1:53" ht="27" customHeight="1" x14ac:dyDescent="0.25">
      <c r="A439" s="64" t="s">
        <v>633</v>
      </c>
      <c r="B439" s="64" t="s">
        <v>634</v>
      </c>
      <c r="C439" s="37">
        <v>4301011168</v>
      </c>
      <c r="D439" s="399">
        <v>4607091389999</v>
      </c>
      <c r="E439" s="399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111</v>
      </c>
      <c r="M439" s="38">
        <v>55</v>
      </c>
      <c r="N439" s="64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401"/>
      <c r="P439" s="401"/>
      <c r="Q439" s="401"/>
      <c r="R439" s="402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9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09" t="s">
        <v>66</v>
      </c>
    </row>
    <row r="440" spans="1:53" ht="27" customHeight="1" x14ac:dyDescent="0.25">
      <c r="A440" s="64" t="s">
        <v>635</v>
      </c>
      <c r="B440" s="64" t="s">
        <v>636</v>
      </c>
      <c r="C440" s="37">
        <v>4301011372</v>
      </c>
      <c r="D440" s="399">
        <v>4680115882782</v>
      </c>
      <c r="E440" s="399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111</v>
      </c>
      <c r="M440" s="38">
        <v>50</v>
      </c>
      <c r="N440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401"/>
      <c r="P440" s="401"/>
      <c r="Q440" s="401"/>
      <c r="R440" s="402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9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ht="27" customHeight="1" x14ac:dyDescent="0.25">
      <c r="A441" s="64" t="s">
        <v>637</v>
      </c>
      <c r="B441" s="64" t="s">
        <v>638</v>
      </c>
      <c r="C441" s="37">
        <v>4301011190</v>
      </c>
      <c r="D441" s="399">
        <v>4607091389098</v>
      </c>
      <c r="E441" s="399"/>
      <c r="F441" s="63">
        <v>0.4</v>
      </c>
      <c r="G441" s="38">
        <v>6</v>
      </c>
      <c r="H441" s="63">
        <v>2.4</v>
      </c>
      <c r="I441" s="63">
        <v>2.6</v>
      </c>
      <c r="J441" s="38">
        <v>156</v>
      </c>
      <c r="K441" s="38" t="s">
        <v>80</v>
      </c>
      <c r="L441" s="39" t="s">
        <v>134</v>
      </c>
      <c r="M441" s="38">
        <v>50</v>
      </c>
      <c r="N441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401"/>
      <c r="P441" s="401"/>
      <c r="Q441" s="401"/>
      <c r="R441" s="402"/>
      <c r="S441" s="40" t="s">
        <v>48</v>
      </c>
      <c r="T441" s="40" t="s">
        <v>48</v>
      </c>
      <c r="U441" s="41" t="s">
        <v>0</v>
      </c>
      <c r="V441" s="59">
        <v>36</v>
      </c>
      <c r="W441" s="56">
        <f t="shared" si="19"/>
        <v>36</v>
      </c>
      <c r="X441" s="42">
        <f>IFERROR(IF(W441=0,"",ROUNDUP(W441/H441,0)*0.00753),"")</f>
        <v>0.11295000000000001</v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4301011366</v>
      </c>
      <c r="D442" s="399">
        <v>4607091389982</v>
      </c>
      <c r="E442" s="399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6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401"/>
      <c r="P442" s="401"/>
      <c r="Q442" s="401"/>
      <c r="R442" s="402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9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x14ac:dyDescent="0.2">
      <c r="A443" s="406"/>
      <c r="B443" s="406"/>
      <c r="C443" s="406"/>
      <c r="D443" s="406"/>
      <c r="E443" s="406"/>
      <c r="F443" s="406"/>
      <c r="G443" s="406"/>
      <c r="H443" s="406"/>
      <c r="I443" s="406"/>
      <c r="J443" s="406"/>
      <c r="K443" s="406"/>
      <c r="L443" s="406"/>
      <c r="M443" s="407"/>
      <c r="N443" s="403" t="s">
        <v>43</v>
      </c>
      <c r="O443" s="404"/>
      <c r="P443" s="404"/>
      <c r="Q443" s="404"/>
      <c r="R443" s="404"/>
      <c r="S443" s="404"/>
      <c r="T443" s="405"/>
      <c r="U443" s="43" t="s">
        <v>42</v>
      </c>
      <c r="V443" s="44">
        <f>IFERROR(V434/H434,"0")+IFERROR(V435/H435,"0")+IFERROR(V436/H436,"0")+IFERROR(V437/H437,"0")+IFERROR(V438/H438,"0")+IFERROR(V439/H439,"0")+IFERROR(V440/H440,"0")+IFERROR(V441/H441,"0")+IFERROR(V442/H442,"0")</f>
        <v>15</v>
      </c>
      <c r="W443" s="44">
        <f>IFERROR(W434/H434,"0")+IFERROR(W435/H435,"0")+IFERROR(W436/H436,"0")+IFERROR(W437/H437,"0")+IFERROR(W438/H438,"0")+IFERROR(W439/H439,"0")+IFERROR(W440/H440,"0")+IFERROR(W441/H441,"0")+IFERROR(W442/H442,"0")</f>
        <v>15</v>
      </c>
      <c r="X443" s="44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0.11295000000000001</v>
      </c>
      <c r="Y443" s="68"/>
      <c r="Z443" s="68"/>
    </row>
    <row r="444" spans="1:53" x14ac:dyDescent="0.2">
      <c r="A444" s="406"/>
      <c r="B444" s="406"/>
      <c r="C444" s="406"/>
      <c r="D444" s="406"/>
      <c r="E444" s="406"/>
      <c r="F444" s="406"/>
      <c r="G444" s="406"/>
      <c r="H444" s="406"/>
      <c r="I444" s="406"/>
      <c r="J444" s="406"/>
      <c r="K444" s="406"/>
      <c r="L444" s="406"/>
      <c r="M444" s="407"/>
      <c r="N444" s="403" t="s">
        <v>43</v>
      </c>
      <c r="O444" s="404"/>
      <c r="P444" s="404"/>
      <c r="Q444" s="404"/>
      <c r="R444" s="404"/>
      <c r="S444" s="404"/>
      <c r="T444" s="405"/>
      <c r="U444" s="43" t="s">
        <v>0</v>
      </c>
      <c r="V444" s="44">
        <f>IFERROR(SUM(V434:V442),"0")</f>
        <v>36</v>
      </c>
      <c r="W444" s="44">
        <f>IFERROR(SUM(W434:W442),"0")</f>
        <v>36</v>
      </c>
      <c r="X444" s="43"/>
      <c r="Y444" s="68"/>
      <c r="Z444" s="68"/>
    </row>
    <row r="445" spans="1:53" ht="14.25" customHeight="1" x14ac:dyDescent="0.25">
      <c r="A445" s="398" t="s">
        <v>108</v>
      </c>
      <c r="B445" s="398"/>
      <c r="C445" s="398"/>
      <c r="D445" s="398"/>
      <c r="E445" s="398"/>
      <c r="F445" s="398"/>
      <c r="G445" s="398"/>
      <c r="H445" s="398"/>
      <c r="I445" s="398"/>
      <c r="J445" s="398"/>
      <c r="K445" s="398"/>
      <c r="L445" s="398"/>
      <c r="M445" s="398"/>
      <c r="N445" s="398"/>
      <c r="O445" s="398"/>
      <c r="P445" s="398"/>
      <c r="Q445" s="398"/>
      <c r="R445" s="398"/>
      <c r="S445" s="398"/>
      <c r="T445" s="398"/>
      <c r="U445" s="398"/>
      <c r="V445" s="398"/>
      <c r="W445" s="398"/>
      <c r="X445" s="398"/>
      <c r="Y445" s="67"/>
      <c r="Z445" s="67"/>
    </row>
    <row r="446" spans="1:53" ht="16.5" customHeight="1" x14ac:dyDescent="0.25">
      <c r="A446" s="64" t="s">
        <v>641</v>
      </c>
      <c r="B446" s="64" t="s">
        <v>642</v>
      </c>
      <c r="C446" s="37">
        <v>4301020222</v>
      </c>
      <c r="D446" s="399">
        <v>4607091388930</v>
      </c>
      <c r="E446" s="399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6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401"/>
      <c r="P446" s="401"/>
      <c r="Q446" s="401"/>
      <c r="R446" s="402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ht="16.5" customHeight="1" x14ac:dyDescent="0.25">
      <c r="A447" s="64" t="s">
        <v>643</v>
      </c>
      <c r="B447" s="64" t="s">
        <v>644</v>
      </c>
      <c r="C447" s="37">
        <v>4301020206</v>
      </c>
      <c r="D447" s="399">
        <v>4680115880054</v>
      </c>
      <c r="E447" s="399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401"/>
      <c r="P447" s="401"/>
      <c r="Q447" s="401"/>
      <c r="R447" s="402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4" t="s">
        <v>66</v>
      </c>
    </row>
    <row r="448" spans="1:53" x14ac:dyDescent="0.2">
      <c r="A448" s="406"/>
      <c r="B448" s="406"/>
      <c r="C448" s="406"/>
      <c r="D448" s="406"/>
      <c r="E448" s="406"/>
      <c r="F448" s="406"/>
      <c r="G448" s="406"/>
      <c r="H448" s="406"/>
      <c r="I448" s="406"/>
      <c r="J448" s="406"/>
      <c r="K448" s="406"/>
      <c r="L448" s="406"/>
      <c r="M448" s="407"/>
      <c r="N448" s="403" t="s">
        <v>43</v>
      </c>
      <c r="O448" s="404"/>
      <c r="P448" s="404"/>
      <c r="Q448" s="404"/>
      <c r="R448" s="404"/>
      <c r="S448" s="404"/>
      <c r="T448" s="405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406"/>
      <c r="B449" s="406"/>
      <c r="C449" s="406"/>
      <c r="D449" s="406"/>
      <c r="E449" s="406"/>
      <c r="F449" s="406"/>
      <c r="G449" s="406"/>
      <c r="H449" s="406"/>
      <c r="I449" s="406"/>
      <c r="J449" s="406"/>
      <c r="K449" s="406"/>
      <c r="L449" s="406"/>
      <c r="M449" s="407"/>
      <c r="N449" s="403" t="s">
        <v>43</v>
      </c>
      <c r="O449" s="404"/>
      <c r="P449" s="404"/>
      <c r="Q449" s="404"/>
      <c r="R449" s="404"/>
      <c r="S449" s="404"/>
      <c r="T449" s="405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98" t="s">
        <v>76</v>
      </c>
      <c r="B450" s="398"/>
      <c r="C450" s="398"/>
      <c r="D450" s="398"/>
      <c r="E450" s="398"/>
      <c r="F450" s="398"/>
      <c r="G450" s="398"/>
      <c r="H450" s="398"/>
      <c r="I450" s="398"/>
      <c r="J450" s="398"/>
      <c r="K450" s="398"/>
      <c r="L450" s="398"/>
      <c r="M450" s="398"/>
      <c r="N450" s="398"/>
      <c r="O450" s="398"/>
      <c r="P450" s="398"/>
      <c r="Q450" s="398"/>
      <c r="R450" s="398"/>
      <c r="S450" s="398"/>
      <c r="T450" s="398"/>
      <c r="U450" s="398"/>
      <c r="V450" s="398"/>
      <c r="W450" s="398"/>
      <c r="X450" s="398"/>
      <c r="Y450" s="67"/>
      <c r="Z450" s="67"/>
    </row>
    <row r="451" spans="1:53" ht="27" customHeight="1" x14ac:dyDescent="0.25">
      <c r="A451" s="64" t="s">
        <v>645</v>
      </c>
      <c r="B451" s="64" t="s">
        <v>646</v>
      </c>
      <c r="C451" s="37">
        <v>4301031252</v>
      </c>
      <c r="D451" s="399">
        <v>4680115883116</v>
      </c>
      <c r="E451" s="399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112</v>
      </c>
      <c r="L451" s="39" t="s">
        <v>111</v>
      </c>
      <c r="M451" s="38">
        <v>60</v>
      </c>
      <c r="N451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401"/>
      <c r="P451" s="401"/>
      <c r="Q451" s="401"/>
      <c r="R451" s="402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ref="W451:W456" si="20">IFERROR(IF(V451="",0,CEILING((V451/$H451),1)*$H451),"")</f>
        <v>0</v>
      </c>
      <c r="X451" s="42" t="str">
        <f>IFERROR(IF(W451=0,"",ROUNDUP(W451/H451,0)*0.01196),"")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ht="27" customHeight="1" x14ac:dyDescent="0.25">
      <c r="A452" s="64" t="s">
        <v>647</v>
      </c>
      <c r="B452" s="64" t="s">
        <v>648</v>
      </c>
      <c r="C452" s="37">
        <v>4301031248</v>
      </c>
      <c r="D452" s="399">
        <v>4680115883093</v>
      </c>
      <c r="E452" s="399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112</v>
      </c>
      <c r="L452" s="39" t="s">
        <v>79</v>
      </c>
      <c r="M452" s="38">
        <v>60</v>
      </c>
      <c r="N452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401"/>
      <c r="P452" s="401"/>
      <c r="Q452" s="401"/>
      <c r="R452" s="402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IFERROR(IF(W452=0,"",ROUNDUP(W452/H452,0)*0.01196),"")</f>
        <v/>
      </c>
      <c r="Y452" s="69" t="s">
        <v>48</v>
      </c>
      <c r="Z452" s="70" t="s">
        <v>48</v>
      </c>
      <c r="AD452" s="71"/>
      <c r="BA452" s="316" t="s">
        <v>66</v>
      </c>
    </row>
    <row r="453" spans="1:53" ht="27" customHeight="1" x14ac:dyDescent="0.25">
      <c r="A453" s="64" t="s">
        <v>649</v>
      </c>
      <c r="B453" s="64" t="s">
        <v>650</v>
      </c>
      <c r="C453" s="37">
        <v>4301031250</v>
      </c>
      <c r="D453" s="399">
        <v>4680115883109</v>
      </c>
      <c r="E453" s="399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112</v>
      </c>
      <c r="L453" s="39" t="s">
        <v>79</v>
      </c>
      <c r="M453" s="38">
        <v>60</v>
      </c>
      <c r="N453" s="6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401"/>
      <c r="P453" s="401"/>
      <c r="Q453" s="401"/>
      <c r="R453" s="402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IFERROR(IF(W453=0,"",ROUNDUP(W453/H453,0)*0.01196),"")</f>
        <v/>
      </c>
      <c r="Y453" s="69" t="s">
        <v>48</v>
      </c>
      <c r="Z453" s="70" t="s">
        <v>48</v>
      </c>
      <c r="AD453" s="71"/>
      <c r="BA453" s="317" t="s">
        <v>66</v>
      </c>
    </row>
    <row r="454" spans="1:53" ht="27" customHeight="1" x14ac:dyDescent="0.25">
      <c r="A454" s="64" t="s">
        <v>651</v>
      </c>
      <c r="B454" s="64" t="s">
        <v>652</v>
      </c>
      <c r="C454" s="37">
        <v>4301031249</v>
      </c>
      <c r="D454" s="399">
        <v>4680115882072</v>
      </c>
      <c r="E454" s="399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111</v>
      </c>
      <c r="M454" s="38">
        <v>60</v>
      </c>
      <c r="N454" s="652" t="s">
        <v>653</v>
      </c>
      <c r="O454" s="401"/>
      <c r="P454" s="401"/>
      <c r="Q454" s="401"/>
      <c r="R454" s="402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18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4301031251</v>
      </c>
      <c r="D455" s="399">
        <v>4680115882102</v>
      </c>
      <c r="E455" s="399"/>
      <c r="F455" s="63">
        <v>0.6</v>
      </c>
      <c r="G455" s="38">
        <v>6</v>
      </c>
      <c r="H455" s="63">
        <v>3.6</v>
      </c>
      <c r="I455" s="63">
        <v>3.81</v>
      </c>
      <c r="J455" s="38">
        <v>120</v>
      </c>
      <c r="K455" s="38" t="s">
        <v>80</v>
      </c>
      <c r="L455" s="39" t="s">
        <v>79</v>
      </c>
      <c r="M455" s="38">
        <v>60</v>
      </c>
      <c r="N455" s="653" t="s">
        <v>656</v>
      </c>
      <c r="O455" s="401"/>
      <c r="P455" s="401"/>
      <c r="Q455" s="401"/>
      <c r="R455" s="402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19" t="s">
        <v>66</v>
      </c>
    </row>
    <row r="456" spans="1:53" ht="27" customHeight="1" x14ac:dyDescent="0.25">
      <c r="A456" s="64" t="s">
        <v>657</v>
      </c>
      <c r="B456" s="64" t="s">
        <v>658</v>
      </c>
      <c r="C456" s="37">
        <v>4301031253</v>
      </c>
      <c r="D456" s="399">
        <v>4680115882096</v>
      </c>
      <c r="E456" s="399"/>
      <c r="F456" s="63">
        <v>0.6</v>
      </c>
      <c r="G456" s="38">
        <v>6</v>
      </c>
      <c r="H456" s="63">
        <v>3.6</v>
      </c>
      <c r="I456" s="63">
        <v>3.81</v>
      </c>
      <c r="J456" s="38">
        <v>120</v>
      </c>
      <c r="K456" s="38" t="s">
        <v>80</v>
      </c>
      <c r="L456" s="39" t="s">
        <v>79</v>
      </c>
      <c r="M456" s="38">
        <v>60</v>
      </c>
      <c r="N456" s="654" t="s">
        <v>659</v>
      </c>
      <c r="O456" s="401"/>
      <c r="P456" s="401"/>
      <c r="Q456" s="401"/>
      <c r="R456" s="402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0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0" t="s">
        <v>66</v>
      </c>
    </row>
    <row r="457" spans="1:53" x14ac:dyDescent="0.2">
      <c r="A457" s="406"/>
      <c r="B457" s="406"/>
      <c r="C457" s="406"/>
      <c r="D457" s="406"/>
      <c r="E457" s="406"/>
      <c r="F457" s="406"/>
      <c r="G457" s="406"/>
      <c r="H457" s="406"/>
      <c r="I457" s="406"/>
      <c r="J457" s="406"/>
      <c r="K457" s="406"/>
      <c r="L457" s="406"/>
      <c r="M457" s="407"/>
      <c r="N457" s="403" t="s">
        <v>43</v>
      </c>
      <c r="O457" s="404"/>
      <c r="P457" s="404"/>
      <c r="Q457" s="404"/>
      <c r="R457" s="404"/>
      <c r="S457" s="404"/>
      <c r="T457" s="405"/>
      <c r="U457" s="43" t="s">
        <v>42</v>
      </c>
      <c r="V457" s="44">
        <f>IFERROR(V451/H451,"0")+IFERROR(V452/H452,"0")+IFERROR(V453/H453,"0")+IFERROR(V454/H454,"0")+IFERROR(V455/H455,"0")+IFERROR(V456/H456,"0")</f>
        <v>0</v>
      </c>
      <c r="W457" s="44">
        <f>IFERROR(W451/H451,"0")+IFERROR(W452/H452,"0")+IFERROR(W453/H453,"0")+IFERROR(W454/H454,"0")+IFERROR(W455/H455,"0")+IFERROR(W456/H456,"0")</f>
        <v>0</v>
      </c>
      <c r="X457" s="44">
        <f>IFERROR(IF(X451="",0,X451),"0")+IFERROR(IF(X452="",0,X452),"0")+IFERROR(IF(X453="",0,X453),"0")+IFERROR(IF(X454="",0,X454),"0")+IFERROR(IF(X455="",0,X455),"0")+IFERROR(IF(X456="",0,X456),"0")</f>
        <v>0</v>
      </c>
      <c r="Y457" s="68"/>
      <c r="Z457" s="68"/>
    </row>
    <row r="458" spans="1:53" x14ac:dyDescent="0.2">
      <c r="A458" s="406"/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7"/>
      <c r="N458" s="403" t="s">
        <v>43</v>
      </c>
      <c r="O458" s="404"/>
      <c r="P458" s="404"/>
      <c r="Q458" s="404"/>
      <c r="R458" s="404"/>
      <c r="S458" s="404"/>
      <c r="T458" s="405"/>
      <c r="U458" s="43" t="s">
        <v>0</v>
      </c>
      <c r="V458" s="44">
        <f>IFERROR(SUM(V451:V456),"0")</f>
        <v>0</v>
      </c>
      <c r="W458" s="44">
        <f>IFERROR(SUM(W451:W456),"0")</f>
        <v>0</v>
      </c>
      <c r="X458" s="43"/>
      <c r="Y458" s="68"/>
      <c r="Z458" s="68"/>
    </row>
    <row r="459" spans="1:53" ht="14.25" customHeight="1" x14ac:dyDescent="0.25">
      <c r="A459" s="398" t="s">
        <v>81</v>
      </c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398"/>
      <c r="P459" s="398"/>
      <c r="Q459" s="398"/>
      <c r="R459" s="398"/>
      <c r="S459" s="398"/>
      <c r="T459" s="398"/>
      <c r="U459" s="398"/>
      <c r="V459" s="398"/>
      <c r="W459" s="398"/>
      <c r="X459" s="398"/>
      <c r="Y459" s="67"/>
      <c r="Z459" s="67"/>
    </row>
    <row r="460" spans="1:53" ht="27" customHeight="1" x14ac:dyDescent="0.25">
      <c r="A460" s="64" t="s">
        <v>660</v>
      </c>
      <c r="B460" s="64" t="s">
        <v>661</v>
      </c>
      <c r="C460" s="37">
        <v>4301051058</v>
      </c>
      <c r="D460" s="399">
        <v>4680115883536</v>
      </c>
      <c r="E460" s="399"/>
      <c r="F460" s="63">
        <v>0.3</v>
      </c>
      <c r="G460" s="38">
        <v>6</v>
      </c>
      <c r="H460" s="63">
        <v>1.8</v>
      </c>
      <c r="I460" s="63">
        <v>2.0659999999999998</v>
      </c>
      <c r="J460" s="38">
        <v>156</v>
      </c>
      <c r="K460" s="38" t="s">
        <v>80</v>
      </c>
      <c r="L460" s="39" t="s">
        <v>79</v>
      </c>
      <c r="M460" s="38">
        <v>45</v>
      </c>
      <c r="N460" s="655" t="s">
        <v>662</v>
      </c>
      <c r="O460" s="401"/>
      <c r="P460" s="401"/>
      <c r="Q460" s="401"/>
      <c r="R460" s="402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356</v>
      </c>
      <c r="AD460" s="71"/>
      <c r="BA460" s="321" t="s">
        <v>66</v>
      </c>
    </row>
    <row r="461" spans="1:53" ht="16.5" customHeight="1" x14ac:dyDescent="0.25">
      <c r="A461" s="64" t="s">
        <v>663</v>
      </c>
      <c r="B461" s="64" t="s">
        <v>664</v>
      </c>
      <c r="C461" s="37">
        <v>4301051230</v>
      </c>
      <c r="D461" s="399">
        <v>4607091383409</v>
      </c>
      <c r="E461" s="399"/>
      <c r="F461" s="63">
        <v>1.3</v>
      </c>
      <c r="G461" s="38">
        <v>6</v>
      </c>
      <c r="H461" s="63">
        <v>7.8</v>
      </c>
      <c r="I461" s="63">
        <v>8.3460000000000001</v>
      </c>
      <c r="J461" s="38">
        <v>56</v>
      </c>
      <c r="K461" s="38" t="s">
        <v>112</v>
      </c>
      <c r="L461" s="39" t="s">
        <v>79</v>
      </c>
      <c r="M461" s="38">
        <v>45</v>
      </c>
      <c r="N461" s="6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401"/>
      <c r="P461" s="401"/>
      <c r="Q461" s="401"/>
      <c r="R461" s="402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IFERROR(IF(W461=0,"",ROUNDUP(W461/H461,0)*0.02175),"")</f>
        <v/>
      </c>
      <c r="Y461" s="69" t="s">
        <v>48</v>
      </c>
      <c r="Z461" s="70" t="s">
        <v>48</v>
      </c>
      <c r="AD461" s="71"/>
      <c r="BA461" s="322" t="s">
        <v>66</v>
      </c>
    </row>
    <row r="462" spans="1:53" ht="16.5" customHeight="1" x14ac:dyDescent="0.25">
      <c r="A462" s="64" t="s">
        <v>665</v>
      </c>
      <c r="B462" s="64" t="s">
        <v>666</v>
      </c>
      <c r="C462" s="37">
        <v>4301051231</v>
      </c>
      <c r="D462" s="399">
        <v>4607091383416</v>
      </c>
      <c r="E462" s="399"/>
      <c r="F462" s="63">
        <v>1.3</v>
      </c>
      <c r="G462" s="38">
        <v>6</v>
      </c>
      <c r="H462" s="63">
        <v>7.8</v>
      </c>
      <c r="I462" s="63">
        <v>8.3460000000000001</v>
      </c>
      <c r="J462" s="38">
        <v>56</v>
      </c>
      <c r="K462" s="38" t="s">
        <v>112</v>
      </c>
      <c r="L462" s="39" t="s">
        <v>79</v>
      </c>
      <c r="M462" s="38">
        <v>45</v>
      </c>
      <c r="N462" s="6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401"/>
      <c r="P462" s="401"/>
      <c r="Q462" s="401"/>
      <c r="R462" s="402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23" t="s">
        <v>66</v>
      </c>
    </row>
    <row r="463" spans="1:53" x14ac:dyDescent="0.2">
      <c r="A463" s="406"/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7"/>
      <c r="N463" s="403" t="s">
        <v>43</v>
      </c>
      <c r="O463" s="404"/>
      <c r="P463" s="404"/>
      <c r="Q463" s="404"/>
      <c r="R463" s="404"/>
      <c r="S463" s="404"/>
      <c r="T463" s="405"/>
      <c r="U463" s="43" t="s">
        <v>42</v>
      </c>
      <c r="V463" s="44">
        <f>IFERROR(V460/H460,"0")+IFERROR(V461/H461,"0")+IFERROR(V462/H462,"0")</f>
        <v>0</v>
      </c>
      <c r="W463" s="44">
        <f>IFERROR(W460/H460,"0")+IFERROR(W461/H461,"0")+IFERROR(W462/H462,"0")</f>
        <v>0</v>
      </c>
      <c r="X463" s="44">
        <f>IFERROR(IF(X460="",0,X460),"0")+IFERROR(IF(X461="",0,X461),"0")+IFERROR(IF(X462="",0,X462),"0")</f>
        <v>0</v>
      </c>
      <c r="Y463" s="68"/>
      <c r="Z463" s="68"/>
    </row>
    <row r="464" spans="1:53" x14ac:dyDescent="0.2">
      <c r="A464" s="406"/>
      <c r="B464" s="406"/>
      <c r="C464" s="406"/>
      <c r="D464" s="406"/>
      <c r="E464" s="406"/>
      <c r="F464" s="406"/>
      <c r="G464" s="406"/>
      <c r="H464" s="406"/>
      <c r="I464" s="406"/>
      <c r="J464" s="406"/>
      <c r="K464" s="406"/>
      <c r="L464" s="406"/>
      <c r="M464" s="407"/>
      <c r="N464" s="403" t="s">
        <v>43</v>
      </c>
      <c r="O464" s="404"/>
      <c r="P464" s="404"/>
      <c r="Q464" s="404"/>
      <c r="R464" s="404"/>
      <c r="S464" s="404"/>
      <c r="T464" s="405"/>
      <c r="U464" s="43" t="s">
        <v>0</v>
      </c>
      <c r="V464" s="44">
        <f>IFERROR(SUM(V460:V462),"0")</f>
        <v>0</v>
      </c>
      <c r="W464" s="44">
        <f>IFERROR(SUM(W460:W462),"0")</f>
        <v>0</v>
      </c>
      <c r="X464" s="43"/>
      <c r="Y464" s="68"/>
      <c r="Z464" s="68"/>
    </row>
    <row r="465" spans="1:53" ht="27.75" customHeight="1" x14ac:dyDescent="0.2">
      <c r="A465" s="396" t="s">
        <v>667</v>
      </c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6"/>
      <c r="P465" s="396"/>
      <c r="Q465" s="396"/>
      <c r="R465" s="396"/>
      <c r="S465" s="396"/>
      <c r="T465" s="396"/>
      <c r="U465" s="396"/>
      <c r="V465" s="396"/>
      <c r="W465" s="396"/>
      <c r="X465" s="396"/>
      <c r="Y465" s="55"/>
      <c r="Z465" s="55"/>
    </row>
    <row r="466" spans="1:53" ht="16.5" customHeight="1" x14ac:dyDescent="0.25">
      <c r="A466" s="397" t="s">
        <v>668</v>
      </c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7"/>
      <c r="P466" s="397"/>
      <c r="Q466" s="397"/>
      <c r="R466" s="397"/>
      <c r="S466" s="397"/>
      <c r="T466" s="397"/>
      <c r="U466" s="397"/>
      <c r="V466" s="397"/>
      <c r="W466" s="397"/>
      <c r="X466" s="397"/>
      <c r="Y466" s="66"/>
      <c r="Z466" s="66"/>
    </row>
    <row r="467" spans="1:53" ht="14.25" customHeight="1" x14ac:dyDescent="0.25">
      <c r="A467" s="398" t="s">
        <v>116</v>
      </c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398"/>
      <c r="P467" s="398"/>
      <c r="Q467" s="398"/>
      <c r="R467" s="398"/>
      <c r="S467" s="398"/>
      <c r="T467" s="398"/>
      <c r="U467" s="398"/>
      <c r="V467" s="398"/>
      <c r="W467" s="398"/>
      <c r="X467" s="398"/>
      <c r="Y467" s="67"/>
      <c r="Z467" s="67"/>
    </row>
    <row r="468" spans="1:53" ht="27" customHeight="1" x14ac:dyDescent="0.25">
      <c r="A468" s="64" t="s">
        <v>669</v>
      </c>
      <c r="B468" s="64" t="s">
        <v>670</v>
      </c>
      <c r="C468" s="37">
        <v>4301011551</v>
      </c>
      <c r="D468" s="399">
        <v>4640242180038</v>
      </c>
      <c r="E468" s="399"/>
      <c r="F468" s="63">
        <v>0.4</v>
      </c>
      <c r="G468" s="38">
        <v>10</v>
      </c>
      <c r="H468" s="63">
        <v>4</v>
      </c>
      <c r="I468" s="63">
        <v>4.24</v>
      </c>
      <c r="J468" s="38">
        <v>120</v>
      </c>
      <c r="K468" s="38" t="s">
        <v>80</v>
      </c>
      <c r="L468" s="39" t="s">
        <v>111</v>
      </c>
      <c r="M468" s="38">
        <v>50</v>
      </c>
      <c r="N468" s="658" t="s">
        <v>671</v>
      </c>
      <c r="O468" s="401"/>
      <c r="P468" s="401"/>
      <c r="Q468" s="401"/>
      <c r="R468" s="402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IFERROR(IF(W468=0,"",ROUNDUP(W468/H468,0)*0.00937),"")</f>
        <v/>
      </c>
      <c r="Y468" s="69" t="s">
        <v>48</v>
      </c>
      <c r="Z468" s="70" t="s">
        <v>356</v>
      </c>
      <c r="AD468" s="71"/>
      <c r="BA468" s="324" t="s">
        <v>66</v>
      </c>
    </row>
    <row r="469" spans="1:53" ht="27" customHeight="1" x14ac:dyDescent="0.25">
      <c r="A469" s="64" t="s">
        <v>672</v>
      </c>
      <c r="B469" s="64" t="s">
        <v>673</v>
      </c>
      <c r="C469" s="37">
        <v>4301011585</v>
      </c>
      <c r="D469" s="399">
        <v>4640242180441</v>
      </c>
      <c r="E469" s="399"/>
      <c r="F469" s="63">
        <v>1.5</v>
      </c>
      <c r="G469" s="38">
        <v>8</v>
      </c>
      <c r="H469" s="63">
        <v>12</v>
      </c>
      <c r="I469" s="63">
        <v>12.48</v>
      </c>
      <c r="J469" s="38">
        <v>56</v>
      </c>
      <c r="K469" s="38" t="s">
        <v>112</v>
      </c>
      <c r="L469" s="39" t="s">
        <v>111</v>
      </c>
      <c r="M469" s="38">
        <v>50</v>
      </c>
      <c r="N469" s="659" t="s">
        <v>674</v>
      </c>
      <c r="O469" s="401"/>
      <c r="P469" s="401"/>
      <c r="Q469" s="401"/>
      <c r="R469" s="402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5" t="s">
        <v>66</v>
      </c>
    </row>
    <row r="470" spans="1:53" ht="27" customHeight="1" x14ac:dyDescent="0.25">
      <c r="A470" s="64" t="s">
        <v>675</v>
      </c>
      <c r="B470" s="64" t="s">
        <v>676</v>
      </c>
      <c r="C470" s="37">
        <v>4301011584</v>
      </c>
      <c r="D470" s="399">
        <v>4640242180564</v>
      </c>
      <c r="E470" s="399"/>
      <c r="F470" s="63">
        <v>1.5</v>
      </c>
      <c r="G470" s="38">
        <v>8</v>
      </c>
      <c r="H470" s="63">
        <v>12</v>
      </c>
      <c r="I470" s="63">
        <v>12.48</v>
      </c>
      <c r="J470" s="38">
        <v>56</v>
      </c>
      <c r="K470" s="38" t="s">
        <v>112</v>
      </c>
      <c r="L470" s="39" t="s">
        <v>111</v>
      </c>
      <c r="M470" s="38">
        <v>50</v>
      </c>
      <c r="N470" s="660" t="s">
        <v>677</v>
      </c>
      <c r="O470" s="401"/>
      <c r="P470" s="401"/>
      <c r="Q470" s="401"/>
      <c r="R470" s="402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x14ac:dyDescent="0.2">
      <c r="A471" s="406"/>
      <c r="B471" s="406"/>
      <c r="C471" s="406"/>
      <c r="D471" s="406"/>
      <c r="E471" s="406"/>
      <c r="F471" s="406"/>
      <c r="G471" s="406"/>
      <c r="H471" s="406"/>
      <c r="I471" s="406"/>
      <c r="J471" s="406"/>
      <c r="K471" s="406"/>
      <c r="L471" s="406"/>
      <c r="M471" s="407"/>
      <c r="N471" s="403" t="s">
        <v>43</v>
      </c>
      <c r="O471" s="404"/>
      <c r="P471" s="404"/>
      <c r="Q471" s="404"/>
      <c r="R471" s="404"/>
      <c r="S471" s="404"/>
      <c r="T471" s="405"/>
      <c r="U471" s="43" t="s">
        <v>42</v>
      </c>
      <c r="V471" s="44">
        <f>IFERROR(V468/H468,"0")+IFERROR(V469/H469,"0")+IFERROR(V470/H470,"0")</f>
        <v>0</v>
      </c>
      <c r="W471" s="44">
        <f>IFERROR(W468/H468,"0")+IFERROR(W469/H469,"0")+IFERROR(W470/H470,"0")</f>
        <v>0</v>
      </c>
      <c r="X471" s="44">
        <f>IFERROR(IF(X468="",0,X468),"0")+IFERROR(IF(X469="",0,X469),"0")+IFERROR(IF(X470="",0,X470),"0")</f>
        <v>0</v>
      </c>
      <c r="Y471" s="68"/>
      <c r="Z471" s="68"/>
    </row>
    <row r="472" spans="1:53" x14ac:dyDescent="0.2">
      <c r="A472" s="406"/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7"/>
      <c r="N472" s="403" t="s">
        <v>43</v>
      </c>
      <c r="O472" s="404"/>
      <c r="P472" s="404"/>
      <c r="Q472" s="404"/>
      <c r="R472" s="404"/>
      <c r="S472" s="404"/>
      <c r="T472" s="405"/>
      <c r="U472" s="43" t="s">
        <v>0</v>
      </c>
      <c r="V472" s="44">
        <f>IFERROR(SUM(V468:V470),"0")</f>
        <v>0</v>
      </c>
      <c r="W472" s="44">
        <f>IFERROR(SUM(W468:W470),"0")</f>
        <v>0</v>
      </c>
      <c r="X472" s="43"/>
      <c r="Y472" s="68"/>
      <c r="Z472" s="68"/>
    </row>
    <row r="473" spans="1:53" ht="14.25" customHeight="1" x14ac:dyDescent="0.25">
      <c r="A473" s="398" t="s">
        <v>108</v>
      </c>
      <c r="B473" s="398"/>
      <c r="C473" s="398"/>
      <c r="D473" s="398"/>
      <c r="E473" s="398"/>
      <c r="F473" s="398"/>
      <c r="G473" s="398"/>
      <c r="H473" s="398"/>
      <c r="I473" s="398"/>
      <c r="J473" s="398"/>
      <c r="K473" s="398"/>
      <c r="L473" s="398"/>
      <c r="M473" s="398"/>
      <c r="N473" s="398"/>
      <c r="O473" s="398"/>
      <c r="P473" s="398"/>
      <c r="Q473" s="398"/>
      <c r="R473" s="398"/>
      <c r="S473" s="398"/>
      <c r="T473" s="398"/>
      <c r="U473" s="398"/>
      <c r="V473" s="398"/>
      <c r="W473" s="398"/>
      <c r="X473" s="398"/>
      <c r="Y473" s="67"/>
      <c r="Z473" s="67"/>
    </row>
    <row r="474" spans="1:53" ht="27" customHeight="1" x14ac:dyDescent="0.25">
      <c r="A474" s="64" t="s">
        <v>678</v>
      </c>
      <c r="B474" s="64" t="s">
        <v>679</v>
      </c>
      <c r="C474" s="37">
        <v>4301020260</v>
      </c>
      <c r="D474" s="399">
        <v>4640242180526</v>
      </c>
      <c r="E474" s="399"/>
      <c r="F474" s="63">
        <v>1.8</v>
      </c>
      <c r="G474" s="38">
        <v>6</v>
      </c>
      <c r="H474" s="63">
        <v>10.8</v>
      </c>
      <c r="I474" s="63">
        <v>11.28</v>
      </c>
      <c r="J474" s="38">
        <v>56</v>
      </c>
      <c r="K474" s="38" t="s">
        <v>112</v>
      </c>
      <c r="L474" s="39" t="s">
        <v>111</v>
      </c>
      <c r="M474" s="38">
        <v>50</v>
      </c>
      <c r="N474" s="661" t="s">
        <v>680</v>
      </c>
      <c r="O474" s="401"/>
      <c r="P474" s="401"/>
      <c r="Q474" s="401"/>
      <c r="R474" s="402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7" t="s">
        <v>66</v>
      </c>
    </row>
    <row r="475" spans="1:53" ht="16.5" customHeight="1" x14ac:dyDescent="0.25">
      <c r="A475" s="64" t="s">
        <v>681</v>
      </c>
      <c r="B475" s="64" t="s">
        <v>682</v>
      </c>
      <c r="C475" s="37">
        <v>4301020269</v>
      </c>
      <c r="D475" s="399">
        <v>4640242180519</v>
      </c>
      <c r="E475" s="399"/>
      <c r="F475" s="63">
        <v>1.35</v>
      </c>
      <c r="G475" s="38">
        <v>8</v>
      </c>
      <c r="H475" s="63">
        <v>10.8</v>
      </c>
      <c r="I475" s="63">
        <v>11.28</v>
      </c>
      <c r="J475" s="38">
        <v>56</v>
      </c>
      <c r="K475" s="38" t="s">
        <v>112</v>
      </c>
      <c r="L475" s="39" t="s">
        <v>134</v>
      </c>
      <c r="M475" s="38">
        <v>50</v>
      </c>
      <c r="N475" s="662" t="s">
        <v>683</v>
      </c>
      <c r="O475" s="401"/>
      <c r="P475" s="401"/>
      <c r="Q475" s="401"/>
      <c r="R475" s="402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28" t="s">
        <v>66</v>
      </c>
    </row>
    <row r="476" spans="1:53" x14ac:dyDescent="0.2">
      <c r="A476" s="406"/>
      <c r="B476" s="406"/>
      <c r="C476" s="406"/>
      <c r="D476" s="406"/>
      <c r="E476" s="406"/>
      <c r="F476" s="406"/>
      <c r="G476" s="406"/>
      <c r="H476" s="406"/>
      <c r="I476" s="406"/>
      <c r="J476" s="406"/>
      <c r="K476" s="406"/>
      <c r="L476" s="406"/>
      <c r="M476" s="407"/>
      <c r="N476" s="403" t="s">
        <v>43</v>
      </c>
      <c r="O476" s="404"/>
      <c r="P476" s="404"/>
      <c r="Q476" s="404"/>
      <c r="R476" s="404"/>
      <c r="S476" s="404"/>
      <c r="T476" s="405"/>
      <c r="U476" s="43" t="s">
        <v>42</v>
      </c>
      <c r="V476" s="44">
        <f>IFERROR(V474/H474,"0")+IFERROR(V475/H475,"0")</f>
        <v>0</v>
      </c>
      <c r="W476" s="44">
        <f>IFERROR(W474/H474,"0")+IFERROR(W475/H475,"0")</f>
        <v>0</v>
      </c>
      <c r="X476" s="44">
        <f>IFERROR(IF(X474="",0,X474),"0")+IFERROR(IF(X475="",0,X475),"0")</f>
        <v>0</v>
      </c>
      <c r="Y476" s="68"/>
      <c r="Z476" s="68"/>
    </row>
    <row r="477" spans="1:53" x14ac:dyDescent="0.2">
      <c r="A477" s="406"/>
      <c r="B477" s="406"/>
      <c r="C477" s="406"/>
      <c r="D477" s="406"/>
      <c r="E477" s="406"/>
      <c r="F477" s="406"/>
      <c r="G477" s="406"/>
      <c r="H477" s="406"/>
      <c r="I477" s="406"/>
      <c r="J477" s="406"/>
      <c r="K477" s="406"/>
      <c r="L477" s="406"/>
      <c r="M477" s="407"/>
      <c r="N477" s="403" t="s">
        <v>43</v>
      </c>
      <c r="O477" s="404"/>
      <c r="P477" s="404"/>
      <c r="Q477" s="404"/>
      <c r="R477" s="404"/>
      <c r="S477" s="404"/>
      <c r="T477" s="405"/>
      <c r="U477" s="43" t="s">
        <v>0</v>
      </c>
      <c r="V477" s="44">
        <f>IFERROR(SUM(V474:V475),"0")</f>
        <v>0</v>
      </c>
      <c r="W477" s="44">
        <f>IFERROR(SUM(W474:W475),"0")</f>
        <v>0</v>
      </c>
      <c r="X477" s="43"/>
      <c r="Y477" s="68"/>
      <c r="Z477" s="68"/>
    </row>
    <row r="478" spans="1:53" ht="14.25" customHeight="1" x14ac:dyDescent="0.25">
      <c r="A478" s="398" t="s">
        <v>76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67"/>
      <c r="Z478" s="67"/>
    </row>
    <row r="479" spans="1:53" ht="27" customHeight="1" x14ac:dyDescent="0.25">
      <c r="A479" s="64" t="s">
        <v>684</v>
      </c>
      <c r="B479" s="64" t="s">
        <v>685</v>
      </c>
      <c r="C479" s="37">
        <v>4301031280</v>
      </c>
      <c r="D479" s="399">
        <v>4640242180816</v>
      </c>
      <c r="E479" s="399"/>
      <c r="F479" s="63">
        <v>0.7</v>
      </c>
      <c r="G479" s="38">
        <v>6</v>
      </c>
      <c r="H479" s="63">
        <v>4.2</v>
      </c>
      <c r="I479" s="63">
        <v>4.46</v>
      </c>
      <c r="J479" s="38">
        <v>156</v>
      </c>
      <c r="K479" s="38" t="s">
        <v>80</v>
      </c>
      <c r="L479" s="39" t="s">
        <v>79</v>
      </c>
      <c r="M479" s="38">
        <v>40</v>
      </c>
      <c r="N479" s="663" t="s">
        <v>686</v>
      </c>
      <c r="O479" s="401"/>
      <c r="P479" s="401"/>
      <c r="Q479" s="401"/>
      <c r="R479" s="402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IFERROR(IF(W479=0,"",ROUNDUP(W479/H479,0)*0.00753),"")</f>
        <v/>
      </c>
      <c r="Y479" s="69" t="s">
        <v>48</v>
      </c>
      <c r="Z479" s="70" t="s">
        <v>48</v>
      </c>
      <c r="AD479" s="71"/>
      <c r="BA479" s="329" t="s">
        <v>66</v>
      </c>
    </row>
    <row r="480" spans="1:53" ht="27" customHeight="1" x14ac:dyDescent="0.25">
      <c r="A480" s="64" t="s">
        <v>687</v>
      </c>
      <c r="B480" s="64" t="s">
        <v>688</v>
      </c>
      <c r="C480" s="37">
        <v>4301031244</v>
      </c>
      <c r="D480" s="399">
        <v>4640242180595</v>
      </c>
      <c r="E480" s="399"/>
      <c r="F480" s="63">
        <v>0.7</v>
      </c>
      <c r="G480" s="38">
        <v>6</v>
      </c>
      <c r="H480" s="63">
        <v>4.2</v>
      </c>
      <c r="I480" s="63">
        <v>4.46</v>
      </c>
      <c r="J480" s="38">
        <v>156</v>
      </c>
      <c r="K480" s="38" t="s">
        <v>80</v>
      </c>
      <c r="L480" s="39" t="s">
        <v>79</v>
      </c>
      <c r="M480" s="38">
        <v>40</v>
      </c>
      <c r="N480" s="664" t="s">
        <v>689</v>
      </c>
      <c r="O480" s="401"/>
      <c r="P480" s="401"/>
      <c r="Q480" s="401"/>
      <c r="R480" s="402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IFERROR(IF(W480=0,"",ROUNDUP(W480/H480,0)*0.00753),"")</f>
        <v/>
      </c>
      <c r="Y480" s="69" t="s">
        <v>48</v>
      </c>
      <c r="Z480" s="70" t="s">
        <v>48</v>
      </c>
      <c r="AD480" s="71"/>
      <c r="BA480" s="330" t="s">
        <v>66</v>
      </c>
    </row>
    <row r="481" spans="1:53" ht="27" customHeight="1" x14ac:dyDescent="0.25">
      <c r="A481" s="64" t="s">
        <v>690</v>
      </c>
      <c r="B481" s="64" t="s">
        <v>691</v>
      </c>
      <c r="C481" s="37">
        <v>4301031203</v>
      </c>
      <c r="D481" s="399">
        <v>4640242180908</v>
      </c>
      <c r="E481" s="399"/>
      <c r="F481" s="63">
        <v>0.28000000000000003</v>
      </c>
      <c r="G481" s="38">
        <v>6</v>
      </c>
      <c r="H481" s="63">
        <v>1.68</v>
      </c>
      <c r="I481" s="63">
        <v>1.81</v>
      </c>
      <c r="J481" s="38">
        <v>234</v>
      </c>
      <c r="K481" s="38" t="s">
        <v>187</v>
      </c>
      <c r="L481" s="39" t="s">
        <v>79</v>
      </c>
      <c r="M481" s="38">
        <v>40</v>
      </c>
      <c r="N481" s="665" t="s">
        <v>692</v>
      </c>
      <c r="O481" s="401"/>
      <c r="P481" s="401"/>
      <c r="Q481" s="401"/>
      <c r="R481" s="402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IFERROR(IF(W481=0,"",ROUNDUP(W481/H481,0)*0.00502),"")</f>
        <v/>
      </c>
      <c r="Y481" s="69" t="s">
        <v>48</v>
      </c>
      <c r="Z481" s="70" t="s">
        <v>48</v>
      </c>
      <c r="AD481" s="71"/>
      <c r="BA481" s="331" t="s">
        <v>66</v>
      </c>
    </row>
    <row r="482" spans="1:53" ht="27" customHeight="1" x14ac:dyDescent="0.25">
      <c r="A482" s="64" t="s">
        <v>693</v>
      </c>
      <c r="B482" s="64" t="s">
        <v>694</v>
      </c>
      <c r="C482" s="37">
        <v>4301031200</v>
      </c>
      <c r="D482" s="399">
        <v>4640242180489</v>
      </c>
      <c r="E482" s="399"/>
      <c r="F482" s="63">
        <v>0.28000000000000003</v>
      </c>
      <c r="G482" s="38">
        <v>6</v>
      </c>
      <c r="H482" s="63">
        <v>1.68</v>
      </c>
      <c r="I482" s="63">
        <v>1.84</v>
      </c>
      <c r="J482" s="38">
        <v>234</v>
      </c>
      <c r="K482" s="38" t="s">
        <v>187</v>
      </c>
      <c r="L482" s="39" t="s">
        <v>79</v>
      </c>
      <c r="M482" s="38">
        <v>40</v>
      </c>
      <c r="N482" s="666" t="s">
        <v>695</v>
      </c>
      <c r="O482" s="401"/>
      <c r="P482" s="401"/>
      <c r="Q482" s="401"/>
      <c r="R482" s="402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IFERROR(IF(W482=0,"",ROUNDUP(W482/H482,0)*0.00502),"")</f>
        <v/>
      </c>
      <c r="Y482" s="69" t="s">
        <v>48</v>
      </c>
      <c r="Z482" s="70" t="s">
        <v>48</v>
      </c>
      <c r="AD482" s="71"/>
      <c r="BA482" s="332" t="s">
        <v>66</v>
      </c>
    </row>
    <row r="483" spans="1:53" x14ac:dyDescent="0.2">
      <c r="A483" s="406"/>
      <c r="B483" s="406"/>
      <c r="C483" s="406"/>
      <c r="D483" s="406"/>
      <c r="E483" s="406"/>
      <c r="F483" s="406"/>
      <c r="G483" s="406"/>
      <c r="H483" s="406"/>
      <c r="I483" s="406"/>
      <c r="J483" s="406"/>
      <c r="K483" s="406"/>
      <c r="L483" s="406"/>
      <c r="M483" s="407"/>
      <c r="N483" s="403" t="s">
        <v>43</v>
      </c>
      <c r="O483" s="404"/>
      <c r="P483" s="404"/>
      <c r="Q483" s="404"/>
      <c r="R483" s="404"/>
      <c r="S483" s="404"/>
      <c r="T483" s="405"/>
      <c r="U483" s="43" t="s">
        <v>42</v>
      </c>
      <c r="V483" s="44">
        <f>IFERROR(V479/H479,"0")+IFERROR(V480/H480,"0")+IFERROR(V481/H481,"0")+IFERROR(V482/H482,"0")</f>
        <v>0</v>
      </c>
      <c r="W483" s="44">
        <f>IFERROR(W479/H479,"0")+IFERROR(W480/H480,"0")+IFERROR(W481/H481,"0")+IFERROR(W482/H482,"0")</f>
        <v>0</v>
      </c>
      <c r="X483" s="44">
        <f>IFERROR(IF(X479="",0,X479),"0")+IFERROR(IF(X480="",0,X480),"0")+IFERROR(IF(X481="",0,X481),"0")+IFERROR(IF(X482="",0,X482),"0")</f>
        <v>0</v>
      </c>
      <c r="Y483" s="68"/>
      <c r="Z483" s="68"/>
    </row>
    <row r="484" spans="1:53" x14ac:dyDescent="0.2">
      <c r="A484" s="406"/>
      <c r="B484" s="406"/>
      <c r="C484" s="406"/>
      <c r="D484" s="406"/>
      <c r="E484" s="406"/>
      <c r="F484" s="406"/>
      <c r="G484" s="406"/>
      <c r="H484" s="406"/>
      <c r="I484" s="406"/>
      <c r="J484" s="406"/>
      <c r="K484" s="406"/>
      <c r="L484" s="406"/>
      <c r="M484" s="407"/>
      <c r="N484" s="403" t="s">
        <v>43</v>
      </c>
      <c r="O484" s="404"/>
      <c r="P484" s="404"/>
      <c r="Q484" s="404"/>
      <c r="R484" s="404"/>
      <c r="S484" s="404"/>
      <c r="T484" s="405"/>
      <c r="U484" s="43" t="s">
        <v>0</v>
      </c>
      <c r="V484" s="44">
        <f>IFERROR(SUM(V479:V482),"0")</f>
        <v>0</v>
      </c>
      <c r="W484" s="44">
        <f>IFERROR(SUM(W479:W482),"0")</f>
        <v>0</v>
      </c>
      <c r="X484" s="43"/>
      <c r="Y484" s="68"/>
      <c r="Z484" s="68"/>
    </row>
    <row r="485" spans="1:53" ht="14.25" customHeight="1" x14ac:dyDescent="0.25">
      <c r="A485" s="398" t="s">
        <v>81</v>
      </c>
      <c r="B485" s="398"/>
      <c r="C485" s="398"/>
      <c r="D485" s="398"/>
      <c r="E485" s="398"/>
      <c r="F485" s="398"/>
      <c r="G485" s="398"/>
      <c r="H485" s="398"/>
      <c r="I485" s="398"/>
      <c r="J485" s="398"/>
      <c r="K485" s="398"/>
      <c r="L485" s="398"/>
      <c r="M485" s="398"/>
      <c r="N485" s="398"/>
      <c r="O485" s="398"/>
      <c r="P485" s="398"/>
      <c r="Q485" s="398"/>
      <c r="R485" s="398"/>
      <c r="S485" s="398"/>
      <c r="T485" s="398"/>
      <c r="U485" s="398"/>
      <c r="V485" s="398"/>
      <c r="W485" s="398"/>
      <c r="X485" s="398"/>
      <c r="Y485" s="67"/>
      <c r="Z485" s="67"/>
    </row>
    <row r="486" spans="1:53" ht="27" customHeight="1" x14ac:dyDescent="0.25">
      <c r="A486" s="64" t="s">
        <v>696</v>
      </c>
      <c r="B486" s="64" t="s">
        <v>697</v>
      </c>
      <c r="C486" s="37">
        <v>4301051310</v>
      </c>
      <c r="D486" s="399">
        <v>4680115880870</v>
      </c>
      <c r="E486" s="399"/>
      <c r="F486" s="63">
        <v>1.3</v>
      </c>
      <c r="G486" s="38">
        <v>6</v>
      </c>
      <c r="H486" s="63">
        <v>7.8</v>
      </c>
      <c r="I486" s="63">
        <v>8.3640000000000008</v>
      </c>
      <c r="J486" s="38">
        <v>56</v>
      </c>
      <c r="K486" s="38" t="s">
        <v>112</v>
      </c>
      <c r="L486" s="39" t="s">
        <v>134</v>
      </c>
      <c r="M486" s="38">
        <v>40</v>
      </c>
      <c r="N486" s="6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401"/>
      <c r="P486" s="401"/>
      <c r="Q486" s="401"/>
      <c r="R486" s="402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3" t="s">
        <v>66</v>
      </c>
    </row>
    <row r="487" spans="1:53" ht="27" customHeight="1" x14ac:dyDescent="0.25">
      <c r="A487" s="64" t="s">
        <v>698</v>
      </c>
      <c r="B487" s="64" t="s">
        <v>699</v>
      </c>
      <c r="C487" s="37">
        <v>4301051510</v>
      </c>
      <c r="D487" s="399">
        <v>4640242180540</v>
      </c>
      <c r="E487" s="399"/>
      <c r="F487" s="63">
        <v>1.3</v>
      </c>
      <c r="G487" s="38">
        <v>6</v>
      </c>
      <c r="H487" s="63">
        <v>7.8</v>
      </c>
      <c r="I487" s="63">
        <v>8.3640000000000008</v>
      </c>
      <c r="J487" s="38">
        <v>56</v>
      </c>
      <c r="K487" s="38" t="s">
        <v>112</v>
      </c>
      <c r="L487" s="39" t="s">
        <v>79</v>
      </c>
      <c r="M487" s="38">
        <v>30</v>
      </c>
      <c r="N487" s="668" t="s">
        <v>700</v>
      </c>
      <c r="O487" s="401"/>
      <c r="P487" s="401"/>
      <c r="Q487" s="401"/>
      <c r="R487" s="402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4" t="s">
        <v>66</v>
      </c>
    </row>
    <row r="488" spans="1:53" ht="27" customHeight="1" x14ac:dyDescent="0.25">
      <c r="A488" s="64" t="s">
        <v>701</v>
      </c>
      <c r="B488" s="64" t="s">
        <v>702</v>
      </c>
      <c r="C488" s="37">
        <v>4301051390</v>
      </c>
      <c r="D488" s="399">
        <v>4640242181233</v>
      </c>
      <c r="E488" s="399"/>
      <c r="F488" s="63">
        <v>0.3</v>
      </c>
      <c r="G488" s="38">
        <v>6</v>
      </c>
      <c r="H488" s="63">
        <v>1.8</v>
      </c>
      <c r="I488" s="63">
        <v>1.984</v>
      </c>
      <c r="J488" s="38">
        <v>234</v>
      </c>
      <c r="K488" s="38" t="s">
        <v>187</v>
      </c>
      <c r="L488" s="39" t="s">
        <v>79</v>
      </c>
      <c r="M488" s="38">
        <v>40</v>
      </c>
      <c r="N488" s="669" t="s">
        <v>703</v>
      </c>
      <c r="O488" s="401"/>
      <c r="P488" s="401"/>
      <c r="Q488" s="401"/>
      <c r="R488" s="402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IFERROR(IF(W488=0,"",ROUNDUP(W488/H488,0)*0.00502),"")</f>
        <v/>
      </c>
      <c r="Y488" s="69" t="s">
        <v>48</v>
      </c>
      <c r="Z488" s="70" t="s">
        <v>48</v>
      </c>
      <c r="AD488" s="71"/>
      <c r="BA488" s="335" t="s">
        <v>66</v>
      </c>
    </row>
    <row r="489" spans="1:53" ht="27" customHeight="1" x14ac:dyDescent="0.25">
      <c r="A489" s="64" t="s">
        <v>704</v>
      </c>
      <c r="B489" s="64" t="s">
        <v>705</v>
      </c>
      <c r="C489" s="37">
        <v>4301051508</v>
      </c>
      <c r="D489" s="399">
        <v>4640242180557</v>
      </c>
      <c r="E489" s="399"/>
      <c r="F489" s="63">
        <v>0.5</v>
      </c>
      <c r="G489" s="38">
        <v>6</v>
      </c>
      <c r="H489" s="63">
        <v>3</v>
      </c>
      <c r="I489" s="63">
        <v>3.2839999999999998</v>
      </c>
      <c r="J489" s="38">
        <v>156</v>
      </c>
      <c r="K489" s="38" t="s">
        <v>80</v>
      </c>
      <c r="L489" s="39" t="s">
        <v>79</v>
      </c>
      <c r="M489" s="38">
        <v>30</v>
      </c>
      <c r="N489" s="670" t="s">
        <v>706</v>
      </c>
      <c r="O489" s="401"/>
      <c r="P489" s="401"/>
      <c r="Q489" s="401"/>
      <c r="R489" s="402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6" t="s">
        <v>66</v>
      </c>
    </row>
    <row r="490" spans="1:53" ht="27" customHeight="1" x14ac:dyDescent="0.25">
      <c r="A490" s="64" t="s">
        <v>707</v>
      </c>
      <c r="B490" s="64" t="s">
        <v>708</v>
      </c>
      <c r="C490" s="37">
        <v>4301051448</v>
      </c>
      <c r="D490" s="399">
        <v>4640242181226</v>
      </c>
      <c r="E490" s="399"/>
      <c r="F490" s="63">
        <v>0.3</v>
      </c>
      <c r="G490" s="38">
        <v>6</v>
      </c>
      <c r="H490" s="63">
        <v>1.8</v>
      </c>
      <c r="I490" s="63">
        <v>1.972</v>
      </c>
      <c r="J490" s="38">
        <v>234</v>
      </c>
      <c r="K490" s="38" t="s">
        <v>187</v>
      </c>
      <c r="L490" s="39" t="s">
        <v>79</v>
      </c>
      <c r="M490" s="38">
        <v>30</v>
      </c>
      <c r="N490" s="671" t="s">
        <v>709</v>
      </c>
      <c r="O490" s="401"/>
      <c r="P490" s="401"/>
      <c r="Q490" s="401"/>
      <c r="R490" s="402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7" t="s">
        <v>66</v>
      </c>
    </row>
    <row r="491" spans="1:53" x14ac:dyDescent="0.2">
      <c r="A491" s="406"/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7"/>
      <c r="N491" s="403" t="s">
        <v>43</v>
      </c>
      <c r="O491" s="404"/>
      <c r="P491" s="404"/>
      <c r="Q491" s="404"/>
      <c r="R491" s="404"/>
      <c r="S491" s="404"/>
      <c r="T491" s="405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x14ac:dyDescent="0.2">
      <c r="A492" s="406"/>
      <c r="B492" s="406"/>
      <c r="C492" s="406"/>
      <c r="D492" s="406"/>
      <c r="E492" s="406"/>
      <c r="F492" s="406"/>
      <c r="G492" s="406"/>
      <c r="H492" s="406"/>
      <c r="I492" s="406"/>
      <c r="J492" s="406"/>
      <c r="K492" s="406"/>
      <c r="L492" s="406"/>
      <c r="M492" s="407"/>
      <c r="N492" s="403" t="s">
        <v>43</v>
      </c>
      <c r="O492" s="404"/>
      <c r="P492" s="404"/>
      <c r="Q492" s="404"/>
      <c r="R492" s="404"/>
      <c r="S492" s="404"/>
      <c r="T492" s="405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5" customHeight="1" x14ac:dyDescent="0.2">
      <c r="A493" s="406"/>
      <c r="B493" s="406"/>
      <c r="C493" s="406"/>
      <c r="D493" s="406"/>
      <c r="E493" s="406"/>
      <c r="F493" s="406"/>
      <c r="G493" s="406"/>
      <c r="H493" s="406"/>
      <c r="I493" s="406"/>
      <c r="J493" s="406"/>
      <c r="K493" s="406"/>
      <c r="L493" s="406"/>
      <c r="M493" s="675"/>
      <c r="N493" s="672" t="s">
        <v>36</v>
      </c>
      <c r="O493" s="673"/>
      <c r="P493" s="673"/>
      <c r="Q493" s="673"/>
      <c r="R493" s="673"/>
      <c r="S493" s="673"/>
      <c r="T493" s="674"/>
      <c r="U493" s="43" t="s">
        <v>0</v>
      </c>
      <c r="V493" s="44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3208.4600000000005</v>
      </c>
      <c r="W493" s="44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3208.46</v>
      </c>
      <c r="X493" s="43"/>
      <c r="Y493" s="68"/>
      <c r="Z493" s="68"/>
    </row>
    <row r="494" spans="1:53" x14ac:dyDescent="0.2">
      <c r="A494" s="406"/>
      <c r="B494" s="406"/>
      <c r="C494" s="406"/>
      <c r="D494" s="406"/>
      <c r="E494" s="406"/>
      <c r="F494" s="406"/>
      <c r="G494" s="406"/>
      <c r="H494" s="406"/>
      <c r="I494" s="406"/>
      <c r="J494" s="406"/>
      <c r="K494" s="406"/>
      <c r="L494" s="406"/>
      <c r="M494" s="675"/>
      <c r="N494" s="672" t="s">
        <v>37</v>
      </c>
      <c r="O494" s="673"/>
      <c r="P494" s="673"/>
      <c r="Q494" s="673"/>
      <c r="R494" s="673"/>
      <c r="S494" s="673"/>
      <c r="T494" s="674"/>
      <c r="U494" s="43" t="s">
        <v>0</v>
      </c>
      <c r="V494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3512.7620000000011</v>
      </c>
      <c r="W494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3512.7620000000011</v>
      </c>
      <c r="X494" s="43"/>
      <c r="Y494" s="68"/>
      <c r="Z494" s="68"/>
    </row>
    <row r="495" spans="1:53" x14ac:dyDescent="0.2">
      <c r="A495" s="406"/>
      <c r="B495" s="406"/>
      <c r="C495" s="406"/>
      <c r="D495" s="406"/>
      <c r="E495" s="406"/>
      <c r="F495" s="406"/>
      <c r="G495" s="406"/>
      <c r="H495" s="406"/>
      <c r="I495" s="406"/>
      <c r="J495" s="406"/>
      <c r="K495" s="406"/>
      <c r="L495" s="406"/>
      <c r="M495" s="675"/>
      <c r="N495" s="672" t="s">
        <v>38</v>
      </c>
      <c r="O495" s="673"/>
      <c r="P495" s="673"/>
      <c r="Q495" s="673"/>
      <c r="R495" s="673"/>
      <c r="S495" s="673"/>
      <c r="T495" s="674"/>
      <c r="U495" s="43" t="s">
        <v>23</v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9</v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9</v>
      </c>
      <c r="X495" s="43"/>
      <c r="Y495" s="68"/>
      <c r="Z495" s="68"/>
    </row>
    <row r="496" spans="1:53" x14ac:dyDescent="0.2">
      <c r="A496" s="406"/>
      <c r="B496" s="406"/>
      <c r="C496" s="406"/>
      <c r="D496" s="406"/>
      <c r="E496" s="406"/>
      <c r="F496" s="406"/>
      <c r="G496" s="406"/>
      <c r="H496" s="406"/>
      <c r="I496" s="406"/>
      <c r="J496" s="406"/>
      <c r="K496" s="406"/>
      <c r="L496" s="406"/>
      <c r="M496" s="675"/>
      <c r="N496" s="672" t="s">
        <v>39</v>
      </c>
      <c r="O496" s="673"/>
      <c r="P496" s="673"/>
      <c r="Q496" s="673"/>
      <c r="R496" s="673"/>
      <c r="S496" s="673"/>
      <c r="T496" s="674"/>
      <c r="U496" s="43" t="s">
        <v>0</v>
      </c>
      <c r="V496" s="44">
        <f>GrossWeightTotal+PalletQtyTotal*25</f>
        <v>3737.7620000000011</v>
      </c>
      <c r="W496" s="44">
        <f>GrossWeightTotalR+PalletQtyTotalR*25</f>
        <v>3737.7620000000011</v>
      </c>
      <c r="X496" s="43"/>
      <c r="Y496" s="68"/>
      <c r="Z496" s="68"/>
    </row>
    <row r="497" spans="1:29" x14ac:dyDescent="0.2">
      <c r="A497" s="406"/>
      <c r="B497" s="406"/>
      <c r="C497" s="406"/>
      <c r="D497" s="406"/>
      <c r="E497" s="406"/>
      <c r="F497" s="406"/>
      <c r="G497" s="406"/>
      <c r="H497" s="406"/>
      <c r="I497" s="406"/>
      <c r="J497" s="406"/>
      <c r="K497" s="406"/>
      <c r="L497" s="406"/>
      <c r="M497" s="675"/>
      <c r="N497" s="672" t="s">
        <v>40</v>
      </c>
      <c r="O497" s="673"/>
      <c r="P497" s="673"/>
      <c r="Q497" s="673"/>
      <c r="R497" s="673"/>
      <c r="S497" s="673"/>
      <c r="T497" s="674"/>
      <c r="U497" s="43" t="s">
        <v>23</v>
      </c>
      <c r="V497" s="44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1193</v>
      </c>
      <c r="W497" s="44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1193</v>
      </c>
      <c r="X497" s="43"/>
      <c r="Y497" s="68"/>
      <c r="Z497" s="68"/>
    </row>
    <row r="498" spans="1:29" ht="14.25" x14ac:dyDescent="0.2">
      <c r="A498" s="406"/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675"/>
      <c r="N498" s="672" t="s">
        <v>41</v>
      </c>
      <c r="O498" s="673"/>
      <c r="P498" s="673"/>
      <c r="Q498" s="673"/>
      <c r="R498" s="673"/>
      <c r="S498" s="673"/>
      <c r="T498" s="674"/>
      <c r="U498" s="46" t="s">
        <v>54</v>
      </c>
      <c r="V498" s="43"/>
      <c r="W498" s="43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9.6770099999999992</v>
      </c>
      <c r="Y498" s="68"/>
      <c r="Z498" s="68"/>
    </row>
    <row r="499" spans="1:29" ht="13.5" thickBot="1" x14ac:dyDescent="0.25"/>
    <row r="500" spans="1:29" ht="27" thickTop="1" thickBot="1" x14ac:dyDescent="0.25">
      <c r="A500" s="47" t="s">
        <v>9</v>
      </c>
      <c r="B500" s="72" t="s">
        <v>75</v>
      </c>
      <c r="C500" s="676" t="s">
        <v>106</v>
      </c>
      <c r="D500" s="676" t="s">
        <v>106</v>
      </c>
      <c r="E500" s="676" t="s">
        <v>106</v>
      </c>
      <c r="F500" s="676" t="s">
        <v>106</v>
      </c>
      <c r="G500" s="676" t="s">
        <v>255</v>
      </c>
      <c r="H500" s="676" t="s">
        <v>255</v>
      </c>
      <c r="I500" s="676" t="s">
        <v>255</v>
      </c>
      <c r="J500" s="676" t="s">
        <v>255</v>
      </c>
      <c r="K500" s="677"/>
      <c r="L500" s="676" t="s">
        <v>255</v>
      </c>
      <c r="M500" s="676" t="s">
        <v>255</v>
      </c>
      <c r="N500" s="676" t="s">
        <v>255</v>
      </c>
      <c r="O500" s="676" t="s">
        <v>255</v>
      </c>
      <c r="P500" s="676" t="s">
        <v>479</v>
      </c>
      <c r="Q500" s="676" t="s">
        <v>479</v>
      </c>
      <c r="R500" s="676" t="s">
        <v>535</v>
      </c>
      <c r="S500" s="676" t="s">
        <v>535</v>
      </c>
      <c r="T500" s="72" t="s">
        <v>622</v>
      </c>
      <c r="U500" s="72" t="s">
        <v>667</v>
      </c>
      <c r="Z500" s="61"/>
      <c r="AC500" s="1"/>
    </row>
    <row r="501" spans="1:29" ht="14.25" customHeight="1" thickTop="1" x14ac:dyDescent="0.2">
      <c r="A501" s="678" t="s">
        <v>10</v>
      </c>
      <c r="B501" s="676" t="s">
        <v>75</v>
      </c>
      <c r="C501" s="676" t="s">
        <v>107</v>
      </c>
      <c r="D501" s="676" t="s">
        <v>115</v>
      </c>
      <c r="E501" s="676" t="s">
        <v>106</v>
      </c>
      <c r="F501" s="676" t="s">
        <v>246</v>
      </c>
      <c r="G501" s="676" t="s">
        <v>256</v>
      </c>
      <c r="H501" s="676" t="s">
        <v>263</v>
      </c>
      <c r="I501" s="676" t="s">
        <v>283</v>
      </c>
      <c r="J501" s="676" t="s">
        <v>349</v>
      </c>
      <c r="K501" s="1"/>
      <c r="L501" s="676" t="s">
        <v>352</v>
      </c>
      <c r="M501" s="676" t="s">
        <v>366</v>
      </c>
      <c r="N501" s="676" t="s">
        <v>451</v>
      </c>
      <c r="O501" s="676" t="s">
        <v>470</v>
      </c>
      <c r="P501" s="676" t="s">
        <v>480</v>
      </c>
      <c r="Q501" s="676" t="s">
        <v>509</v>
      </c>
      <c r="R501" s="676" t="s">
        <v>536</v>
      </c>
      <c r="S501" s="676" t="s">
        <v>592</v>
      </c>
      <c r="T501" s="676" t="s">
        <v>622</v>
      </c>
      <c r="U501" s="676" t="s">
        <v>668</v>
      </c>
      <c r="Z501" s="61"/>
      <c r="AC501" s="1"/>
    </row>
    <row r="502" spans="1:29" ht="13.5" thickBot="1" x14ac:dyDescent="0.25">
      <c r="A502" s="679"/>
      <c r="B502" s="676"/>
      <c r="C502" s="676"/>
      <c r="D502" s="676"/>
      <c r="E502" s="676"/>
      <c r="F502" s="676"/>
      <c r="G502" s="676"/>
      <c r="H502" s="676"/>
      <c r="I502" s="676"/>
      <c r="J502" s="676"/>
      <c r="K502" s="1"/>
      <c r="L502" s="676"/>
      <c r="M502" s="676"/>
      <c r="N502" s="676"/>
      <c r="O502" s="676"/>
      <c r="P502" s="676"/>
      <c r="Q502" s="676"/>
      <c r="R502" s="676"/>
      <c r="S502" s="676"/>
      <c r="T502" s="676"/>
      <c r="U502" s="676"/>
      <c r="Z502" s="61"/>
      <c r="AC502" s="1"/>
    </row>
    <row r="503" spans="1:29" ht="18" thickTop="1" thickBot="1" x14ac:dyDescent="0.25">
      <c r="A503" s="47" t="s">
        <v>13</v>
      </c>
      <c r="B503" s="53">
        <f>IFERROR(W22*1,"0")+IFERROR(W26*1,"0")+IFERROR(W27*1,"0")+IFERROR(W28*1,"0")+IFERROR(W29*1,"0")+IFERROR(W30*1,"0")+IFERROR(W31*1,"0")+IFERROR(W35*1,"0")+IFERROR(W39*1,"0")+IFERROR(W43*1,"0")</f>
        <v>65.52</v>
      </c>
      <c r="C503" s="53">
        <f>IFERROR(W49*1,"0")+IFERROR(W50*1,"0")</f>
        <v>0</v>
      </c>
      <c r="D503" s="53">
        <f>IFERROR(W55*1,"0")+IFERROR(W56*1,"0")+IFERROR(W57*1,"0")+IFERROR(W58*1,"0")</f>
        <v>0</v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203.4</v>
      </c>
      <c r="F503" s="53">
        <f>IFERROR(W129*1,"0")+IFERROR(W130*1,"0")+IFERROR(W131*1,"0")+IFERROR(W132*1,"0")</f>
        <v>0</v>
      </c>
      <c r="G503" s="53">
        <f>IFERROR(W138*1,"0")+IFERROR(W139*1,"0")+IFERROR(W140*1,"0")</f>
        <v>0</v>
      </c>
      <c r="H503" s="53">
        <f>IFERROR(W145*1,"0")+IFERROR(W146*1,"0")+IFERROR(W147*1,"0")+IFERROR(W148*1,"0")+IFERROR(W149*1,"0")+IFERROR(W150*1,"0")+IFERROR(W151*1,"0")+IFERROR(W152*1,"0")+IFERROR(W153*1,"0")</f>
        <v>0</v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1432.32</v>
      </c>
      <c r="J503" s="53">
        <f>IFERROR(W203*1,"0")</f>
        <v>0</v>
      </c>
      <c r="K503" s="1"/>
      <c r="L503" s="53">
        <f>IFERROR(W208*1,"0")+IFERROR(W209*1,"0")+IFERROR(W210*1,"0")+IFERROR(W211*1,"0")</f>
        <v>0</v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353.70000000000005</v>
      </c>
      <c r="N503" s="53">
        <f>IFERROR(W277*1,"0")+IFERROR(W278*1,"0")+IFERROR(W279*1,"0")+IFERROR(W280*1,"0")+IFERROR(W281*1,"0")+IFERROR(W282*1,"0")+IFERROR(W283*1,"0")+IFERROR(W284*1,"0")+IFERROR(W288*1,"0")+IFERROR(W289*1,"0")</f>
        <v>105</v>
      </c>
      <c r="O503" s="53">
        <f>IFERROR(W294*1,"0")+IFERROR(W298*1,"0")+IFERROR(W302*1,"0")+IFERROR(W306*1,"0")</f>
        <v>239.03999999999996</v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290.79999999999995</v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>60</v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422.68</v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36</v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61"/>
      <c r="AC503" s="1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96">
    <mergeCell ref="T501:T502"/>
    <mergeCell ref="U501:U502"/>
    <mergeCell ref="C500:F500"/>
    <mergeCell ref="G500:O500"/>
    <mergeCell ref="P500:Q500"/>
    <mergeCell ref="R500:S500"/>
    <mergeCell ref="A501:A502"/>
    <mergeCell ref="B501:B502"/>
    <mergeCell ref="C501:C502"/>
    <mergeCell ref="D501:D502"/>
    <mergeCell ref="E501:E502"/>
    <mergeCell ref="F501:F502"/>
    <mergeCell ref="G501:G502"/>
    <mergeCell ref="H501:H502"/>
    <mergeCell ref="I501:I502"/>
    <mergeCell ref="J501:J502"/>
    <mergeCell ref="L501:L502"/>
    <mergeCell ref="M501:M502"/>
    <mergeCell ref="N501:N502"/>
    <mergeCell ref="O501:O502"/>
    <mergeCell ref="P501:P502"/>
    <mergeCell ref="Q501:Q502"/>
    <mergeCell ref="R501:R502"/>
    <mergeCell ref="S501:S502"/>
    <mergeCell ref="D489:E489"/>
    <mergeCell ref="N489:R489"/>
    <mergeCell ref="D490:E490"/>
    <mergeCell ref="N490:R490"/>
    <mergeCell ref="N491:T491"/>
    <mergeCell ref="A491:M492"/>
    <mergeCell ref="N492:T492"/>
    <mergeCell ref="N493:T493"/>
    <mergeCell ref="A493:M498"/>
    <mergeCell ref="N494:T494"/>
    <mergeCell ref="N495:T495"/>
    <mergeCell ref="N496:T496"/>
    <mergeCell ref="N497:T497"/>
    <mergeCell ref="N498:T498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A478:X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71:T471"/>
    <mergeCell ref="A471:M472"/>
    <mergeCell ref="N472:T472"/>
    <mergeCell ref="A473:X473"/>
    <mergeCell ref="D474:E474"/>
    <mergeCell ref="N474:R474"/>
    <mergeCell ref="D475:E475"/>
    <mergeCell ref="N475:R475"/>
    <mergeCell ref="N476:T476"/>
    <mergeCell ref="A476:M477"/>
    <mergeCell ref="N477:T477"/>
    <mergeCell ref="A465:X465"/>
    <mergeCell ref="A466:X466"/>
    <mergeCell ref="A467:X467"/>
    <mergeCell ref="D468:E468"/>
    <mergeCell ref="N468:R468"/>
    <mergeCell ref="D469:E469"/>
    <mergeCell ref="N469:R469"/>
    <mergeCell ref="D470:E470"/>
    <mergeCell ref="N470:R470"/>
    <mergeCell ref="A459:X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4:E454"/>
    <mergeCell ref="N454:R454"/>
    <mergeCell ref="D455:E455"/>
    <mergeCell ref="N455:R455"/>
    <mergeCell ref="D456:E456"/>
    <mergeCell ref="N456:R456"/>
    <mergeCell ref="N457:T457"/>
    <mergeCell ref="A457:M458"/>
    <mergeCell ref="N458:T458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D453:E453"/>
    <mergeCell ref="N453:R453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37:E437"/>
    <mergeCell ref="N437:R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A431:X431"/>
    <mergeCell ref="A432:X432"/>
    <mergeCell ref="A433:X433"/>
    <mergeCell ref="D434:E434"/>
    <mergeCell ref="N434:R434"/>
    <mergeCell ref="D435:E435"/>
    <mergeCell ref="N435:R435"/>
    <mergeCell ref="D436:E436"/>
    <mergeCell ref="N436:R436"/>
    <mergeCell ref="N425:T425"/>
    <mergeCell ref="A425:M426"/>
    <mergeCell ref="N426:T426"/>
    <mergeCell ref="A427:X427"/>
    <mergeCell ref="D428:E428"/>
    <mergeCell ref="N428:R428"/>
    <mergeCell ref="N429:T429"/>
    <mergeCell ref="A429:M430"/>
    <mergeCell ref="N430:T430"/>
    <mergeCell ref="A419:X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12:E412"/>
    <mergeCell ref="N412:R412"/>
    <mergeCell ref="N401:T401"/>
    <mergeCell ref="A401:M402"/>
    <mergeCell ref="N402:T402"/>
    <mergeCell ref="A403:X403"/>
    <mergeCell ref="A404:X404"/>
    <mergeCell ref="D405:E405"/>
    <mergeCell ref="N405:R405"/>
    <mergeCell ref="D406:E406"/>
    <mergeCell ref="N406:R406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N383:T383"/>
    <mergeCell ref="A383:M384"/>
    <mergeCell ref="N384:T384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A369:X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A362:X362"/>
    <mergeCell ref="A363:X363"/>
    <mergeCell ref="A364:X364"/>
    <mergeCell ref="D365:E365"/>
    <mergeCell ref="N365:R365"/>
    <mergeCell ref="D366:E366"/>
    <mergeCell ref="N366:R366"/>
    <mergeCell ref="N367:T367"/>
    <mergeCell ref="A367:M368"/>
    <mergeCell ref="N368:T368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N360:T360"/>
    <mergeCell ref="A360:M361"/>
    <mergeCell ref="N361:T361"/>
    <mergeCell ref="N349:T349"/>
    <mergeCell ref="A349:M350"/>
    <mergeCell ref="N350:T350"/>
    <mergeCell ref="A351:X351"/>
    <mergeCell ref="D352:E352"/>
    <mergeCell ref="N352:R352"/>
    <mergeCell ref="D353:E353"/>
    <mergeCell ref="N353:R353"/>
    <mergeCell ref="D354:E354"/>
    <mergeCell ref="N354:R354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A337:X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31:T331"/>
    <mergeCell ref="A331:M332"/>
    <mergeCell ref="N332:T332"/>
    <mergeCell ref="A333:X333"/>
    <mergeCell ref="D334:E334"/>
    <mergeCell ref="N334:R334"/>
    <mergeCell ref="N335:T335"/>
    <mergeCell ref="A335:M336"/>
    <mergeCell ref="N336:T336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D314:E314"/>
    <mergeCell ref="N314:R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N307:T307"/>
    <mergeCell ref="A307:M308"/>
    <mergeCell ref="N308:T308"/>
    <mergeCell ref="A309:X309"/>
    <mergeCell ref="A310:X310"/>
    <mergeCell ref="A311:X311"/>
    <mergeCell ref="D312:E312"/>
    <mergeCell ref="N312:R312"/>
    <mergeCell ref="D313:E313"/>
    <mergeCell ref="N313:R313"/>
    <mergeCell ref="A301:X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N295:T295"/>
    <mergeCell ref="A295:M296"/>
    <mergeCell ref="N296:T296"/>
    <mergeCell ref="A297:X297"/>
    <mergeCell ref="D298:E298"/>
    <mergeCell ref="N298:R298"/>
    <mergeCell ref="N299:T299"/>
    <mergeCell ref="A299:M300"/>
    <mergeCell ref="N300:T300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D288:E288"/>
    <mergeCell ref="N288:R288"/>
    <mergeCell ref="D278:E278"/>
    <mergeCell ref="N278:R278"/>
    <mergeCell ref="D279:E279"/>
    <mergeCell ref="N279:R279"/>
    <mergeCell ref="D280:E280"/>
    <mergeCell ref="N280:R280"/>
    <mergeCell ref="D281:E281"/>
    <mergeCell ref="N281:R281"/>
    <mergeCell ref="D282:E282"/>
    <mergeCell ref="N282:R282"/>
    <mergeCell ref="D272:E272"/>
    <mergeCell ref="N272:R272"/>
    <mergeCell ref="N273:T273"/>
    <mergeCell ref="A273:M274"/>
    <mergeCell ref="N274:T274"/>
    <mergeCell ref="A275:X275"/>
    <mergeCell ref="A276:X276"/>
    <mergeCell ref="D277:E277"/>
    <mergeCell ref="N277:R277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65:E265"/>
    <mergeCell ref="N265:R265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33:X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12:T212"/>
    <mergeCell ref="A212:M213"/>
    <mergeCell ref="N213:T213"/>
    <mergeCell ref="A214:X214"/>
    <mergeCell ref="A215:X215"/>
    <mergeCell ref="D216:E216"/>
    <mergeCell ref="N216:R216"/>
    <mergeCell ref="D217:E217"/>
    <mergeCell ref="N217:R217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2" spans="2:8" x14ac:dyDescent="0.2">
      <c r="B12" s="54" t="s">
        <v>728</v>
      </c>
      <c r="C12" s="54" t="s">
        <v>714</v>
      </c>
      <c r="D12" s="54" t="s">
        <v>48</v>
      </c>
      <c r="E12" s="54" t="s">
        <v>48</v>
      </c>
    </row>
    <row r="14" spans="2:8" x14ac:dyDescent="0.2">
      <c r="B14" s="54" t="s">
        <v>729</v>
      </c>
      <c r="C14" s="54" t="s">
        <v>717</v>
      </c>
      <c r="D14" s="54" t="s">
        <v>48</v>
      </c>
      <c r="E14" s="54" t="s">
        <v>48</v>
      </c>
    </row>
    <row r="16" spans="2:8" x14ac:dyDescent="0.2">
      <c r="B16" s="54" t="s">
        <v>730</v>
      </c>
      <c r="C16" s="54" t="s">
        <v>720</v>
      </c>
      <c r="D16" s="54" t="s">
        <v>48</v>
      </c>
      <c r="E16" s="54" t="s">
        <v>48</v>
      </c>
    </row>
    <row r="18" spans="2:5" x14ac:dyDescent="0.2">
      <c r="B18" s="54" t="s">
        <v>731</v>
      </c>
      <c r="C18" s="54" t="s">
        <v>723</v>
      </c>
      <c r="D18" s="54" t="s">
        <v>48</v>
      </c>
      <c r="E18" s="54" t="s">
        <v>48</v>
      </c>
    </row>
    <row r="20" spans="2:5" x14ac:dyDescent="0.2">
      <c r="B20" s="54" t="s">
        <v>732</v>
      </c>
      <c r="C20" s="54" t="s">
        <v>726</v>
      </c>
      <c r="D20" s="54" t="s">
        <v>48</v>
      </c>
      <c r="E20" s="54" t="s">
        <v>48</v>
      </c>
    </row>
    <row r="22" spans="2:5" x14ac:dyDescent="0.2">
      <c r="B22" s="54" t="s">
        <v>733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743</v>
      </c>
      <c r="C32" s="54" t="s">
        <v>48</v>
      </c>
      <c r="D32" s="54" t="s">
        <v>48</v>
      </c>
      <c r="E32" s="54" t="s">
        <v>48</v>
      </c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1110</vt:i4>
      </vt:variant>
    </vt:vector>
  </HeadingPairs>
  <TitlesOfParts>
    <vt:vector size="11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2024-02-02T08:18:24Z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