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3F758C1-376C-46EC-9643-5FA93D509C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W475" i="1"/>
  <c r="V475" i="1"/>
  <c r="X474" i="1"/>
  <c r="W474" i="1"/>
  <c r="X473" i="1"/>
  <c r="W473" i="1"/>
  <c r="X472" i="1"/>
  <c r="X475" i="1" s="1"/>
  <c r="W472" i="1"/>
  <c r="U507" i="1" s="1"/>
  <c r="V468" i="1"/>
  <c r="V467" i="1"/>
  <c r="W466" i="1"/>
  <c r="X466" i="1" s="1"/>
  <c r="N466" i="1"/>
  <c r="X465" i="1"/>
  <c r="W465" i="1"/>
  <c r="N465" i="1"/>
  <c r="W464" i="1"/>
  <c r="V462" i="1"/>
  <c r="W461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X455" i="1"/>
  <c r="W455" i="1"/>
  <c r="W462" i="1" s="1"/>
  <c r="N455" i="1"/>
  <c r="V453" i="1"/>
  <c r="V452" i="1"/>
  <c r="X451" i="1"/>
  <c r="W451" i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X443" i="1"/>
  <c r="W443" i="1"/>
  <c r="N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N438" i="1"/>
  <c r="V434" i="1"/>
  <c r="V433" i="1"/>
  <c r="W432" i="1"/>
  <c r="V430" i="1"/>
  <c r="W429" i="1"/>
  <c r="V429" i="1"/>
  <c r="X428" i="1"/>
  <c r="X429" i="1" s="1"/>
  <c r="W428" i="1"/>
  <c r="W430" i="1" s="1"/>
  <c r="V426" i="1"/>
  <c r="V425" i="1"/>
  <c r="W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X409" i="1"/>
  <c r="X411" i="1" s="1"/>
  <c r="W409" i="1"/>
  <c r="N409" i="1"/>
  <c r="V406" i="1"/>
  <c r="W405" i="1"/>
  <c r="V405" i="1"/>
  <c r="X404" i="1"/>
  <c r="W404" i="1"/>
  <c r="X403" i="1"/>
  <c r="W403" i="1"/>
  <c r="X402" i="1"/>
  <c r="W402" i="1"/>
  <c r="X401" i="1"/>
  <c r="X405" i="1" s="1"/>
  <c r="W401" i="1"/>
  <c r="W406" i="1" s="1"/>
  <c r="V399" i="1"/>
  <c r="V398" i="1"/>
  <c r="W397" i="1"/>
  <c r="N397" i="1"/>
  <c r="V395" i="1"/>
  <c r="V394" i="1"/>
  <c r="W393" i="1"/>
  <c r="X393" i="1" s="1"/>
  <c r="N393" i="1"/>
  <c r="X392" i="1"/>
  <c r="X394" i="1" s="1"/>
  <c r="W392" i="1"/>
  <c r="N392" i="1"/>
  <c r="W391" i="1"/>
  <c r="X391" i="1" s="1"/>
  <c r="N391" i="1"/>
  <c r="X390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N374" i="1"/>
  <c r="V372" i="1"/>
  <c r="V371" i="1"/>
  <c r="W370" i="1"/>
  <c r="X370" i="1" s="1"/>
  <c r="N370" i="1"/>
  <c r="X369" i="1"/>
  <c r="X371" i="1" s="1"/>
  <c r="W369" i="1"/>
  <c r="W371" i="1" s="1"/>
  <c r="N369" i="1"/>
  <c r="V365" i="1"/>
  <c r="W364" i="1"/>
  <c r="V364" i="1"/>
  <c r="X363" i="1"/>
  <c r="X364" i="1" s="1"/>
  <c r="W363" i="1"/>
  <c r="W365" i="1" s="1"/>
  <c r="N363" i="1"/>
  <c r="V361" i="1"/>
  <c r="V360" i="1"/>
  <c r="X359" i="1"/>
  <c r="W359" i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X351" i="1"/>
  <c r="X353" i="1" s="1"/>
  <c r="W351" i="1"/>
  <c r="W353" i="1" s="1"/>
  <c r="N351" i="1"/>
  <c r="V349" i="1"/>
  <c r="V348" i="1"/>
  <c r="X347" i="1"/>
  <c r="W347" i="1"/>
  <c r="N347" i="1"/>
  <c r="W346" i="1"/>
  <c r="X346" i="1" s="1"/>
  <c r="W345" i="1"/>
  <c r="X345" i="1" s="1"/>
  <c r="N345" i="1"/>
  <c r="X344" i="1"/>
  <c r="W344" i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X333" i="1"/>
  <c r="X335" i="1" s="1"/>
  <c r="W333" i="1"/>
  <c r="V331" i="1"/>
  <c r="V330" i="1"/>
  <c r="W329" i="1"/>
  <c r="X329" i="1" s="1"/>
  <c r="N329" i="1"/>
  <c r="X328" i="1"/>
  <c r="W328" i="1"/>
  <c r="X327" i="1"/>
  <c r="X330" i="1" s="1"/>
  <c r="W327" i="1"/>
  <c r="N327" i="1"/>
  <c r="V325" i="1"/>
  <c r="V324" i="1"/>
  <c r="X323" i="1"/>
  <c r="W323" i="1"/>
  <c r="N323" i="1"/>
  <c r="W322" i="1"/>
  <c r="X322" i="1" s="1"/>
  <c r="N322" i="1"/>
  <c r="X321" i="1"/>
  <c r="W321" i="1"/>
  <c r="N321" i="1"/>
  <c r="W320" i="1"/>
  <c r="X320" i="1" s="1"/>
  <c r="W319" i="1"/>
  <c r="X319" i="1" s="1"/>
  <c r="N319" i="1"/>
  <c r="X318" i="1"/>
  <c r="W318" i="1"/>
  <c r="N318" i="1"/>
  <c r="W317" i="1"/>
  <c r="X317" i="1" s="1"/>
  <c r="N317" i="1"/>
  <c r="X316" i="1"/>
  <c r="X324" i="1" s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W294" i="1"/>
  <c r="V294" i="1"/>
  <c r="X293" i="1"/>
  <c r="W293" i="1"/>
  <c r="N293" i="1"/>
  <c r="W292" i="1"/>
  <c r="N292" i="1"/>
  <c r="V290" i="1"/>
  <c r="V289" i="1"/>
  <c r="W288" i="1"/>
  <c r="X288" i="1" s="1"/>
  <c r="N288" i="1"/>
  <c r="X287" i="1"/>
  <c r="W287" i="1"/>
  <c r="N287" i="1"/>
  <c r="W286" i="1"/>
  <c r="X286" i="1" s="1"/>
  <c r="N286" i="1"/>
  <c r="X285" i="1"/>
  <c r="W285" i="1"/>
  <c r="X284" i="1"/>
  <c r="W284" i="1"/>
  <c r="N284" i="1"/>
  <c r="W283" i="1"/>
  <c r="X283" i="1" s="1"/>
  <c r="N283" i="1"/>
  <c r="X282" i="1"/>
  <c r="W282" i="1"/>
  <c r="N282" i="1"/>
  <c r="W281" i="1"/>
  <c r="W290" i="1" s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W271" i="1" s="1"/>
  <c r="V266" i="1"/>
  <c r="V265" i="1"/>
  <c r="W264" i="1"/>
  <c r="X264" i="1" s="1"/>
  <c r="N264" i="1"/>
  <c r="X263" i="1"/>
  <c r="W263" i="1"/>
  <c r="N263" i="1"/>
  <c r="W262" i="1"/>
  <c r="W266" i="1" s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X252" i="1"/>
  <c r="W252" i="1"/>
  <c r="X251" i="1"/>
  <c r="X259" i="1" s="1"/>
  <c r="W251" i="1"/>
  <c r="N251" i="1"/>
  <c r="W250" i="1"/>
  <c r="X250" i="1" s="1"/>
  <c r="N250" i="1"/>
  <c r="X249" i="1"/>
  <c r="W249" i="1"/>
  <c r="W259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36" i="1" s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W206" i="1"/>
  <c r="V206" i="1"/>
  <c r="X205" i="1"/>
  <c r="X206" i="1" s="1"/>
  <c r="W205" i="1"/>
  <c r="J507" i="1" s="1"/>
  <c r="N205" i="1"/>
  <c r="V202" i="1"/>
  <c r="V201" i="1"/>
  <c r="X200" i="1"/>
  <c r="W200" i="1"/>
  <c r="N200" i="1"/>
  <c r="W199" i="1"/>
  <c r="X199" i="1" s="1"/>
  <c r="N199" i="1"/>
  <c r="X198" i="1"/>
  <c r="W198" i="1"/>
  <c r="X197" i="1"/>
  <c r="X201" i="1" s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X183" i="1"/>
  <c r="W183" i="1"/>
  <c r="X182" i="1"/>
  <c r="W182" i="1"/>
  <c r="N182" i="1"/>
  <c r="W181" i="1"/>
  <c r="X181" i="1" s="1"/>
  <c r="N181" i="1"/>
  <c r="X180" i="1"/>
  <c r="W180" i="1"/>
  <c r="X179" i="1"/>
  <c r="W179" i="1"/>
  <c r="N179" i="1"/>
  <c r="W178" i="1"/>
  <c r="X178" i="1" s="1"/>
  <c r="W177" i="1"/>
  <c r="W195" i="1" s="1"/>
  <c r="N177" i="1"/>
  <c r="V175" i="1"/>
  <c r="V174" i="1"/>
  <c r="W173" i="1"/>
  <c r="X173" i="1" s="1"/>
  <c r="N173" i="1"/>
  <c r="X172" i="1"/>
  <c r="W172" i="1"/>
  <c r="N172" i="1"/>
  <c r="W171" i="1"/>
  <c r="W175" i="1" s="1"/>
  <c r="N171" i="1"/>
  <c r="X170" i="1"/>
  <c r="W170" i="1"/>
  <c r="W174" i="1" s="1"/>
  <c r="N170" i="1"/>
  <c r="V168" i="1"/>
  <c r="V167" i="1"/>
  <c r="X166" i="1"/>
  <c r="W166" i="1"/>
  <c r="N166" i="1"/>
  <c r="W165" i="1"/>
  <c r="W167" i="1" s="1"/>
  <c r="V163" i="1"/>
  <c r="V162" i="1"/>
  <c r="X161" i="1"/>
  <c r="W161" i="1"/>
  <c r="N161" i="1"/>
  <c r="W160" i="1"/>
  <c r="I507" i="1" s="1"/>
  <c r="N160" i="1"/>
  <c r="V157" i="1"/>
  <c r="V156" i="1"/>
  <c r="W155" i="1"/>
  <c r="X155" i="1" s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7" i="1" s="1"/>
  <c r="N148" i="1"/>
  <c r="X147" i="1"/>
  <c r="W147" i="1"/>
  <c r="N147" i="1"/>
  <c r="V144" i="1"/>
  <c r="V143" i="1"/>
  <c r="X142" i="1"/>
  <c r="W142" i="1"/>
  <c r="N142" i="1"/>
  <c r="W141" i="1"/>
  <c r="W143" i="1" s="1"/>
  <c r="N141" i="1"/>
  <c r="X140" i="1"/>
  <c r="W140" i="1"/>
  <c r="G507" i="1" s="1"/>
  <c r="N140" i="1"/>
  <c r="V136" i="1"/>
  <c r="V135" i="1"/>
  <c r="X134" i="1"/>
  <c r="W134" i="1"/>
  <c r="N134" i="1"/>
  <c r="W133" i="1"/>
  <c r="W135" i="1" s="1"/>
  <c r="N133" i="1"/>
  <c r="X132" i="1"/>
  <c r="W132" i="1"/>
  <c r="X131" i="1"/>
  <c r="W131" i="1"/>
  <c r="N131" i="1"/>
  <c r="V128" i="1"/>
  <c r="V127" i="1"/>
  <c r="X126" i="1"/>
  <c r="W126" i="1"/>
  <c r="X125" i="1"/>
  <c r="W125" i="1"/>
  <c r="N125" i="1"/>
  <c r="W124" i="1"/>
  <c r="X124" i="1" s="1"/>
  <c r="W123" i="1"/>
  <c r="X123" i="1" s="1"/>
  <c r="W122" i="1"/>
  <c r="X122" i="1" s="1"/>
  <c r="W121" i="1"/>
  <c r="W127" i="1" s="1"/>
  <c r="N121" i="1"/>
  <c r="X120" i="1"/>
  <c r="W120" i="1"/>
  <c r="W128" i="1" s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W117" i="1" s="1"/>
  <c r="N111" i="1"/>
  <c r="X110" i="1"/>
  <c r="W110" i="1"/>
  <c r="X109" i="1"/>
  <c r="W109" i="1"/>
  <c r="X108" i="1"/>
  <c r="W108" i="1"/>
  <c r="W118" i="1" s="1"/>
  <c r="V106" i="1"/>
  <c r="V105" i="1"/>
  <c r="W104" i="1"/>
  <c r="X104" i="1" s="1"/>
  <c r="W103" i="1"/>
  <c r="X103" i="1" s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6" i="1" s="1"/>
  <c r="N98" i="1"/>
  <c r="X97" i="1"/>
  <c r="W97" i="1"/>
  <c r="W105" i="1" s="1"/>
  <c r="N97" i="1"/>
  <c r="V95" i="1"/>
  <c r="V94" i="1"/>
  <c r="X93" i="1"/>
  <c r="W93" i="1"/>
  <c r="N93" i="1"/>
  <c r="W92" i="1"/>
  <c r="X92" i="1" s="1"/>
  <c r="W91" i="1"/>
  <c r="X91" i="1" s="1"/>
  <c r="W90" i="1"/>
  <c r="X90" i="1" s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W80" i="1"/>
  <c r="X80" i="1" s="1"/>
  <c r="W79" i="1"/>
  <c r="X79" i="1" s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X69" i="1"/>
  <c r="W69" i="1"/>
  <c r="N69" i="1"/>
  <c r="W68" i="1"/>
  <c r="X68" i="1" s="1"/>
  <c r="W67" i="1"/>
  <c r="X67" i="1" s="1"/>
  <c r="W66" i="1"/>
  <c r="W87" i="1" s="1"/>
  <c r="N66" i="1"/>
  <c r="X65" i="1"/>
  <c r="W65" i="1"/>
  <c r="V62" i="1"/>
  <c r="V61" i="1"/>
  <c r="W60" i="1"/>
  <c r="X60" i="1" s="1"/>
  <c r="W59" i="1"/>
  <c r="W62" i="1" s="1"/>
  <c r="N59" i="1"/>
  <c r="X58" i="1"/>
  <c r="W58" i="1"/>
  <c r="X57" i="1"/>
  <c r="W57" i="1"/>
  <c r="N57" i="1"/>
  <c r="V54" i="1"/>
  <c r="V53" i="1"/>
  <c r="X52" i="1"/>
  <c r="W52" i="1"/>
  <c r="N52" i="1"/>
  <c r="W51" i="1"/>
  <c r="C507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W26" i="1"/>
  <c r="W35" i="1" s="1"/>
  <c r="N26" i="1"/>
  <c r="V24" i="1"/>
  <c r="V497" i="1" s="1"/>
  <c r="V23" i="1"/>
  <c r="V501" i="1" s="1"/>
  <c r="W22" i="1"/>
  <c r="W23" i="1" s="1"/>
  <c r="N22" i="1"/>
  <c r="H10" i="1"/>
  <c r="A9" i="1"/>
  <c r="F10" i="1" s="1"/>
  <c r="D7" i="1"/>
  <c r="O6" i="1"/>
  <c r="N2" i="1"/>
  <c r="X86" i="1" l="1"/>
  <c r="X143" i="1"/>
  <c r="H9" i="1"/>
  <c r="A10" i="1"/>
  <c r="F9" i="1"/>
  <c r="J9" i="1"/>
  <c r="X22" i="1"/>
  <c r="X23" i="1" s="1"/>
  <c r="X26" i="1"/>
  <c r="X34" i="1" s="1"/>
  <c r="W34" i="1"/>
  <c r="W501" i="1" s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07" i="1"/>
  <c r="X59" i="1"/>
  <c r="X61" i="1" s="1"/>
  <c r="W61" i="1"/>
  <c r="E507" i="1"/>
  <c r="X66" i="1"/>
  <c r="W86" i="1"/>
  <c r="X89" i="1"/>
  <c r="X94" i="1" s="1"/>
  <c r="W95" i="1"/>
  <c r="X98" i="1"/>
  <c r="X105" i="1" s="1"/>
  <c r="X111" i="1"/>
  <c r="X117" i="1" s="1"/>
  <c r="X121" i="1"/>
  <c r="X127" i="1" s="1"/>
  <c r="F507" i="1"/>
  <c r="X133" i="1"/>
  <c r="X135" i="1" s="1"/>
  <c r="W136" i="1"/>
  <c r="X141" i="1"/>
  <c r="W144" i="1"/>
  <c r="H507" i="1"/>
  <c r="X148" i="1"/>
  <c r="X156" i="1" s="1"/>
  <c r="W156" i="1"/>
  <c r="X160" i="1"/>
  <c r="X162" i="1" s="1"/>
  <c r="W163" i="1"/>
  <c r="X165" i="1"/>
  <c r="X167" i="1" s="1"/>
  <c r="W168" i="1"/>
  <c r="X171" i="1"/>
  <c r="X174" i="1" s="1"/>
  <c r="X177" i="1"/>
  <c r="X194" i="1" s="1"/>
  <c r="W194" i="1"/>
  <c r="W202" i="1"/>
  <c r="W201" i="1"/>
  <c r="W216" i="1"/>
  <c r="X210" i="1"/>
  <c r="X216" i="1" s="1"/>
  <c r="W239" i="1"/>
  <c r="X238" i="1"/>
  <c r="X239" i="1" s="1"/>
  <c r="W240" i="1"/>
  <c r="W247" i="1"/>
  <c r="X242" i="1"/>
  <c r="X246" i="1" s="1"/>
  <c r="W246" i="1"/>
  <c r="W272" i="1"/>
  <c r="W277" i="1"/>
  <c r="X274" i="1"/>
  <c r="X277" i="1" s="1"/>
  <c r="W295" i="1"/>
  <c r="X292" i="1"/>
  <c r="X294" i="1" s="1"/>
  <c r="W325" i="1"/>
  <c r="W330" i="1"/>
  <c r="W335" i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V500" i="1"/>
  <c r="P507" i="1"/>
  <c r="B507" i="1"/>
  <c r="W499" i="1"/>
  <c r="W498" i="1"/>
  <c r="W24" i="1"/>
  <c r="W53" i="1"/>
  <c r="W162" i="1"/>
  <c r="W217" i="1"/>
  <c r="M507" i="1"/>
  <c r="W235" i="1"/>
  <c r="X220" i="1"/>
  <c r="X235" i="1" s="1"/>
  <c r="W260" i="1"/>
  <c r="W265" i="1"/>
  <c r="X262" i="1"/>
  <c r="X265" i="1" s="1"/>
  <c r="W278" i="1"/>
  <c r="N507" i="1"/>
  <c r="W289" i="1"/>
  <c r="X281" i="1"/>
  <c r="X289" i="1" s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497" i="1" l="1"/>
  <c r="X502" i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<sst xmlns="http://schemas.openxmlformats.org/spreadsheetml/2006/main" count="2169" uniqueCount="750">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</sst>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7"/>
  <sheetViews>
    <sheetView showGridLines="0" tabSelected="1" topLeftCell="A490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694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81" t="s">
        <v>8</v>
      </c>
      <c r="B5" s="352"/>
      <c r="C5" s="353"/>
      <c r="D5" s="378"/>
      <c r="E5" s="380"/>
      <c r="F5" s="649" t="s">
        <v>9</v>
      </c>
      <c r="G5" s="353"/>
      <c r="H5" s="378"/>
      <c r="I5" s="379"/>
      <c r="J5" s="379"/>
      <c r="K5" s="379"/>
      <c r="L5" s="380"/>
      <c r="N5" s="24" t="s">
        <v>10</v>
      </c>
      <c r="O5" s="591">
        <v>45325</v>
      </c>
      <c r="P5" s="434"/>
      <c r="R5" s="676" t="s">
        <v>11</v>
      </c>
      <c r="S5" s="409"/>
      <c r="T5" s="523" t="s">
        <v>12</v>
      </c>
      <c r="U5" s="434"/>
      <c r="Z5" s="51"/>
      <c r="AA5" s="51"/>
      <c r="AB5" s="51"/>
    </row>
    <row r="6" spans="1:29" s="333" customFormat="1" ht="24" customHeight="1" x14ac:dyDescent="0.2">
      <c r="A6" s="481" t="s">
        <v>13</v>
      </c>
      <c r="B6" s="352"/>
      <c r="C6" s="353"/>
      <c r="D6" s="616" t="s">
        <v>14</v>
      </c>
      <c r="E6" s="617"/>
      <c r="F6" s="617"/>
      <c r="G6" s="617"/>
      <c r="H6" s="617"/>
      <c r="I6" s="617"/>
      <c r="J6" s="617"/>
      <c r="K6" s="617"/>
      <c r="L6" s="434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Суббота</v>
      </c>
      <c r="P6" s="340"/>
      <c r="R6" s="408" t="s">
        <v>16</v>
      </c>
      <c r="S6" s="409"/>
      <c r="T6" s="529" t="s">
        <v>17</v>
      </c>
      <c r="U6" s="394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53" t="str">
        <f>IFERROR(VLOOKUP(DeliveryAddress,Table,3,0),1)</f>
        <v>1</v>
      </c>
      <c r="E7" s="554"/>
      <c r="F7" s="554"/>
      <c r="G7" s="554"/>
      <c r="H7" s="554"/>
      <c r="I7" s="554"/>
      <c r="J7" s="554"/>
      <c r="K7" s="554"/>
      <c r="L7" s="555"/>
      <c r="N7" s="24"/>
      <c r="O7" s="42"/>
      <c r="P7" s="42"/>
      <c r="R7" s="342"/>
      <c r="S7" s="409"/>
      <c r="T7" s="530"/>
      <c r="U7" s="531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3">
        <v>0.41666666666666669</v>
      </c>
      <c r="P8" s="434"/>
      <c r="R8" s="342"/>
      <c r="S8" s="409"/>
      <c r="T8" s="530"/>
      <c r="U8" s="531"/>
      <c r="Z8" s="51"/>
      <c r="AA8" s="51"/>
      <c r="AB8" s="51"/>
    </row>
    <row r="9" spans="1:29" s="333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99"/>
      <c r="E9" s="355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1"/>
      <c r="P9" s="434"/>
      <c r="R9" s="342"/>
      <c r="S9" s="409"/>
      <c r="T9" s="532"/>
      <c r="U9" s="533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99"/>
      <c r="E10" s="355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3"/>
      <c r="P10" s="434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613"/>
      <c r="P12" s="555"/>
      <c r="Q12" s="23"/>
      <c r="S12" s="24"/>
      <c r="T12" s="449"/>
      <c r="U12" s="342"/>
      <c r="Z12" s="51"/>
      <c r="AA12" s="51"/>
      <c r="AB12" s="51"/>
    </row>
    <row r="13" spans="1:29" s="333" customFormat="1" ht="23.25" customHeight="1" x14ac:dyDescent="0.2">
      <c r="A13" s="64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4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0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6" t="s">
        <v>35</v>
      </c>
      <c r="B17" s="386" t="s">
        <v>36</v>
      </c>
      <c r="C17" s="496" t="s">
        <v>37</v>
      </c>
      <c r="D17" s="386" t="s">
        <v>38</v>
      </c>
      <c r="E17" s="459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458"/>
      <c r="P17" s="458"/>
      <c r="Q17" s="458"/>
      <c r="R17" s="459"/>
      <c r="S17" s="684" t="s">
        <v>48</v>
      </c>
      <c r="T17" s="353"/>
      <c r="U17" s="386" t="s">
        <v>49</v>
      </c>
      <c r="V17" s="386" t="s">
        <v>50</v>
      </c>
      <c r="W17" s="400" t="s">
        <v>51</v>
      </c>
      <c r="X17" s="386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3"/>
      <c r="BA17" s="413" t="s">
        <v>56</v>
      </c>
    </row>
    <row r="18" spans="1:53" ht="14.25" customHeight="1" x14ac:dyDescent="0.2">
      <c r="A18" s="387"/>
      <c r="B18" s="387"/>
      <c r="C18" s="387"/>
      <c r="D18" s="460"/>
      <c r="E18" s="462"/>
      <c r="F18" s="387"/>
      <c r="G18" s="387"/>
      <c r="H18" s="387"/>
      <c r="I18" s="387"/>
      <c r="J18" s="387"/>
      <c r="K18" s="387"/>
      <c r="L18" s="387"/>
      <c r="M18" s="387"/>
      <c r="N18" s="460"/>
      <c r="O18" s="461"/>
      <c r="P18" s="461"/>
      <c r="Q18" s="461"/>
      <c r="R18" s="462"/>
      <c r="S18" s="332" t="s">
        <v>57</v>
      </c>
      <c r="T18" s="332" t="s">
        <v>58</v>
      </c>
      <c r="U18" s="387"/>
      <c r="V18" s="387"/>
      <c r="W18" s="401"/>
      <c r="X18" s="387"/>
      <c r="Y18" s="595"/>
      <c r="Z18" s="595"/>
      <c r="AA18" s="420"/>
      <c r="AB18" s="421"/>
      <c r="AC18" s="422"/>
      <c r="AD18" s="484"/>
      <c r="BA18" s="34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7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6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54</v>
      </c>
      <c r="W57" s="336">
        <f>IFERROR(IF(V57="",0,CEILING((V57/$H57),1)*$H57),"")</f>
        <v>54</v>
      </c>
      <c r="X57" s="36">
        <f>IFERROR(IF(W57=0,"",ROUNDUP(W57/H57,0)*0.02175),"")</f>
        <v>0.10874999999999999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2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6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5</v>
      </c>
      <c r="W61" s="337">
        <f>IFERROR(W57/H57,"0")+IFERROR(W58/H58,"0")+IFERROR(W59/H59,"0")+IFERROR(W60/H60,"0")</f>
        <v>5</v>
      </c>
      <c r="X61" s="337">
        <f>IFERROR(IF(X57="",0,X57),"0")+IFERROR(IF(X58="",0,X58),"0")+IFERROR(IF(X59="",0,X59),"0")+IFERROR(IF(X60="",0,X60),"0")</f>
        <v>0.10874999999999999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54</v>
      </c>
      <c r="W62" s="337">
        <f>IFERROR(SUM(W57:W60),"0")</f>
        <v>54</v>
      </c>
      <c r="X62" s="37"/>
      <c r="Y62" s="338"/>
      <c r="Z62" s="338"/>
    </row>
    <row r="63" spans="1:53" ht="16.5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2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106</v>
      </c>
      <c r="W67" s="336">
        <f t="shared" si="2"/>
        <v>112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9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50</v>
      </c>
      <c r="W69" s="336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6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6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1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14.093915343915345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0.32624999999999993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156</v>
      </c>
      <c r="W87" s="337">
        <f>IFERROR(SUM(W65:W85),"0")</f>
        <v>166</v>
      </c>
      <c r="X87" s="37"/>
      <c r="Y87" s="338"/>
      <c r="Z87" s="338"/>
    </row>
    <row r="88" spans="1:53" ht="14.25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7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1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5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4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83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6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9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250</v>
      </c>
      <c r="W109" s="336">
        <f t="shared" si="6"/>
        <v>252</v>
      </c>
      <c r="X109" s="36">
        <f>IFERROR(IF(W109=0,"",ROUNDUP(W109/H109,0)*0.02175),"")</f>
        <v>0.65249999999999997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46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71</v>
      </c>
      <c r="W110" s="336">
        <f t="shared" si="6"/>
        <v>75.600000000000009</v>
      </c>
      <c r="X110" s="36">
        <f>IFERROR(IF(W110=0,"",ROUNDUP(W110/H110,0)*0.02175),"")</f>
        <v>0.19574999999999998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389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1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0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4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38.214285714285708</v>
      </c>
      <c r="W117" s="337">
        <f>IFERROR(W108/H108,"0")+IFERROR(W109/H109,"0")+IFERROR(W110/H110,"0")+IFERROR(W111/H111,"0")+IFERROR(W112/H112,"0")+IFERROR(W113/H113,"0")+IFERROR(W114/H114,"0")+IFERROR(W115/H115,"0")+IFERROR(W116/H116,"0")</f>
        <v>39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0.84824999999999995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321</v>
      </c>
      <c r="W118" s="337">
        <f>IFERROR(SUM(W108:W116),"0")</f>
        <v>327.60000000000002</v>
      </c>
      <c r="X118" s="37"/>
      <c r="Y118" s="338"/>
      <c r="Z118" s="338"/>
    </row>
    <row r="119" spans="1:53" ht="14.25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2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577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82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89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3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246</v>
      </c>
      <c r="W132" s="336">
        <f>IFERROR(IF(V132="",0,CEILING((V132/$H132),1)*$H132),"")</f>
        <v>252</v>
      </c>
      <c r="X132" s="36">
        <f>IFERROR(IF(W132=0,"",ROUNDUP(W132/H132,0)*0.02175),"")</f>
        <v>0.65249999999999997</v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29.285714285714285</v>
      </c>
      <c r="W135" s="337">
        <f>IFERROR(W131/H131,"0")+IFERROR(W132/H132,"0")+IFERROR(W133/H133,"0")+IFERROR(W134/H134,"0")</f>
        <v>30</v>
      </c>
      <c r="X135" s="337">
        <f>IFERROR(IF(X131="",0,X131),"0")+IFERROR(IF(X132="",0,X132),"0")+IFERROR(IF(X133="",0,X133),"0")+IFERROR(IF(X134="",0,X134),"0")</f>
        <v>0.65249999999999997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246</v>
      </c>
      <c r="W136" s="337">
        <f>IFERROR(SUM(W131:W134),"0")</f>
        <v>252</v>
      </c>
      <c r="X136" s="37"/>
      <c r="Y136" s="338"/>
      <c r="Z136" s="338"/>
    </row>
    <row r="137" spans="1:53" ht="27.75" customHeight="1" x14ac:dyDescent="0.2">
      <c r="A137" s="402" t="s">
        <v>247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8"/>
      <c r="Z137" s="48"/>
    </row>
    <row r="138" spans="1:53" ht="16.5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76</v>
      </c>
      <c r="W147" s="336">
        <f t="shared" ref="W147:W155" si="8">IFERROR(IF(V147="",0,CEILING((V147/$H147),1)*$H147),"")</f>
        <v>79.8</v>
      </c>
      <c r="X147" s="36">
        <f>IFERROR(IF(W147=0,"",ROUNDUP(W147/H147,0)*0.00753),"")</f>
        <v>0.14307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58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18.095238095238095</v>
      </c>
      <c r="W156" s="337">
        <f>IFERROR(W147/H147,"0")+IFERROR(W148/H148,"0")+IFERROR(W149/H149,"0")+IFERROR(W150/H150,"0")+IFERROR(W151/H151,"0")+IFERROR(W152/H152,"0")+IFERROR(W153/H153,"0")+IFERROR(W154/H154,"0")+IFERROR(W155/H155,"0")</f>
        <v>19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0.14307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76</v>
      </c>
      <c r="W157" s="337">
        <f>IFERROR(SUM(W147:W155),"0")</f>
        <v>79.8</v>
      </c>
      <c r="X157" s="37"/>
      <c r="Y157" s="338"/>
      <c r="Z157" s="338"/>
    </row>
    <row r="158" spans="1:53" ht="16.5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08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05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206</v>
      </c>
      <c r="W180" s="336">
        <f t="shared" si="9"/>
        <v>208</v>
      </c>
      <c r="X180" s="36">
        <f>IFERROR(IF(W180=0,"",ROUNDUP(W180/H180,0)*0.01196),"")</f>
        <v>0.62192000000000003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8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2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6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51.5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52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0.62192000000000003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206</v>
      </c>
      <c r="W195" s="337">
        <f>IFERROR(SUM(W177:W193),"0")</f>
        <v>208</v>
      </c>
      <c r="X195" s="37"/>
      <c r="Y195" s="338"/>
      <c r="Z195" s="338"/>
    </row>
    <row r="196" spans="1:53" ht="14.25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0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4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51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59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4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1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3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4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41</v>
      </c>
      <c r="W242" s="336">
        <f>IFERROR(IF(V242="",0,CEILING((V242/$H242),1)*$H242),"")</f>
        <v>42</v>
      </c>
      <c r="X242" s="36">
        <f>IFERROR(IF(W242=0,"",ROUNDUP(W242/H242,0)*0.00753),"")</f>
        <v>7.5300000000000006E-2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28</v>
      </c>
      <c r="W243" s="336">
        <f>IFERROR(IF(V243="",0,CEILING((V243/$H243),1)*$H243),"")</f>
        <v>29.400000000000002</v>
      </c>
      <c r="X243" s="36">
        <f>IFERROR(IF(W243=0,"",ROUNDUP(W243/H243,0)*0.00753),"")</f>
        <v>5.271E-2</v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16.428571428571427</v>
      </c>
      <c r="W246" s="337">
        <f>IFERROR(W242/H242,"0")+IFERROR(W243/H243,"0")+IFERROR(W244/H244,"0")+IFERROR(W245/H245,"0")</f>
        <v>17</v>
      </c>
      <c r="X246" s="337">
        <f>IFERROR(IF(X242="",0,X242),"0")+IFERROR(IF(X243="",0,X243),"0")+IFERROR(IF(X244="",0,X244),"0")+IFERROR(IF(X245="",0,X245),"0")</f>
        <v>0.12801000000000001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69</v>
      </c>
      <c r="W247" s="337">
        <f>IFERROR(SUM(W242:W245),"0")</f>
        <v>71.400000000000006</v>
      </c>
      <c r="X247" s="37"/>
      <c r="Y247" s="338"/>
      <c r="Z247" s="338"/>
    </row>
    <row r="248" spans="1:53" ht="14.25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392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55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0</v>
      </c>
      <c r="W265" s="337">
        <f>IFERROR(W262/H262,"0")+IFERROR(W263/H263,"0")+IFERROR(W264/H264,"0")</f>
        <v>0</v>
      </c>
      <c r="X265" s="337">
        <f>IFERROR(IF(X262="",0,X262),"0")+IFERROR(IF(X263="",0,X263),"0")+IFERROR(IF(X264="",0,X264),"0")</f>
        <v>0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0</v>
      </c>
      <c r="W266" s="337">
        <f>IFERROR(SUM(W262:W264),"0")</f>
        <v>0</v>
      </c>
      <c r="X266" s="37"/>
      <c r="Y266" s="338"/>
      <c r="Z266" s="338"/>
    </row>
    <row r="267" spans="1:53" ht="14.25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59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3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4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5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customHeight="1" x14ac:dyDescent="0.2">
      <c r="A313" s="402" t="s">
        <v>476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8"/>
      <c r="Z313" s="48"/>
    </row>
    <row r="314" spans="1:53" ht="16.5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5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1050</v>
      </c>
      <c r="W316" s="336">
        <f t="shared" ref="W316:W323" si="16">IFERROR(IF(V316="",0,CEILING((V316/$H316),1)*$H316),"")</f>
        <v>1050</v>
      </c>
      <c r="X316" s="36">
        <f>IFERROR(IF(W316=0,"",ROUNDUP(W316/H316,0)*0.02175),"")</f>
        <v>1.5225</v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300</v>
      </c>
      <c r="W319" s="336">
        <f t="shared" si="16"/>
        <v>300</v>
      </c>
      <c r="X319" s="36">
        <f>IFERROR(IF(W319=0,"",ROUNDUP(W319/H319,0)*0.02175),"")</f>
        <v>0.43499999999999994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3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800</v>
      </c>
      <c r="W321" s="336">
        <f t="shared" si="16"/>
        <v>810</v>
      </c>
      <c r="X321" s="36">
        <f>IFERROR(IF(W321=0,"",ROUNDUP(W321/H321,0)*0.02175),"")</f>
        <v>1.1744999999999999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3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143.33333333333334</v>
      </c>
      <c r="W324" s="337">
        <f>IFERROR(W316/H316,"0")+IFERROR(W317/H317,"0")+IFERROR(W318/H318,"0")+IFERROR(W319/H319,"0")+IFERROR(W320/H320,"0")+IFERROR(W321/H321,"0")+IFERROR(W322/H322,"0")+IFERROR(W323/H323,"0")</f>
        <v>144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3.1319999999999997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2150</v>
      </c>
      <c r="W325" s="337">
        <f>IFERROR(SUM(W316:W323),"0")</f>
        <v>2160</v>
      </c>
      <c r="X325" s="37"/>
      <c r="Y325" s="338"/>
      <c r="Z325" s="338"/>
    </row>
    <row r="326" spans="1:53" ht="14.25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1100</v>
      </c>
      <c r="W327" s="336">
        <f>IFERROR(IF(V327="",0,CEILING((V327/$H327),1)*$H327),"")</f>
        <v>1110</v>
      </c>
      <c r="X327" s="36">
        <f>IFERROR(IF(W327=0,"",ROUNDUP(W327/H327,0)*0.02175),"")</f>
        <v>1.6094999999999999</v>
      </c>
      <c r="Y327" s="56"/>
      <c r="Z327" s="57"/>
      <c r="AD327" s="58"/>
      <c r="BA327" s="240" t="s">
        <v>1</v>
      </c>
    </row>
    <row r="328" spans="1:53" ht="16.5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63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73.333333333333329</v>
      </c>
      <c r="W330" s="337">
        <f>IFERROR(W327/H327,"0")+IFERROR(W328/H328,"0")+IFERROR(W329/H329,"0")</f>
        <v>74</v>
      </c>
      <c r="X330" s="337">
        <f>IFERROR(IF(X327="",0,X327),"0")+IFERROR(IF(X328="",0,X328),"0")+IFERROR(IF(X329="",0,X329),"0")</f>
        <v>1.6094999999999999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1100</v>
      </c>
      <c r="W331" s="337">
        <f>IFERROR(SUM(W327:W329),"0")</f>
        <v>1110</v>
      </c>
      <c r="X331" s="37"/>
      <c r="Y331" s="338"/>
      <c r="Z331" s="338"/>
    </row>
    <row r="332" spans="1:53" ht="14.25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65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85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41</v>
      </c>
      <c r="W351" s="336">
        <f>IFERROR(IF(V351="",0,CEILING((V351/$H351),1)*$H351),"")</f>
        <v>43.8</v>
      </c>
      <c r="X351" s="36">
        <f>IFERROR(IF(W351=0,"",ROUNDUP(W351/H351,0)*0.00753),"")</f>
        <v>7.5300000000000006E-2</v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9.3607305936073057</v>
      </c>
      <c r="W353" s="337">
        <f>IFERROR(W351/H351,"0")+IFERROR(W352/H352,"0")</f>
        <v>10</v>
      </c>
      <c r="X353" s="337">
        <f>IFERROR(IF(X351="",0,X351),"0")+IFERROR(IF(X352="",0,X352),"0")</f>
        <v>7.5300000000000006E-2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41</v>
      </c>
      <c r="W354" s="337">
        <f>IFERROR(SUM(W351:W352),"0")</f>
        <v>43.8</v>
      </c>
      <c r="X354" s="37"/>
      <c r="Y354" s="338"/>
      <c r="Z354" s="338"/>
    </row>
    <row r="355" spans="1:53" ht="14.25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customHeight="1" x14ac:dyDescent="0.2">
      <c r="A366" s="402" t="s">
        <v>532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8"/>
      <c r="Z366" s="48"/>
    </row>
    <row r="367" spans="1:53" ht="16.5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150</v>
      </c>
      <c r="W376" s="336">
        <f t="shared" si="17"/>
        <v>151.20000000000002</v>
      </c>
      <c r="X376" s="36">
        <f>IFERROR(IF(W376=0,"",ROUNDUP(W376/H376,0)*0.00753),"")</f>
        <v>0.27107999999999999</v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5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35.714285714285715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36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0.27107999999999999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150</v>
      </c>
      <c r="W388" s="337">
        <f>IFERROR(SUM(W374:W386),"0")</f>
        <v>151.20000000000002</v>
      </c>
      <c r="X388" s="37"/>
      <c r="Y388" s="338"/>
      <c r="Z388" s="338"/>
    </row>
    <row r="389" spans="1:53" ht="14.25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4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4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8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390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200</v>
      </c>
      <c r="W414" s="336">
        <f t="shared" ref="W414:W420" si="19">IFERROR(IF(V414="",0,CEILING((V414/$H414),1)*$H414),"")</f>
        <v>201.60000000000002</v>
      </c>
      <c r="X414" s="36">
        <f>IFERROR(IF(W414=0,"",ROUNDUP(W414/H414,0)*0.00753),"")</f>
        <v>0.36143999999999998</v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58</v>
      </c>
      <c r="W415" s="336">
        <f t="shared" si="19"/>
        <v>60</v>
      </c>
      <c r="X415" s="36">
        <f>IFERROR(IF(W415=0,"",ROUNDUP(W415/H415,0)*0.00937),"")</f>
        <v>0.14055000000000001</v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6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2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62.11904761904762</v>
      </c>
      <c r="W421" s="337">
        <f>IFERROR(W414/H414,"0")+IFERROR(W415/H415,"0")+IFERROR(W416/H416,"0")+IFERROR(W417/H417,"0")+IFERROR(W418/H418,"0")+IFERROR(W419/H419,"0")+IFERROR(W420/H420,"0")</f>
        <v>63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0.50198999999999994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258</v>
      </c>
      <c r="W422" s="337">
        <f>IFERROR(SUM(W414:W420),"0")</f>
        <v>261.60000000000002</v>
      </c>
      <c r="X422" s="37"/>
      <c r="Y422" s="338"/>
      <c r="Z422" s="338"/>
    </row>
    <row r="423" spans="1:53" ht="14.25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90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56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10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customHeight="1" x14ac:dyDescent="0.2">
      <c r="A435" s="402" t="s">
        <v>619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8"/>
      <c r="Z435" s="48"/>
    </row>
    <row r="436" spans="1:53" ht="16.5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250</v>
      </c>
      <c r="W439" s="336">
        <f t="shared" si="20"/>
        <v>253.44</v>
      </c>
      <c r="X439" s="36">
        <f>IFERROR(IF(W439=0,"",ROUNDUP(W439/H439,0)*0.01196),"")</f>
        <v>0.57408000000000003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200</v>
      </c>
      <c r="W441" s="336">
        <f t="shared" si="20"/>
        <v>200.64000000000001</v>
      </c>
      <c r="X441" s="36">
        <f>IFERROR(IF(W441=0,"",ROUNDUP(W441/H441,0)*0.01196),"")</f>
        <v>0.45448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85.22727272727272</v>
      </c>
      <c r="W447" s="337">
        <f>IFERROR(W438/H438,"0")+IFERROR(W439/H439,"0")+IFERROR(W440/H440,"0")+IFERROR(W441/H441,"0")+IFERROR(W442/H442,"0")+IFERROR(W443/H443,"0")+IFERROR(W444/H444,"0")+IFERROR(W445/H445,"0")+IFERROR(W446/H446,"0")</f>
        <v>86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1.0285600000000001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450</v>
      </c>
      <c r="W448" s="337">
        <f>IFERROR(SUM(W438:W446),"0")</f>
        <v>454.08000000000004</v>
      </c>
      <c r="X448" s="37"/>
      <c r="Y448" s="338"/>
      <c r="Z448" s="338"/>
    </row>
    <row r="449" spans="1:53" ht="14.25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198</v>
      </c>
      <c r="W450" s="336">
        <f>IFERROR(IF(V450="",0,CEILING((V450/$H450),1)*$H450),"")</f>
        <v>200.64000000000001</v>
      </c>
      <c r="X450" s="36">
        <f>IFERROR(IF(W450=0,"",ROUNDUP(W450/H450,0)*0.01196),"")</f>
        <v>0.45448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37.5</v>
      </c>
      <c r="W452" s="337">
        <f>IFERROR(W450/H450,"0")+IFERROR(W451/H451,"0")</f>
        <v>38</v>
      </c>
      <c r="X452" s="337">
        <f>IFERROR(IF(X450="",0,X450),"0")+IFERROR(IF(X451="",0,X451),"0")</f>
        <v>0.45448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198</v>
      </c>
      <c r="W453" s="337">
        <f>IFERROR(SUM(W450:W451),"0")</f>
        <v>200.64000000000001</v>
      </c>
      <c r="X453" s="37"/>
      <c r="Y453" s="338"/>
      <c r="Z453" s="338"/>
    </row>
    <row r="454" spans="1:53" ht="14.25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130</v>
      </c>
      <c r="W455" s="336">
        <f t="shared" ref="W455:W460" si="21">IFERROR(IF(V455="",0,CEILING((V455/$H455),1)*$H455),"")</f>
        <v>132</v>
      </c>
      <c r="X455" s="36">
        <f>IFERROR(IF(W455=0,"",ROUNDUP(W455/H455,0)*0.01196),"")</f>
        <v>0.29899999999999999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150</v>
      </c>
      <c r="W457" s="336">
        <f t="shared" si="21"/>
        <v>153.12</v>
      </c>
      <c r="X457" s="36">
        <f>IFERROR(IF(W457=0,"",ROUNDUP(W457/H457,0)*0.01196),"")</f>
        <v>0.34683999999999998</v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0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56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53.030303030303031</v>
      </c>
      <c r="W461" s="337">
        <f>IFERROR(W455/H455,"0")+IFERROR(W456/H456,"0")+IFERROR(W457/H457,"0")+IFERROR(W458/H458,"0")+IFERROR(W459/H459,"0")+IFERROR(W460/H460,"0")</f>
        <v>54</v>
      </c>
      <c r="X461" s="337">
        <f>IFERROR(IF(X455="",0,X455),"0")+IFERROR(IF(X456="",0,X456),"0")+IFERROR(IF(X457="",0,X457),"0")+IFERROR(IF(X458="",0,X458),"0")+IFERROR(IF(X459="",0,X459),"0")+IFERROR(IF(X460="",0,X460),"0")</f>
        <v>0.64583999999999997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280</v>
      </c>
      <c r="W462" s="337">
        <f>IFERROR(SUM(W455:W460),"0")</f>
        <v>285.12</v>
      </c>
      <c r="X462" s="37"/>
      <c r="Y462" s="338"/>
      <c r="Z462" s="338"/>
    </row>
    <row r="463" spans="1:53" ht="14.25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64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45</v>
      </c>
      <c r="W466" s="336">
        <f>IFERROR(IF(V466="",0,CEILING((V466/$H466),1)*$H466),"")</f>
        <v>46.8</v>
      </c>
      <c r="X466" s="36">
        <f>IFERROR(IF(W466=0,"",ROUNDUP(W466/H466,0)*0.02175),"")</f>
        <v>0.1305</v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5.7692307692307692</v>
      </c>
      <c r="W467" s="337">
        <f>IFERROR(W464/H464,"0")+IFERROR(W465/H465,"0")+IFERROR(W466/H466,"0")</f>
        <v>6</v>
      </c>
      <c r="X467" s="337">
        <f>IFERROR(IF(X464="",0,X464),"0")+IFERROR(IF(X465="",0,X465),"0")+IFERROR(IF(X466="",0,X466),"0")</f>
        <v>0.1305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45</v>
      </c>
      <c r="W468" s="337">
        <f>IFERROR(SUM(W464:W466),"0")</f>
        <v>46.8</v>
      </c>
      <c r="X468" s="37"/>
      <c r="Y468" s="338"/>
      <c r="Z468" s="338"/>
    </row>
    <row r="469" spans="1:53" ht="27.75" customHeight="1" x14ac:dyDescent="0.2">
      <c r="A469" s="402" t="s">
        <v>664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8"/>
      <c r="Z469" s="48"/>
    </row>
    <row r="470" spans="1:53" ht="16.5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80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5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1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98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6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77</v>
      </c>
      <c r="W483" s="336">
        <f>IFERROR(IF(V483="",0,CEILING((V483/$H483),1)*$H483),"")</f>
        <v>79.8</v>
      </c>
      <c r="X483" s="36">
        <f>IFERROR(IF(W483=0,"",ROUNDUP(W483/H483,0)*0.00753),"")</f>
        <v>0.14307</v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7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31</v>
      </c>
      <c r="W484" s="336">
        <f>IFERROR(IF(V484="",0,CEILING((V484/$H484),1)*$H484),"")</f>
        <v>33.6</v>
      </c>
      <c r="X484" s="36">
        <f>IFERROR(IF(W484=0,"",ROUNDUP(W484/H484,0)*0.00753),"")</f>
        <v>6.0240000000000002E-2</v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9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77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25.714285714285712</v>
      </c>
      <c r="W487" s="337">
        <f>IFERROR(W483/H483,"0")+IFERROR(W484/H484,"0")+IFERROR(W485/H485,"0")+IFERROR(W486/H486,"0")</f>
        <v>27</v>
      </c>
      <c r="X487" s="337">
        <f>IFERROR(IF(X483="",0,X483),"0")+IFERROR(IF(X484="",0,X484),"0")+IFERROR(IF(X485="",0,X485),"0")+IFERROR(IF(X486="",0,X486),"0")</f>
        <v>0.20330999999999999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108</v>
      </c>
      <c r="W488" s="337">
        <f>IFERROR(SUM(W483:W486),"0")</f>
        <v>113.4</v>
      </c>
      <c r="X488" s="37"/>
      <c r="Y488" s="338"/>
      <c r="Z488" s="338"/>
    </row>
    <row r="489" spans="1:53" ht="14.25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300</v>
      </c>
      <c r="W490" s="336">
        <f>IFERROR(IF(V490="",0,CEILING((V490/$H490),1)*$H490),"")</f>
        <v>304.2</v>
      </c>
      <c r="X490" s="36">
        <f>IFERROR(IF(W490=0,"",ROUNDUP(W490/H490,0)*0.02175),"")</f>
        <v>0.84824999999999995</v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67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68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601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46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38.46153846153846</v>
      </c>
      <c r="W495" s="337">
        <f>IFERROR(W490/H490,"0")+IFERROR(W491/H491,"0")+IFERROR(W492/H492,"0")+IFERROR(W493/H493,"0")+IFERROR(W494/H494,"0")</f>
        <v>39</v>
      </c>
      <c r="X495" s="337">
        <f>IFERROR(IF(X490="",0,X490),"0")+IFERROR(IF(X491="",0,X491),"0")+IFERROR(IF(X492="",0,X492),"0")+IFERROR(IF(X493="",0,X493),"0")+IFERROR(IF(X494="",0,X494),"0")</f>
        <v>0.84824999999999995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300</v>
      </c>
      <c r="W496" s="337">
        <f>IFERROR(SUM(W490:W494),"0")</f>
        <v>304.2</v>
      </c>
      <c r="X496" s="37"/>
      <c r="Y496" s="338"/>
      <c r="Z496" s="338"/>
    </row>
    <row r="497" spans="1:29" ht="15" customHeight="1" x14ac:dyDescent="0.2">
      <c r="A497" s="631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409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6208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6289.64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409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6507.9321175916921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6594.0339999999997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409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11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11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409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6782.9321175916921</v>
      </c>
      <c r="W500" s="337">
        <f>GrossWeightTotalR+PalletQtyTotalR*25</f>
        <v>6869.0339999999997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409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742.18108616396273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754</v>
      </c>
      <c r="X501" s="37"/>
      <c r="Y501" s="338"/>
      <c r="Z501" s="338"/>
    </row>
    <row r="502" spans="1:29" ht="14.25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9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11.729559999999999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68" t="s">
        <v>98</v>
      </c>
      <c r="D504" s="431"/>
      <c r="E504" s="431"/>
      <c r="F504" s="432"/>
      <c r="G504" s="368" t="s">
        <v>247</v>
      </c>
      <c r="H504" s="431"/>
      <c r="I504" s="431"/>
      <c r="J504" s="431"/>
      <c r="K504" s="431"/>
      <c r="L504" s="431"/>
      <c r="M504" s="431"/>
      <c r="N504" s="431"/>
      <c r="O504" s="432"/>
      <c r="P504" s="368" t="s">
        <v>476</v>
      </c>
      <c r="Q504" s="432"/>
      <c r="R504" s="368" t="s">
        <v>532</v>
      </c>
      <c r="S504" s="432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6" t="s">
        <v>716</v>
      </c>
      <c r="B505" s="368" t="s">
        <v>59</v>
      </c>
      <c r="C505" s="368" t="s">
        <v>99</v>
      </c>
      <c r="D505" s="368" t="s">
        <v>107</v>
      </c>
      <c r="E505" s="368" t="s">
        <v>98</v>
      </c>
      <c r="F505" s="368" t="s">
        <v>238</v>
      </c>
      <c r="G505" s="368" t="s">
        <v>248</v>
      </c>
      <c r="H505" s="368" t="s">
        <v>255</v>
      </c>
      <c r="I505" s="368" t="s">
        <v>275</v>
      </c>
      <c r="J505" s="368" t="s">
        <v>341</v>
      </c>
      <c r="K505" s="329"/>
      <c r="L505" s="368" t="s">
        <v>344</v>
      </c>
      <c r="M505" s="368" t="s">
        <v>364</v>
      </c>
      <c r="N505" s="368" t="s">
        <v>448</v>
      </c>
      <c r="O505" s="368" t="s">
        <v>467</v>
      </c>
      <c r="P505" s="368" t="s">
        <v>477</v>
      </c>
      <c r="Q505" s="368" t="s">
        <v>506</v>
      </c>
      <c r="R505" s="368" t="s">
        <v>533</v>
      </c>
      <c r="S505" s="368" t="s">
        <v>589</v>
      </c>
      <c r="T505" s="368" t="s">
        <v>619</v>
      </c>
      <c r="U505" s="368" t="s">
        <v>665</v>
      </c>
      <c r="Z505" s="52"/>
      <c r="AC505" s="329"/>
    </row>
    <row r="506" spans="1:29" ht="13.5" customHeight="1" thickBot="1" x14ac:dyDescent="0.25">
      <c r="A506" s="587"/>
      <c r="B506" s="369"/>
      <c r="C506" s="369"/>
      <c r="D506" s="369"/>
      <c r="E506" s="369"/>
      <c r="F506" s="369"/>
      <c r="G506" s="369"/>
      <c r="H506" s="369"/>
      <c r="I506" s="369"/>
      <c r="J506" s="369"/>
      <c r="K506" s="32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54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493.6</v>
      </c>
      <c r="F507" s="46">
        <f>IFERROR(W131*1,"0")+IFERROR(W132*1,"0")+IFERROR(W133*1,"0")+IFERROR(W134*1,"0")</f>
        <v>252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79.8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208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71.400000000000006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3270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43.8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151.20000000000002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261.60000000000002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986.64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417.6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N277:T277"/>
    <mergeCell ref="D181:E181"/>
    <mergeCell ref="D298:E298"/>
    <mergeCell ref="A373:X373"/>
    <mergeCell ref="N432:R432"/>
    <mergeCell ref="N282:R282"/>
    <mergeCell ref="A313:X313"/>
    <mergeCell ref="D154:E154"/>
    <mergeCell ref="D225:E225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I17:I18"/>
    <mergeCell ref="D141:E141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2024-02-02T08:32:41Z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