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5B399C-676A-4CCF-A5AC-2FDE0F3EEA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W475" i="1"/>
  <c r="V475" i="1"/>
  <c r="X474" i="1"/>
  <c r="W474" i="1"/>
  <c r="X473" i="1"/>
  <c r="W473" i="1"/>
  <c r="X472" i="1"/>
  <c r="X475" i="1" s="1"/>
  <c r="W472" i="1"/>
  <c r="U507" i="1" s="1"/>
  <c r="V468" i="1"/>
  <c r="V467" i="1"/>
  <c r="W466" i="1"/>
  <c r="X466" i="1" s="1"/>
  <c r="N466" i="1"/>
  <c r="X465" i="1"/>
  <c r="W465" i="1"/>
  <c r="N465" i="1"/>
  <c r="W464" i="1"/>
  <c r="V462" i="1"/>
  <c r="W461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X455" i="1"/>
  <c r="W455" i="1"/>
  <c r="W462" i="1" s="1"/>
  <c r="N455" i="1"/>
  <c r="V453" i="1"/>
  <c r="V452" i="1"/>
  <c r="X451" i="1"/>
  <c r="W451" i="1"/>
  <c r="N451" i="1"/>
  <c r="W450" i="1"/>
  <c r="N450" i="1"/>
  <c r="V448" i="1"/>
  <c r="V447" i="1"/>
  <c r="W446" i="1"/>
  <c r="X446" i="1" s="1"/>
  <c r="N446" i="1"/>
  <c r="X445" i="1"/>
  <c r="W445" i="1"/>
  <c r="N445" i="1"/>
  <c r="W444" i="1"/>
  <c r="X444" i="1" s="1"/>
  <c r="N444" i="1"/>
  <c r="X443" i="1"/>
  <c r="W443" i="1"/>
  <c r="N443" i="1"/>
  <c r="W442" i="1"/>
  <c r="X442" i="1" s="1"/>
  <c r="N442" i="1"/>
  <c r="X441" i="1"/>
  <c r="W441" i="1"/>
  <c r="N441" i="1"/>
  <c r="W440" i="1"/>
  <c r="X440" i="1" s="1"/>
  <c r="N440" i="1"/>
  <c r="X439" i="1"/>
  <c r="W439" i="1"/>
  <c r="N439" i="1"/>
  <c r="W438" i="1"/>
  <c r="N438" i="1"/>
  <c r="V434" i="1"/>
  <c r="V433" i="1"/>
  <c r="W432" i="1"/>
  <c r="V430" i="1"/>
  <c r="W429" i="1"/>
  <c r="V429" i="1"/>
  <c r="X428" i="1"/>
  <c r="X429" i="1" s="1"/>
  <c r="W428" i="1"/>
  <c r="W430" i="1" s="1"/>
  <c r="V426" i="1"/>
  <c r="V425" i="1"/>
  <c r="W424" i="1"/>
  <c r="V422" i="1"/>
  <c r="V421" i="1"/>
  <c r="X420" i="1"/>
  <c r="W420" i="1"/>
  <c r="N420" i="1"/>
  <c r="W419" i="1"/>
  <c r="X419" i="1" s="1"/>
  <c r="N419" i="1"/>
  <c r="X418" i="1"/>
  <c r="W418" i="1"/>
  <c r="N418" i="1"/>
  <c r="W417" i="1"/>
  <c r="X417" i="1" s="1"/>
  <c r="W416" i="1"/>
  <c r="X416" i="1" s="1"/>
  <c r="N416" i="1"/>
  <c r="X415" i="1"/>
  <c r="W415" i="1"/>
  <c r="N415" i="1"/>
  <c r="W414" i="1"/>
  <c r="N414" i="1"/>
  <c r="V412" i="1"/>
  <c r="V411" i="1"/>
  <c r="W410" i="1"/>
  <c r="X410" i="1" s="1"/>
  <c r="N410" i="1"/>
  <c r="X409" i="1"/>
  <c r="X411" i="1" s="1"/>
  <c r="W409" i="1"/>
  <c r="N409" i="1"/>
  <c r="V406" i="1"/>
  <c r="W405" i="1"/>
  <c r="V405" i="1"/>
  <c r="X404" i="1"/>
  <c r="W404" i="1"/>
  <c r="X403" i="1"/>
  <c r="W403" i="1"/>
  <c r="X402" i="1"/>
  <c r="W402" i="1"/>
  <c r="X401" i="1"/>
  <c r="X405" i="1" s="1"/>
  <c r="W401" i="1"/>
  <c r="W406" i="1" s="1"/>
  <c r="V399" i="1"/>
  <c r="V398" i="1"/>
  <c r="W397" i="1"/>
  <c r="N397" i="1"/>
  <c r="V395" i="1"/>
  <c r="V394" i="1"/>
  <c r="W393" i="1"/>
  <c r="X393" i="1" s="1"/>
  <c r="N393" i="1"/>
  <c r="X392" i="1"/>
  <c r="X394" i="1" s="1"/>
  <c r="W392" i="1"/>
  <c r="N392" i="1"/>
  <c r="W391" i="1"/>
  <c r="X391" i="1" s="1"/>
  <c r="N391" i="1"/>
  <c r="X390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N374" i="1"/>
  <c r="V372" i="1"/>
  <c r="V371" i="1"/>
  <c r="W370" i="1"/>
  <c r="X370" i="1" s="1"/>
  <c r="N370" i="1"/>
  <c r="X369" i="1"/>
  <c r="X371" i="1" s="1"/>
  <c r="W369" i="1"/>
  <c r="W371" i="1" s="1"/>
  <c r="N369" i="1"/>
  <c r="V365" i="1"/>
  <c r="W364" i="1"/>
  <c r="V364" i="1"/>
  <c r="X363" i="1"/>
  <c r="X364" i="1" s="1"/>
  <c r="W363" i="1"/>
  <c r="W365" i="1" s="1"/>
  <c r="N363" i="1"/>
  <c r="V361" i="1"/>
  <c r="V360" i="1"/>
  <c r="X359" i="1"/>
  <c r="W359" i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X351" i="1"/>
  <c r="X353" i="1" s="1"/>
  <c r="W351" i="1"/>
  <c r="W353" i="1" s="1"/>
  <c r="N351" i="1"/>
  <c r="V349" i="1"/>
  <c r="V348" i="1"/>
  <c r="X347" i="1"/>
  <c r="W347" i="1"/>
  <c r="N347" i="1"/>
  <c r="W346" i="1"/>
  <c r="X346" i="1" s="1"/>
  <c r="W345" i="1"/>
  <c r="X345" i="1" s="1"/>
  <c r="N345" i="1"/>
  <c r="X344" i="1"/>
  <c r="W344" i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X333" i="1"/>
  <c r="X335" i="1" s="1"/>
  <c r="W333" i="1"/>
  <c r="W335" i="1" s="1"/>
  <c r="V331" i="1"/>
  <c r="V330" i="1"/>
  <c r="W329" i="1"/>
  <c r="X329" i="1" s="1"/>
  <c r="N329" i="1"/>
  <c r="X328" i="1"/>
  <c r="W328" i="1"/>
  <c r="X327" i="1"/>
  <c r="X330" i="1" s="1"/>
  <c r="W327" i="1"/>
  <c r="W330" i="1" s="1"/>
  <c r="N327" i="1"/>
  <c r="V325" i="1"/>
  <c r="V324" i="1"/>
  <c r="X323" i="1"/>
  <c r="W323" i="1"/>
  <c r="N323" i="1"/>
  <c r="W322" i="1"/>
  <c r="X322" i="1" s="1"/>
  <c r="N322" i="1"/>
  <c r="X321" i="1"/>
  <c r="W321" i="1"/>
  <c r="N321" i="1"/>
  <c r="W320" i="1"/>
  <c r="X320" i="1" s="1"/>
  <c r="W319" i="1"/>
  <c r="X319" i="1" s="1"/>
  <c r="N319" i="1"/>
  <c r="X318" i="1"/>
  <c r="W318" i="1"/>
  <c r="N318" i="1"/>
  <c r="W317" i="1"/>
  <c r="X317" i="1" s="1"/>
  <c r="N317" i="1"/>
  <c r="X316" i="1"/>
  <c r="W316" i="1"/>
  <c r="W325" i="1" s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X293" i="1"/>
  <c r="W293" i="1"/>
  <c r="N293" i="1"/>
  <c r="W292" i="1"/>
  <c r="N292" i="1"/>
  <c r="V290" i="1"/>
  <c r="V289" i="1"/>
  <c r="W288" i="1"/>
  <c r="X288" i="1" s="1"/>
  <c r="N288" i="1"/>
  <c r="X287" i="1"/>
  <c r="W287" i="1"/>
  <c r="N287" i="1"/>
  <c r="W286" i="1"/>
  <c r="X286" i="1" s="1"/>
  <c r="N286" i="1"/>
  <c r="X285" i="1"/>
  <c r="W285" i="1"/>
  <c r="X284" i="1"/>
  <c r="W284" i="1"/>
  <c r="N284" i="1"/>
  <c r="W283" i="1"/>
  <c r="X283" i="1" s="1"/>
  <c r="N283" i="1"/>
  <c r="X282" i="1"/>
  <c r="W282" i="1"/>
  <c r="N282" i="1"/>
  <c r="W281" i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X252" i="1"/>
  <c r="W252" i="1"/>
  <c r="X251" i="1"/>
  <c r="W251" i="1"/>
  <c r="N251" i="1"/>
  <c r="W250" i="1"/>
  <c r="X250" i="1" s="1"/>
  <c r="N250" i="1"/>
  <c r="X249" i="1"/>
  <c r="X259" i="1" s="1"/>
  <c r="W249" i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W206" i="1"/>
  <c r="V206" i="1"/>
  <c r="X205" i="1"/>
  <c r="X206" i="1" s="1"/>
  <c r="W205" i="1"/>
  <c r="J507" i="1" s="1"/>
  <c r="N205" i="1"/>
  <c r="V202" i="1"/>
  <c r="V201" i="1"/>
  <c r="X200" i="1"/>
  <c r="W200" i="1"/>
  <c r="N200" i="1"/>
  <c r="W199" i="1"/>
  <c r="X199" i="1" s="1"/>
  <c r="N199" i="1"/>
  <c r="W198" i="1"/>
  <c r="X198" i="1" s="1"/>
  <c r="W197" i="1"/>
  <c r="W202" i="1" s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W183" i="1"/>
  <c r="X183" i="1" s="1"/>
  <c r="W182" i="1"/>
  <c r="X182" i="1" s="1"/>
  <c r="N182" i="1"/>
  <c r="X181" i="1"/>
  <c r="W181" i="1"/>
  <c r="N181" i="1"/>
  <c r="W180" i="1"/>
  <c r="X180" i="1" s="1"/>
  <c r="W179" i="1"/>
  <c r="X179" i="1" s="1"/>
  <c r="N179" i="1"/>
  <c r="X178" i="1"/>
  <c r="W178" i="1"/>
  <c r="X177" i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V163" i="1"/>
  <c r="V162" i="1"/>
  <c r="W161" i="1"/>
  <c r="X161" i="1" s="1"/>
  <c r="N161" i="1"/>
  <c r="X160" i="1"/>
  <c r="X162" i="1" s="1"/>
  <c r="W160" i="1"/>
  <c r="N160" i="1"/>
  <c r="V157" i="1"/>
  <c r="V156" i="1"/>
  <c r="X155" i="1"/>
  <c r="W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H507" i="1" s="1"/>
  <c r="N147" i="1"/>
  <c r="V144" i="1"/>
  <c r="V143" i="1"/>
  <c r="W142" i="1"/>
  <c r="X142" i="1" s="1"/>
  <c r="N142" i="1"/>
  <c r="X141" i="1"/>
  <c r="W141" i="1"/>
  <c r="N141" i="1"/>
  <c r="W140" i="1"/>
  <c r="W143" i="1" s="1"/>
  <c r="N140" i="1"/>
  <c r="V136" i="1"/>
  <c r="V135" i="1"/>
  <c r="W134" i="1"/>
  <c r="X134" i="1" s="1"/>
  <c r="N134" i="1"/>
  <c r="X133" i="1"/>
  <c r="W133" i="1"/>
  <c r="N133" i="1"/>
  <c r="W132" i="1"/>
  <c r="X132" i="1" s="1"/>
  <c r="W131" i="1"/>
  <c r="F507" i="1" s="1"/>
  <c r="N131" i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X121" i="1"/>
  <c r="W121" i="1"/>
  <c r="N121" i="1"/>
  <c r="W120" i="1"/>
  <c r="W127" i="1" s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W117" i="1" s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6" i="1" s="1"/>
  <c r="N97" i="1"/>
  <c r="V95" i="1"/>
  <c r="V94" i="1"/>
  <c r="W93" i="1"/>
  <c r="X93" i="1" s="1"/>
  <c r="N93" i="1"/>
  <c r="X92" i="1"/>
  <c r="W92" i="1"/>
  <c r="X91" i="1"/>
  <c r="W91" i="1"/>
  <c r="X90" i="1"/>
  <c r="W90" i="1"/>
  <c r="X89" i="1"/>
  <c r="X94" i="1" s="1"/>
  <c r="W89" i="1"/>
  <c r="W94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X80" i="1"/>
  <c r="W80" i="1"/>
  <c r="X79" i="1"/>
  <c r="W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W69" i="1"/>
  <c r="X69" i="1" s="1"/>
  <c r="N69" i="1"/>
  <c r="X68" i="1"/>
  <c r="W68" i="1"/>
  <c r="X67" i="1"/>
  <c r="W67" i="1"/>
  <c r="X66" i="1"/>
  <c r="W66" i="1"/>
  <c r="N66" i="1"/>
  <c r="W65" i="1"/>
  <c r="E507" i="1" s="1"/>
  <c r="V62" i="1"/>
  <c r="V61" i="1"/>
  <c r="X60" i="1"/>
  <c r="W60" i="1"/>
  <c r="X59" i="1"/>
  <c r="W59" i="1"/>
  <c r="N59" i="1"/>
  <c r="W58" i="1"/>
  <c r="X58" i="1" s="1"/>
  <c r="W57" i="1"/>
  <c r="D507" i="1" s="1"/>
  <c r="N57" i="1"/>
  <c r="V54" i="1"/>
  <c r="V53" i="1"/>
  <c r="V501" i="1" s="1"/>
  <c r="W52" i="1"/>
  <c r="X52" i="1" s="1"/>
  <c r="N52" i="1"/>
  <c r="X51" i="1"/>
  <c r="X53" i="1" s="1"/>
  <c r="W51" i="1"/>
  <c r="C507" i="1" s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X26" i="1"/>
  <c r="W26" i="1"/>
  <c r="W35" i="1" s="1"/>
  <c r="N26" i="1"/>
  <c r="V24" i="1"/>
  <c r="V497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4" i="1" l="1"/>
  <c r="X502" i="1" s="1"/>
  <c r="X194" i="1"/>
  <c r="W34" i="1"/>
  <c r="W54" i="1"/>
  <c r="W61" i="1"/>
  <c r="W86" i="1"/>
  <c r="W95" i="1"/>
  <c r="W105" i="1"/>
  <c r="W118" i="1"/>
  <c r="W128" i="1"/>
  <c r="W136" i="1"/>
  <c r="W144" i="1"/>
  <c r="W156" i="1"/>
  <c r="W163" i="1"/>
  <c r="W168" i="1"/>
  <c r="W174" i="1"/>
  <c r="W194" i="1"/>
  <c r="W201" i="1"/>
  <c r="W216" i="1"/>
  <c r="X210" i="1"/>
  <c r="X216" i="1" s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W448" i="1"/>
  <c r="W453" i="1"/>
  <c r="X450" i="1"/>
  <c r="X452" i="1" s="1"/>
  <c r="W452" i="1"/>
  <c r="G507" i="1"/>
  <c r="P507" i="1"/>
  <c r="H9" i="1"/>
  <c r="B507" i="1"/>
  <c r="W499" i="1"/>
  <c r="W498" i="1"/>
  <c r="W500" i="1" s="1"/>
  <c r="W24" i="1"/>
  <c r="W53" i="1"/>
  <c r="W501" i="1" s="1"/>
  <c r="X57" i="1"/>
  <c r="X61" i="1" s="1"/>
  <c r="W62" i="1"/>
  <c r="X65" i="1"/>
  <c r="X86" i="1" s="1"/>
  <c r="W87" i="1"/>
  <c r="X97" i="1"/>
  <c r="X105" i="1" s="1"/>
  <c r="X108" i="1"/>
  <c r="X117" i="1" s="1"/>
  <c r="X120" i="1"/>
  <c r="X127" i="1" s="1"/>
  <c r="X131" i="1"/>
  <c r="X135" i="1" s="1"/>
  <c r="W135" i="1"/>
  <c r="X140" i="1"/>
  <c r="X143" i="1" s="1"/>
  <c r="X147" i="1"/>
  <c r="X156" i="1" s="1"/>
  <c r="W157" i="1"/>
  <c r="I507" i="1"/>
  <c r="W162" i="1"/>
  <c r="X170" i="1"/>
  <c r="X174" i="1" s="1"/>
  <c r="X197" i="1"/>
  <c r="X201" i="1" s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L507" i="1"/>
  <c r="T507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W497" i="1" l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<sst xmlns="http://schemas.openxmlformats.org/spreadsheetml/2006/main" count="2169" uniqueCount="750">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</sst>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7"/>
  <sheetViews>
    <sheetView showGridLines="0" tabSelected="1" topLeftCell="A486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48" t="s">
        <v>0</v>
      </c>
      <c r="E1" s="449"/>
      <c r="F1" s="449"/>
      <c r="G1" s="12" t="s">
        <v>1</v>
      </c>
      <c r="H1" s="448" t="s">
        <v>2</v>
      </c>
      <c r="I1" s="449"/>
      <c r="J1" s="449"/>
      <c r="K1" s="449"/>
      <c r="L1" s="449"/>
      <c r="M1" s="449"/>
      <c r="N1" s="449"/>
      <c r="O1" s="449"/>
      <c r="P1" s="694" t="s">
        <v>3</v>
      </c>
      <c r="Q1" s="449"/>
      <c r="R1" s="44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81" t="s">
        <v>8</v>
      </c>
      <c r="B5" s="352"/>
      <c r="C5" s="353"/>
      <c r="D5" s="378"/>
      <c r="E5" s="380"/>
      <c r="F5" s="649" t="s">
        <v>9</v>
      </c>
      <c r="G5" s="353"/>
      <c r="H5" s="378"/>
      <c r="I5" s="379"/>
      <c r="J5" s="379"/>
      <c r="K5" s="379"/>
      <c r="L5" s="380"/>
      <c r="N5" s="24" t="s">
        <v>10</v>
      </c>
      <c r="O5" s="591">
        <v>45325</v>
      </c>
      <c r="P5" s="434"/>
      <c r="R5" s="676" t="s">
        <v>11</v>
      </c>
      <c r="S5" s="409"/>
      <c r="T5" s="523" t="s">
        <v>12</v>
      </c>
      <c r="U5" s="434"/>
      <c r="Z5" s="51"/>
      <c r="AA5" s="51"/>
      <c r="AB5" s="51"/>
    </row>
    <row r="6" spans="1:29" s="333" customFormat="1" ht="24" customHeight="1" x14ac:dyDescent="0.2">
      <c r="A6" s="481" t="s">
        <v>13</v>
      </c>
      <c r="B6" s="352"/>
      <c r="C6" s="353"/>
      <c r="D6" s="616" t="s">
        <v>14</v>
      </c>
      <c r="E6" s="617"/>
      <c r="F6" s="617"/>
      <c r="G6" s="617"/>
      <c r="H6" s="617"/>
      <c r="I6" s="617"/>
      <c r="J6" s="617"/>
      <c r="K6" s="617"/>
      <c r="L6" s="434"/>
      <c r="N6" s="24" t="s">
        <v>15</v>
      </c>
      <c r="O6" s="464" t="str">
        <f>IF(O5=0," ",CHOOSE(WEEKDAY(O5,2),"Понедельник","Вторник","Среда","Четверг","Пятница","Суббота","Воскресенье"))</f>
        <v>Суббота</v>
      </c>
      <c r="P6" s="340"/>
      <c r="R6" s="408" t="s">
        <v>16</v>
      </c>
      <c r="S6" s="409"/>
      <c r="T6" s="529" t="s">
        <v>17</v>
      </c>
      <c r="U6" s="394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53" t="str">
        <f>IFERROR(VLOOKUP(DeliveryAddress,Table,3,0),1)</f>
        <v>1</v>
      </c>
      <c r="E7" s="554"/>
      <c r="F7" s="554"/>
      <c r="G7" s="554"/>
      <c r="H7" s="554"/>
      <c r="I7" s="554"/>
      <c r="J7" s="554"/>
      <c r="K7" s="554"/>
      <c r="L7" s="555"/>
      <c r="N7" s="24"/>
      <c r="O7" s="42"/>
      <c r="P7" s="42"/>
      <c r="R7" s="342"/>
      <c r="S7" s="409"/>
      <c r="T7" s="530"/>
      <c r="U7" s="531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3">
        <v>0.41666666666666669</v>
      </c>
      <c r="P8" s="434"/>
      <c r="R8" s="342"/>
      <c r="S8" s="409"/>
      <c r="T8" s="530"/>
      <c r="U8" s="531"/>
      <c r="Z8" s="51"/>
      <c r="AA8" s="51"/>
      <c r="AB8" s="51"/>
    </row>
    <row r="9" spans="1:29" s="333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99"/>
      <c r="E9" s="355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1"/>
      <c r="P9" s="434"/>
      <c r="R9" s="342"/>
      <c r="S9" s="409"/>
      <c r="T9" s="532"/>
      <c r="U9" s="533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99"/>
      <c r="E10" s="355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33"/>
      <c r="P10" s="434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613"/>
      <c r="P12" s="555"/>
      <c r="Q12" s="23"/>
      <c r="S12" s="24"/>
      <c r="T12" s="449"/>
      <c r="U12" s="342"/>
      <c r="Z12" s="51"/>
      <c r="AA12" s="51"/>
      <c r="AB12" s="51"/>
    </row>
    <row r="13" spans="1:29" s="333" customFormat="1" ht="23.25" customHeight="1" x14ac:dyDescent="0.2">
      <c r="A13" s="64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74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10" t="s">
        <v>34</v>
      </c>
      <c r="O15" s="449"/>
      <c r="P15" s="449"/>
      <c r="Q15" s="449"/>
      <c r="R15" s="44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6" t="s">
        <v>35</v>
      </c>
      <c r="B17" s="386" t="s">
        <v>36</v>
      </c>
      <c r="C17" s="496" t="s">
        <v>37</v>
      </c>
      <c r="D17" s="386" t="s">
        <v>38</v>
      </c>
      <c r="E17" s="459"/>
      <c r="F17" s="386" t="s">
        <v>39</v>
      </c>
      <c r="G17" s="386" t="s">
        <v>40</v>
      </c>
      <c r="H17" s="386" t="s">
        <v>41</v>
      </c>
      <c r="I17" s="386" t="s">
        <v>42</v>
      </c>
      <c r="J17" s="386" t="s">
        <v>43</v>
      </c>
      <c r="K17" s="386" t="s">
        <v>44</v>
      </c>
      <c r="L17" s="386" t="s">
        <v>45</v>
      </c>
      <c r="M17" s="386" t="s">
        <v>46</v>
      </c>
      <c r="N17" s="386" t="s">
        <v>47</v>
      </c>
      <c r="O17" s="458"/>
      <c r="P17" s="458"/>
      <c r="Q17" s="458"/>
      <c r="R17" s="459"/>
      <c r="S17" s="684" t="s">
        <v>48</v>
      </c>
      <c r="T17" s="353"/>
      <c r="U17" s="386" t="s">
        <v>49</v>
      </c>
      <c r="V17" s="386" t="s">
        <v>50</v>
      </c>
      <c r="W17" s="400" t="s">
        <v>51</v>
      </c>
      <c r="X17" s="386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3"/>
      <c r="BA17" s="413" t="s">
        <v>56</v>
      </c>
    </row>
    <row r="18" spans="1:53" ht="14.25" customHeight="1" x14ac:dyDescent="0.2">
      <c r="A18" s="387"/>
      <c r="B18" s="387"/>
      <c r="C18" s="387"/>
      <c r="D18" s="460"/>
      <c r="E18" s="462"/>
      <c r="F18" s="387"/>
      <c r="G18" s="387"/>
      <c r="H18" s="387"/>
      <c r="I18" s="387"/>
      <c r="J18" s="387"/>
      <c r="K18" s="387"/>
      <c r="L18" s="387"/>
      <c r="M18" s="387"/>
      <c r="N18" s="460"/>
      <c r="O18" s="461"/>
      <c r="P18" s="461"/>
      <c r="Q18" s="461"/>
      <c r="R18" s="462"/>
      <c r="S18" s="332" t="s">
        <v>57</v>
      </c>
      <c r="T18" s="332" t="s">
        <v>58</v>
      </c>
      <c r="U18" s="387"/>
      <c r="V18" s="387"/>
      <c r="W18" s="401"/>
      <c r="X18" s="387"/>
      <c r="Y18" s="595"/>
      <c r="Z18" s="595"/>
      <c r="AA18" s="420"/>
      <c r="AB18" s="421"/>
      <c r="AC18" s="422"/>
      <c r="AD18" s="484"/>
      <c r="BA18" s="34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7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6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5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customHeight="1" x14ac:dyDescent="0.2">
      <c r="A48" s="402" t="s">
        <v>98</v>
      </c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  <c r="X48" s="403"/>
      <c r="Y48" s="48"/>
      <c r="Z48" s="48"/>
    </row>
    <row r="49" spans="1:53" ht="16.5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2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6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2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10</v>
      </c>
      <c r="W67" s="336">
        <f t="shared" si="2"/>
        <v>11.2</v>
      </c>
      <c r="X67" s="36">
        <f t="shared" si="3"/>
        <v>2.1749999999999999E-2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9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6</v>
      </c>
      <c r="W73" s="336">
        <f t="shared" si="2"/>
        <v>8</v>
      </c>
      <c r="X73" s="36">
        <f t="shared" ref="X73:X78" si="4">IFERROR(IF(W73=0,"",ROUNDUP(W73/H73,0)*0.00937),"")</f>
        <v>1.874E-2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4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6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6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1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5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8</v>
      </c>
      <c r="W83" s="336">
        <f t="shared" si="2"/>
        <v>11.25</v>
      </c>
      <c r="X83" s="36">
        <f>IFERROR(IF(W83=0,"",ROUNDUP(W83/H83,0)*0.00937),"")</f>
        <v>2.811E-2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4.5261904761904761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6.8599999999999994E-2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24</v>
      </c>
      <c r="W87" s="337">
        <f>IFERROR(SUM(W65:W85),"0")</f>
        <v>30.45</v>
      </c>
      <c r="X87" s="37"/>
      <c r="Y87" s="338"/>
      <c r="Z87" s="338"/>
    </row>
    <row r="88" spans="1:53" ht="14.25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7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1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5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4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83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6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9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46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9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389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1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0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6</v>
      </c>
      <c r="W115" s="336">
        <f t="shared" si="6"/>
        <v>6</v>
      </c>
      <c r="X115" s="36">
        <f>IFERROR(IF(W115=0,"",ROUNDUP(W115/H115,0)*0.00753),"")</f>
        <v>1.506E-2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4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5</v>
      </c>
      <c r="W116" s="336">
        <f t="shared" si="6"/>
        <v>5.4</v>
      </c>
      <c r="X116" s="36">
        <f>IFERROR(IF(W116=0,"",ROUNDUP(W116/H116,0)*0.00753),"")</f>
        <v>2.2589999999999999E-2</v>
      </c>
      <c r="Y116" s="56"/>
      <c r="Z116" s="57"/>
      <c r="AD116" s="58"/>
      <c r="BA116" s="119" t="s">
        <v>1</v>
      </c>
    </row>
    <row r="117" spans="1:53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4.7777777777777777</v>
      </c>
      <c r="W117" s="337">
        <f>IFERROR(W108/H108,"0")+IFERROR(W109/H109,"0")+IFERROR(W110/H110,"0")+IFERROR(W111/H111,"0")+IFERROR(W112/H112,"0")+IFERROR(W113/H113,"0")+IFERROR(W114/H114,"0")+IFERROR(W115/H115,"0")+IFERROR(W116/H116,"0")</f>
        <v>5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3.7650000000000003E-2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11</v>
      </c>
      <c r="W118" s="337">
        <f>IFERROR(SUM(W108:W116),"0")</f>
        <v>11.4</v>
      </c>
      <c r="X118" s="37"/>
      <c r="Y118" s="338"/>
      <c r="Z118" s="338"/>
    </row>
    <row r="119" spans="1:53" ht="14.25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2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577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82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89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3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0</v>
      </c>
      <c r="W135" s="337">
        <f>IFERROR(W131/H131,"0")+IFERROR(W132/H132,"0")+IFERROR(W133/H133,"0")+IFERROR(W134/H134,"0")</f>
        <v>0</v>
      </c>
      <c r="X135" s="337">
        <f>IFERROR(IF(X131="",0,X131),"0")+IFERROR(IF(X132="",0,X132),"0")+IFERROR(IF(X133="",0,X133),"0")+IFERROR(IF(X134="",0,X134),"0")</f>
        <v>0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0</v>
      </c>
      <c r="W136" s="337">
        <f>IFERROR(SUM(W131:W134),"0")</f>
        <v>0</v>
      </c>
      <c r="X136" s="37"/>
      <c r="Y136" s="338"/>
      <c r="Z136" s="338"/>
    </row>
    <row r="137" spans="1:53" ht="27.75" customHeight="1" x14ac:dyDescent="0.2">
      <c r="A137" s="402" t="s">
        <v>247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8"/>
      <c r="Z137" s="48"/>
    </row>
    <row r="138" spans="1:53" ht="16.5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58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08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101</v>
      </c>
      <c r="W170" s="336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18.703703703703702</v>
      </c>
      <c r="W174" s="337">
        <f>IFERROR(W170/H170,"0")+IFERROR(W171/H171,"0")+IFERROR(W172/H172,"0")+IFERROR(W173/H173,"0")</f>
        <v>19</v>
      </c>
      <c r="X174" s="337">
        <f>IFERROR(IF(X170="",0,X170),"0")+IFERROR(IF(X171="",0,X171),"0")+IFERROR(IF(X172="",0,X172),"0")+IFERROR(IF(X173="",0,X173),"0")</f>
        <v>0.17802999999999999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101</v>
      </c>
      <c r="W175" s="337">
        <f>IFERROR(SUM(W170:W173),"0")</f>
        <v>102.60000000000001</v>
      </c>
      <c r="X175" s="37"/>
      <c r="Y175" s="338"/>
      <c r="Z175" s="338"/>
    </row>
    <row r="176" spans="1:53" ht="14.25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05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8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2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39</v>
      </c>
      <c r="W185" s="336">
        <f t="shared" si="9"/>
        <v>40.799999999999997</v>
      </c>
      <c r="X185" s="36">
        <f>IFERROR(IF(W185=0,"",ROUNDUP(W185/H185,0)*0.00753),"")</f>
        <v>0.12801000000000001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234</v>
      </c>
      <c r="W187" s="336">
        <f t="shared" si="9"/>
        <v>235.2</v>
      </c>
      <c r="X187" s="36">
        <f t="shared" ref="X187:X193" si="10">IFERROR(IF(W187=0,"",ROUNDUP(W187/H187,0)*0.00753),"")</f>
        <v>0.73794000000000004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6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131</v>
      </c>
      <c r="W190" s="336">
        <f t="shared" si="9"/>
        <v>132</v>
      </c>
      <c r="X190" s="36">
        <f t="shared" si="10"/>
        <v>0.41415000000000002</v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127</v>
      </c>
      <c r="W193" s="336">
        <f t="shared" si="9"/>
        <v>127.19999999999999</v>
      </c>
      <c r="X193" s="36">
        <f t="shared" si="10"/>
        <v>0.39909</v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221.25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223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1.67919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531</v>
      </c>
      <c r="W195" s="337">
        <f>IFERROR(SUM(W177:W193),"0")</f>
        <v>535.20000000000005</v>
      </c>
      <c r="X195" s="37"/>
      <c r="Y195" s="338"/>
      <c r="Z195" s="338"/>
    </row>
    <row r="196" spans="1:53" ht="14.25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0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9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118</v>
      </c>
      <c r="W200" s="336">
        <f>IFERROR(IF(V200="",0,CEILING((V200/$H200),1)*$H200),"")</f>
        <v>120</v>
      </c>
      <c r="X200" s="36">
        <f>IFERROR(IF(W200=0,"",ROUNDUP(W200/H200,0)*0.00753),"")</f>
        <v>0.3765</v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49.166666666666671</v>
      </c>
      <c r="W201" s="337">
        <f>IFERROR(W197/H197,"0")+IFERROR(W198/H198,"0")+IFERROR(W199/H199,"0")+IFERROR(W200/H200,"0")</f>
        <v>50</v>
      </c>
      <c r="X201" s="337">
        <f>IFERROR(IF(X197="",0,X197),"0")+IFERROR(IF(X198="",0,X198),"0")+IFERROR(IF(X199="",0,X199),"0")+IFERROR(IF(X200="",0,X200),"0")</f>
        <v>0.3765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118</v>
      </c>
      <c r="W202" s="337">
        <f>IFERROR(SUM(W197:W200),"0")</f>
        <v>120</v>
      </c>
      <c r="X202" s="37"/>
      <c r="Y202" s="338"/>
      <c r="Z202" s="338"/>
    </row>
    <row r="203" spans="1:53" ht="16.5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4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51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59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4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1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3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4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2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392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55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55</v>
      </c>
      <c r="W263" s="336">
        <f>IFERROR(IF(V263="",0,CEILING((V263/$H263),1)*$H263),"")</f>
        <v>62.4</v>
      </c>
      <c r="X263" s="36">
        <f>IFERROR(IF(W263=0,"",ROUNDUP(W263/H263,0)*0.02175),"")</f>
        <v>0.17399999999999999</v>
      </c>
      <c r="Y263" s="56"/>
      <c r="Z263" s="57"/>
      <c r="AD263" s="58"/>
      <c r="BA263" s="210" t="s">
        <v>1</v>
      </c>
    </row>
    <row r="264" spans="1:53" ht="16.5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7.0512820512820511</v>
      </c>
      <c r="W265" s="337">
        <f>IFERROR(W262/H262,"0")+IFERROR(W263/H263,"0")+IFERROR(W264/H264,"0")</f>
        <v>8</v>
      </c>
      <c r="X265" s="337">
        <f>IFERROR(IF(X262="",0,X262),"0")+IFERROR(IF(X263="",0,X263),"0")+IFERROR(IF(X264="",0,X264),"0")</f>
        <v>0.17399999999999999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55</v>
      </c>
      <c r="W266" s="337">
        <f>IFERROR(SUM(W262:W264),"0")</f>
        <v>62.4</v>
      </c>
      <c r="X266" s="37"/>
      <c r="Y266" s="338"/>
      <c r="Z266" s="338"/>
    </row>
    <row r="267" spans="1:53" ht="14.25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59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23</v>
      </c>
      <c r="W270" s="336">
        <f>IFERROR(IF(V270="",0,CEILING((V270/$H270),1)*$H270),"")</f>
        <v>25.5</v>
      </c>
      <c r="X270" s="36">
        <f>IFERROR(IF(W270=0,"",ROUNDUP(W270/H270,0)*0.00753),"")</f>
        <v>7.5300000000000006E-2</v>
      </c>
      <c r="Y270" s="56"/>
      <c r="Z270" s="57"/>
      <c r="AD270" s="58"/>
      <c r="BA270" s="214" t="s">
        <v>1</v>
      </c>
    </row>
    <row r="271" spans="1:53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9.0196078431372548</v>
      </c>
      <c r="W271" s="337">
        <f>IFERROR(W268/H268,"0")+IFERROR(W269/H269,"0")+IFERROR(W270/H270,"0")</f>
        <v>10</v>
      </c>
      <c r="X271" s="337">
        <f>IFERROR(IF(X268="",0,X268),"0")+IFERROR(IF(X269="",0,X269),"0")+IFERROR(IF(X270="",0,X270),"0")</f>
        <v>7.5300000000000006E-2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23</v>
      </c>
      <c r="W272" s="337">
        <f>IFERROR(SUM(W268:W270),"0")</f>
        <v>25.5</v>
      </c>
      <c r="X272" s="37"/>
      <c r="Y272" s="338"/>
      <c r="Z272" s="338"/>
    </row>
    <row r="273" spans="1:53" ht="14.25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2</v>
      </c>
      <c r="W274" s="336">
        <f>IFERROR(IF(V274="",0,CEILING((V274/$H274),1)*$H274),"")</f>
        <v>2</v>
      </c>
      <c r="X274" s="36">
        <f>IFERROR(IF(W274=0,"",ROUNDUP(W274/H274,0)*0.00474),"")</f>
        <v>4.7400000000000003E-3</v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2</v>
      </c>
      <c r="W276" s="336">
        <f>IFERROR(IF(V276="",0,CEILING((V276/$H276),1)*$H276),"")</f>
        <v>2</v>
      </c>
      <c r="X276" s="36">
        <f>IFERROR(IF(W276=0,"",ROUNDUP(W276/H276,0)*0.00474),"")</f>
        <v>4.7400000000000003E-3</v>
      </c>
      <c r="Y276" s="56"/>
      <c r="Z276" s="57"/>
      <c r="AD276" s="58"/>
      <c r="BA276" s="217" t="s">
        <v>1</v>
      </c>
    </row>
    <row r="277" spans="1:53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2</v>
      </c>
      <c r="W277" s="337">
        <f>IFERROR(W274/H274,"0")+IFERROR(W275/H275,"0")+IFERROR(W276/H276,"0")</f>
        <v>2</v>
      </c>
      <c r="X277" s="337">
        <f>IFERROR(IF(X274="",0,X274),"0")+IFERROR(IF(X275="",0,X275),"0")+IFERROR(IF(X276="",0,X276),"0")</f>
        <v>9.4800000000000006E-3</v>
      </c>
      <c r="Y277" s="338"/>
      <c r="Z277" s="338"/>
    </row>
    <row r="278" spans="1:53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4</v>
      </c>
      <c r="W278" s="337">
        <f>IFERROR(SUM(W274:W276),"0")</f>
        <v>4</v>
      </c>
      <c r="X278" s="37"/>
      <c r="Y278" s="338"/>
      <c r="Z278" s="338"/>
    </row>
    <row r="279" spans="1:53" ht="16.5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3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4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5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customHeight="1" x14ac:dyDescent="0.2">
      <c r="A313" s="402" t="s">
        <v>476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8"/>
      <c r="Z313" s="48"/>
    </row>
    <row r="314" spans="1:53" ht="16.5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5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472</v>
      </c>
      <c r="W316" s="336">
        <f t="shared" ref="W316:W323" si="16">IFERROR(IF(V316="",0,CEILING((V316/$H316),1)*$H316),"")</f>
        <v>480</v>
      </c>
      <c r="X316" s="36">
        <f>IFERROR(IF(W316=0,"",ROUNDUP(W316/H316,0)*0.02175),"")</f>
        <v>0.69599999999999995</v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347</v>
      </c>
      <c r="W319" s="336">
        <f t="shared" si="16"/>
        <v>360</v>
      </c>
      <c r="X319" s="36">
        <f>IFERROR(IF(W319=0,"",ROUNDUP(W319/H319,0)*0.02175),"")</f>
        <v>0.52200000000000002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3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222</v>
      </c>
      <c r="W321" s="336">
        <f t="shared" si="16"/>
        <v>225</v>
      </c>
      <c r="X321" s="36">
        <f>IFERROR(IF(W321=0,"",ROUNDUP(W321/H321,0)*0.02175),"")</f>
        <v>0.32624999999999998</v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3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69.399999999999991</v>
      </c>
      <c r="W324" s="337">
        <f>IFERROR(W316/H316,"0")+IFERROR(W317/H317,"0")+IFERROR(W318/H318,"0")+IFERROR(W319/H319,"0")+IFERROR(W320/H320,"0")+IFERROR(W321/H321,"0")+IFERROR(W322/H322,"0")+IFERROR(W323/H323,"0")</f>
        <v>71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1.5442499999999999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1041</v>
      </c>
      <c r="W325" s="337">
        <f>IFERROR(SUM(W316:W323),"0")</f>
        <v>1065</v>
      </c>
      <c r="X325" s="37"/>
      <c r="Y325" s="338"/>
      <c r="Z325" s="338"/>
    </row>
    <row r="326" spans="1:53" ht="14.25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743</v>
      </c>
      <c r="W327" s="336">
        <f>IFERROR(IF(V327="",0,CEILING((V327/$H327),1)*$H327),"")</f>
        <v>750</v>
      </c>
      <c r="X327" s="36">
        <f>IFERROR(IF(W327=0,"",ROUNDUP(W327/H327,0)*0.02175),"")</f>
        <v>1.0874999999999999</v>
      </c>
      <c r="Y327" s="56"/>
      <c r="Z327" s="57"/>
      <c r="AD327" s="58"/>
      <c r="BA327" s="240" t="s">
        <v>1</v>
      </c>
    </row>
    <row r="328" spans="1:53" ht="16.5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63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49.533333333333331</v>
      </c>
      <c r="W330" s="337">
        <f>IFERROR(W327/H327,"0")+IFERROR(W328/H328,"0")+IFERROR(W329/H329,"0")</f>
        <v>50</v>
      </c>
      <c r="X330" s="337">
        <f>IFERROR(IF(X327="",0,X327),"0")+IFERROR(IF(X328="",0,X328),"0")+IFERROR(IF(X329="",0,X329),"0")</f>
        <v>1.0874999999999999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743</v>
      </c>
      <c r="W331" s="337">
        <f>IFERROR(SUM(W327:W329),"0")</f>
        <v>750</v>
      </c>
      <c r="X331" s="37"/>
      <c r="Y331" s="338"/>
      <c r="Z331" s="338"/>
    </row>
    <row r="332" spans="1:53" ht="14.25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65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85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34</v>
      </c>
      <c r="W347" s="336">
        <f>IFERROR(IF(V347="",0,CEILING((V347/$H347),1)*$H347),"")</f>
        <v>36</v>
      </c>
      <c r="X347" s="36">
        <f>IFERROR(IF(W347=0,"",ROUNDUP(W347/H347,0)*0.00937),"")</f>
        <v>8.4330000000000002E-2</v>
      </c>
      <c r="Y347" s="56"/>
      <c r="Z347" s="57"/>
      <c r="AD347" s="58"/>
      <c r="BA347" s="250" t="s">
        <v>1</v>
      </c>
    </row>
    <row r="348" spans="1:53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8.5</v>
      </c>
      <c r="W348" s="337">
        <f>IFERROR(W343/H343,"0")+IFERROR(W344/H344,"0")+IFERROR(W345/H345,"0")+IFERROR(W346/H346,"0")+IFERROR(W347/H347,"0")</f>
        <v>9</v>
      </c>
      <c r="X348" s="337">
        <f>IFERROR(IF(X343="",0,X343),"0")+IFERROR(IF(X344="",0,X344),"0")+IFERROR(IF(X345="",0,X345),"0")+IFERROR(IF(X346="",0,X346),"0")+IFERROR(IF(X347="",0,X347),"0")</f>
        <v>8.4330000000000002E-2</v>
      </c>
      <c r="Y348" s="338"/>
      <c r="Z348" s="338"/>
    </row>
    <row r="349" spans="1:53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34</v>
      </c>
      <c r="W349" s="337">
        <f>IFERROR(SUM(W343:W347),"0")</f>
        <v>36</v>
      </c>
      <c r="X349" s="37"/>
      <c r="Y349" s="338"/>
      <c r="Z349" s="338"/>
    </row>
    <row r="350" spans="1:53" ht="14.25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16</v>
      </c>
      <c r="W352" s="336">
        <f>IFERROR(IF(V352="",0,CEILING((V352/$H352),1)*$H352),"")</f>
        <v>16.799999999999997</v>
      </c>
      <c r="X352" s="36">
        <f>IFERROR(IF(W352=0,"",ROUNDUP(W352/H352,0)*0.00502),"")</f>
        <v>3.0120000000000001E-2</v>
      </c>
      <c r="Y352" s="56"/>
      <c r="Z352" s="57"/>
      <c r="AD352" s="58"/>
      <c r="BA352" s="252" t="s">
        <v>1</v>
      </c>
    </row>
    <row r="353" spans="1:53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5.7142857142857144</v>
      </c>
      <c r="W353" s="337">
        <f>IFERROR(W351/H351,"0")+IFERROR(W352/H352,"0")</f>
        <v>5.9999999999999991</v>
      </c>
      <c r="X353" s="337">
        <f>IFERROR(IF(X351="",0,X351),"0")+IFERROR(IF(X352="",0,X352),"0")</f>
        <v>3.0120000000000001E-2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16</v>
      </c>
      <c r="W354" s="337">
        <f>IFERROR(SUM(W351:W352),"0")</f>
        <v>16.799999999999997</v>
      </c>
      <c r="X354" s="37"/>
      <c r="Y354" s="338"/>
      <c r="Z354" s="338"/>
    </row>
    <row r="355" spans="1:53" ht="14.25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192</v>
      </c>
      <c r="W356" s="336">
        <f>IFERROR(IF(V356="",0,CEILING((V356/$H356),1)*$H356),"")</f>
        <v>195</v>
      </c>
      <c r="X356" s="36">
        <f>IFERROR(IF(W356=0,"",ROUNDUP(W356/H356,0)*0.02175),"")</f>
        <v>0.54374999999999996</v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24.615384615384617</v>
      </c>
      <c r="W360" s="337">
        <f>IFERROR(W356/H356,"0")+IFERROR(W357/H357,"0")+IFERROR(W358/H358,"0")+IFERROR(W359/H359,"0")</f>
        <v>25</v>
      </c>
      <c r="X360" s="337">
        <f>IFERROR(IF(X356="",0,X356),"0")+IFERROR(IF(X357="",0,X357),"0")+IFERROR(IF(X358="",0,X358),"0")+IFERROR(IF(X359="",0,X359),"0")</f>
        <v>0.54374999999999996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192</v>
      </c>
      <c r="W361" s="337">
        <f>IFERROR(SUM(W356:W359),"0")</f>
        <v>195</v>
      </c>
      <c r="X361" s="37"/>
      <c r="Y361" s="338"/>
      <c r="Z361" s="338"/>
    </row>
    <row r="362" spans="1:53" ht="14.25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customHeight="1" x14ac:dyDescent="0.2">
      <c r="A366" s="402" t="s">
        <v>532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8"/>
      <c r="Z366" s="48"/>
    </row>
    <row r="367" spans="1:53" ht="16.5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5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4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4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8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390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6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72</v>
      </c>
      <c r="W414" s="336">
        <f t="shared" ref="W414:W420" si="19">IFERROR(IF(V414="",0,CEILING((V414/$H414),1)*$H414),"")</f>
        <v>75.600000000000009</v>
      </c>
      <c r="X414" s="36">
        <f>IFERROR(IF(W414=0,"",ROUNDUP(W414/H414,0)*0.00753),"")</f>
        <v>0.13553999999999999</v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6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2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23</v>
      </c>
      <c r="W419" s="336">
        <f t="shared" si="19"/>
        <v>23.1</v>
      </c>
      <c r="X419" s="36">
        <f>IFERROR(IF(W419=0,"",ROUNDUP(W419/H419,0)*0.00502),"")</f>
        <v>5.5220000000000005E-2</v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28.095238095238095</v>
      </c>
      <c r="W421" s="337">
        <f>IFERROR(W414/H414,"0")+IFERROR(W415/H415,"0")+IFERROR(W416/H416,"0")+IFERROR(W417/H417,"0")+IFERROR(W418/H418,"0")+IFERROR(W419/H419,"0")+IFERROR(W420/H420,"0")</f>
        <v>29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0.19075999999999999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95</v>
      </c>
      <c r="W422" s="337">
        <f>IFERROR(SUM(W414:W420),"0")</f>
        <v>98.700000000000017</v>
      </c>
      <c r="X422" s="37"/>
      <c r="Y422" s="338"/>
      <c r="Z422" s="338"/>
    </row>
    <row r="423" spans="1:53" ht="14.25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90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56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10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customHeight="1" x14ac:dyDescent="0.2">
      <c r="A435" s="402" t="s">
        <v>619</v>
      </c>
      <c r="B435" s="403"/>
      <c r="C435" s="403"/>
      <c r="D435" s="403"/>
      <c r="E435" s="403"/>
      <c r="F435" s="403"/>
      <c r="G435" s="403"/>
      <c r="H435" s="403"/>
      <c r="I435" s="403"/>
      <c r="J435" s="403"/>
      <c r="K435" s="403"/>
      <c r="L435" s="403"/>
      <c r="M435" s="403"/>
      <c r="N435" s="403"/>
      <c r="O435" s="403"/>
      <c r="P435" s="403"/>
      <c r="Q435" s="403"/>
      <c r="R435" s="403"/>
      <c r="S435" s="403"/>
      <c r="T435" s="403"/>
      <c r="U435" s="403"/>
      <c r="V435" s="403"/>
      <c r="W435" s="403"/>
      <c r="X435" s="403"/>
      <c r="Y435" s="48"/>
      <c r="Z435" s="48"/>
    </row>
    <row r="436" spans="1:53" ht="16.5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31</v>
      </c>
      <c r="W439" s="336">
        <f t="shared" si="20"/>
        <v>31.68</v>
      </c>
      <c r="X439" s="36">
        <f>IFERROR(IF(W439=0,"",ROUNDUP(W439/H439,0)*0.01196),"")</f>
        <v>7.1760000000000004E-2</v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7</v>
      </c>
      <c r="W440" s="336">
        <f t="shared" si="20"/>
        <v>10.56</v>
      </c>
      <c r="X440" s="36">
        <f>IFERROR(IF(W440=0,"",ROUNDUP(W440/H440,0)*0.01196),"")</f>
        <v>2.392E-2</v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49</v>
      </c>
      <c r="W441" s="336">
        <f t="shared" si="20"/>
        <v>52.800000000000004</v>
      </c>
      <c r="X441" s="36">
        <f>IFERROR(IF(W441=0,"",ROUNDUP(W441/H441,0)*0.01196),"")</f>
        <v>0.1196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16.477272727272727</v>
      </c>
      <c r="W447" s="337">
        <f>IFERROR(W438/H438,"0")+IFERROR(W439/H439,"0")+IFERROR(W440/H440,"0")+IFERROR(W441/H441,"0")+IFERROR(W442/H442,"0")+IFERROR(W443/H443,"0")+IFERROR(W444/H444,"0")+IFERROR(W445/H445,"0")+IFERROR(W446/H446,"0")</f>
        <v>18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0.21528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87</v>
      </c>
      <c r="W448" s="337">
        <f>IFERROR(SUM(W438:W446),"0")</f>
        <v>95.04</v>
      </c>
      <c r="X448" s="37"/>
      <c r="Y448" s="338"/>
      <c r="Z448" s="338"/>
    </row>
    <row r="449" spans="1:53" ht="14.25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38</v>
      </c>
      <c r="W450" s="336">
        <f>IFERROR(IF(V450="",0,CEILING((V450/$H450),1)*$H450),"")</f>
        <v>42.24</v>
      </c>
      <c r="X450" s="36">
        <f>IFERROR(IF(W450=0,"",ROUNDUP(W450/H450,0)*0.01196),"")</f>
        <v>9.5680000000000001E-2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7.1969696969696964</v>
      </c>
      <c r="W452" s="337">
        <f>IFERROR(W450/H450,"0")+IFERROR(W451/H451,"0")</f>
        <v>8</v>
      </c>
      <c r="X452" s="337">
        <f>IFERROR(IF(X450="",0,X450),"0")+IFERROR(IF(X451="",0,X451),"0")</f>
        <v>9.5680000000000001E-2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38</v>
      </c>
      <c r="W453" s="337">
        <f>IFERROR(SUM(W450:W451),"0")</f>
        <v>42.24</v>
      </c>
      <c r="X453" s="37"/>
      <c r="Y453" s="338"/>
      <c r="Z453" s="338"/>
    </row>
    <row r="454" spans="1:53" ht="14.25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30</v>
      </c>
      <c r="W457" s="336">
        <f t="shared" si="21"/>
        <v>31.68</v>
      </c>
      <c r="X457" s="36">
        <f>IFERROR(IF(W457=0,"",ROUNDUP(W457/H457,0)*0.01196),"")</f>
        <v>7.1760000000000004E-2</v>
      </c>
      <c r="Y457" s="56"/>
      <c r="Z457" s="57"/>
      <c r="AD457" s="58"/>
      <c r="BA457" s="307" t="s">
        <v>1</v>
      </c>
    </row>
    <row r="458" spans="1:53" ht="27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0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56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5.6818181818181817</v>
      </c>
      <c r="W461" s="337">
        <f>IFERROR(W455/H455,"0")+IFERROR(W456/H456,"0")+IFERROR(W457/H457,"0")+IFERROR(W458/H458,"0")+IFERROR(W459/H459,"0")+IFERROR(W460/H460,"0")</f>
        <v>6</v>
      </c>
      <c r="X461" s="337">
        <f>IFERROR(IF(X455="",0,X455),"0")+IFERROR(IF(X456="",0,X456),"0")+IFERROR(IF(X457="",0,X457),"0")+IFERROR(IF(X458="",0,X458),"0")+IFERROR(IF(X459="",0,X459),"0")+IFERROR(IF(X460="",0,X460),"0")</f>
        <v>7.1760000000000004E-2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30</v>
      </c>
      <c r="W462" s="337">
        <f>IFERROR(SUM(W455:W460),"0")</f>
        <v>31.68</v>
      </c>
      <c r="X462" s="37"/>
      <c r="Y462" s="338"/>
      <c r="Z462" s="338"/>
    </row>
    <row r="463" spans="1:53" ht="14.25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64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customHeight="1" x14ac:dyDescent="0.2">
      <c r="A469" s="402" t="s">
        <v>664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8"/>
      <c r="Z469" s="48"/>
    </row>
    <row r="470" spans="1:53" ht="16.5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80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5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1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98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6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7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9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77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67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68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601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46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631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409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3143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3222.0099999999998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409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3322.4932112299462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3406.17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409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6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6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409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3472.4932112299462</v>
      </c>
      <c r="W500" s="337">
        <f>GrossWeightTotalR+PalletQtyTotalR*25</f>
        <v>3556.17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409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531.70953088306021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545</v>
      </c>
      <c r="X501" s="37"/>
      <c r="Y501" s="338"/>
      <c r="Z501" s="338"/>
    </row>
    <row r="502" spans="1:29" ht="14.25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09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6.4621799999999991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68" t="s">
        <v>98</v>
      </c>
      <c r="D504" s="431"/>
      <c r="E504" s="431"/>
      <c r="F504" s="432"/>
      <c r="G504" s="368" t="s">
        <v>247</v>
      </c>
      <c r="H504" s="431"/>
      <c r="I504" s="431"/>
      <c r="J504" s="431"/>
      <c r="K504" s="431"/>
      <c r="L504" s="431"/>
      <c r="M504" s="431"/>
      <c r="N504" s="431"/>
      <c r="O504" s="432"/>
      <c r="P504" s="368" t="s">
        <v>476</v>
      </c>
      <c r="Q504" s="432"/>
      <c r="R504" s="368" t="s">
        <v>532</v>
      </c>
      <c r="S504" s="432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6" t="s">
        <v>716</v>
      </c>
      <c r="B505" s="368" t="s">
        <v>59</v>
      </c>
      <c r="C505" s="368" t="s">
        <v>99</v>
      </c>
      <c r="D505" s="368" t="s">
        <v>107</v>
      </c>
      <c r="E505" s="368" t="s">
        <v>98</v>
      </c>
      <c r="F505" s="368" t="s">
        <v>238</v>
      </c>
      <c r="G505" s="368" t="s">
        <v>248</v>
      </c>
      <c r="H505" s="368" t="s">
        <v>255</v>
      </c>
      <c r="I505" s="368" t="s">
        <v>275</v>
      </c>
      <c r="J505" s="368" t="s">
        <v>341</v>
      </c>
      <c r="K505" s="329"/>
      <c r="L505" s="368" t="s">
        <v>344</v>
      </c>
      <c r="M505" s="368" t="s">
        <v>364</v>
      </c>
      <c r="N505" s="368" t="s">
        <v>448</v>
      </c>
      <c r="O505" s="368" t="s">
        <v>467</v>
      </c>
      <c r="P505" s="368" t="s">
        <v>477</v>
      </c>
      <c r="Q505" s="368" t="s">
        <v>506</v>
      </c>
      <c r="R505" s="368" t="s">
        <v>533</v>
      </c>
      <c r="S505" s="368" t="s">
        <v>589</v>
      </c>
      <c r="T505" s="368" t="s">
        <v>619</v>
      </c>
      <c r="U505" s="368" t="s">
        <v>665</v>
      </c>
      <c r="Z505" s="52"/>
      <c r="AC505" s="329"/>
    </row>
    <row r="506" spans="1:29" ht="13.5" customHeight="1" thickBot="1" x14ac:dyDescent="0.25">
      <c r="A506" s="587"/>
      <c r="B506" s="369"/>
      <c r="C506" s="369"/>
      <c r="D506" s="369"/>
      <c r="E506" s="369"/>
      <c r="F506" s="369"/>
      <c r="G506" s="369"/>
      <c r="H506" s="369"/>
      <c r="I506" s="369"/>
      <c r="J506" s="369"/>
      <c r="K506" s="329"/>
      <c r="L506" s="369"/>
      <c r="M506" s="369"/>
      <c r="N506" s="369"/>
      <c r="O506" s="369"/>
      <c r="P506" s="369"/>
      <c r="Q506" s="369"/>
      <c r="R506" s="369"/>
      <c r="S506" s="369"/>
      <c r="T506" s="369"/>
      <c r="U506" s="369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41.85</v>
      </c>
      <c r="F507" s="46">
        <f>IFERROR(W131*1,"0")+IFERROR(W132*1,"0")+IFERROR(W133*1,"0")+IFERROR(W134*1,"0")</f>
        <v>0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757.8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91.9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1815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247.8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98.700000000000017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168.96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N277:T277"/>
    <mergeCell ref="D181:E181"/>
    <mergeCell ref="D298:E298"/>
    <mergeCell ref="A373:X373"/>
    <mergeCell ref="N432:R432"/>
    <mergeCell ref="N282:R282"/>
    <mergeCell ref="A313:X313"/>
    <mergeCell ref="D154:E154"/>
    <mergeCell ref="D225:E225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I17:I18"/>
    <mergeCell ref="D141:E141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2024-02-02T08:38:35Z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