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29,01,24 Сочи КИ\"/>
    </mc:Choice>
  </mc:AlternateContent>
  <xr:revisionPtr revIDLastSave="0" documentId="13_ncr:1_{D3B1B0EC-33C5-4EC9-851B-44090E112A7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Sheet!$A$3:$Y$89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6" i="1" l="1"/>
  <c r="E46" i="1"/>
  <c r="E68" i="1"/>
  <c r="O68" i="1" s="1"/>
  <c r="F45" i="1"/>
  <c r="E45" i="1"/>
  <c r="F19" i="1"/>
  <c r="E19" i="1"/>
  <c r="Y88" i="1"/>
  <c r="Y84" i="1"/>
  <c r="Y32" i="1"/>
  <c r="Y48" i="1"/>
  <c r="Y70" i="1"/>
  <c r="Y79" i="1"/>
  <c r="Y80" i="1"/>
  <c r="Y81" i="1"/>
  <c r="Y82" i="1"/>
  <c r="W5" i="1"/>
  <c r="V5" i="1"/>
  <c r="O7" i="1"/>
  <c r="O8" i="1"/>
  <c r="Y8" i="1" s="1"/>
  <c r="O9" i="1"/>
  <c r="P9" i="1" s="1"/>
  <c r="O10" i="1"/>
  <c r="P10" i="1" s="1"/>
  <c r="O11" i="1"/>
  <c r="O12" i="1"/>
  <c r="P12" i="1" s="1"/>
  <c r="O13" i="1"/>
  <c r="P13" i="1" s="1"/>
  <c r="O14" i="1"/>
  <c r="O15" i="1"/>
  <c r="O16" i="1"/>
  <c r="O17" i="1"/>
  <c r="P17" i="1" s="1"/>
  <c r="O18" i="1"/>
  <c r="O19" i="1"/>
  <c r="O20" i="1"/>
  <c r="O21" i="1"/>
  <c r="P21" i="1" s="1"/>
  <c r="O22" i="1"/>
  <c r="O23" i="1"/>
  <c r="O24" i="1"/>
  <c r="P24" i="1" s="1"/>
  <c r="O25" i="1"/>
  <c r="O26" i="1"/>
  <c r="O27" i="1"/>
  <c r="O28" i="1"/>
  <c r="O29" i="1"/>
  <c r="O30" i="1"/>
  <c r="P30" i="1" s="1"/>
  <c r="O31" i="1"/>
  <c r="O32" i="1"/>
  <c r="S32" i="1" s="1"/>
  <c r="O33" i="1"/>
  <c r="O34" i="1"/>
  <c r="O35" i="1"/>
  <c r="O36" i="1"/>
  <c r="P36" i="1" s="1"/>
  <c r="Y36" i="1" s="1"/>
  <c r="O37" i="1"/>
  <c r="O38" i="1"/>
  <c r="Y38" i="1" s="1"/>
  <c r="O39" i="1"/>
  <c r="O40" i="1"/>
  <c r="Y40" i="1" s="1"/>
  <c r="O41" i="1"/>
  <c r="O42" i="1"/>
  <c r="P42" i="1" s="1"/>
  <c r="Y42" i="1" s="1"/>
  <c r="O43" i="1"/>
  <c r="O44" i="1"/>
  <c r="Y44" i="1" s="1"/>
  <c r="O45" i="1"/>
  <c r="O46" i="1"/>
  <c r="O47" i="1"/>
  <c r="O48" i="1"/>
  <c r="S48" i="1" s="1"/>
  <c r="O49" i="1"/>
  <c r="O50" i="1"/>
  <c r="O51" i="1"/>
  <c r="O52" i="1"/>
  <c r="O53" i="1"/>
  <c r="P53" i="1" s="1"/>
  <c r="O54" i="1"/>
  <c r="O55" i="1"/>
  <c r="O56" i="1"/>
  <c r="O57" i="1"/>
  <c r="P57" i="1" s="1"/>
  <c r="O58" i="1"/>
  <c r="P58" i="1" s="1"/>
  <c r="O59" i="1"/>
  <c r="O60" i="1"/>
  <c r="O61" i="1"/>
  <c r="O62" i="1"/>
  <c r="O63" i="1"/>
  <c r="P63" i="1" s="1"/>
  <c r="O64" i="1"/>
  <c r="P64" i="1" s="1"/>
  <c r="O65" i="1"/>
  <c r="O66" i="1"/>
  <c r="O67" i="1"/>
  <c r="O69" i="1"/>
  <c r="O70" i="1"/>
  <c r="S70" i="1" s="1"/>
  <c r="O71" i="1"/>
  <c r="O72" i="1"/>
  <c r="P72" i="1" s="1"/>
  <c r="Y72" i="1" s="1"/>
  <c r="O73" i="1"/>
  <c r="P73" i="1" s="1"/>
  <c r="O74" i="1"/>
  <c r="O75" i="1"/>
  <c r="P75" i="1" s="1"/>
  <c r="O76" i="1"/>
  <c r="P76" i="1" s="1"/>
  <c r="Y76" i="1" s="1"/>
  <c r="O77" i="1"/>
  <c r="P77" i="1" s="1"/>
  <c r="O78" i="1"/>
  <c r="Y78" i="1" s="1"/>
  <c r="O79" i="1"/>
  <c r="O80" i="1"/>
  <c r="S80" i="1" s="1"/>
  <c r="O81" i="1"/>
  <c r="O82" i="1"/>
  <c r="S82" i="1" s="1"/>
  <c r="O83" i="1"/>
  <c r="O84" i="1"/>
  <c r="O85" i="1"/>
  <c r="O86" i="1"/>
  <c r="Y86" i="1" s="1"/>
  <c r="O87" i="1"/>
  <c r="O88" i="1"/>
  <c r="O89" i="1"/>
  <c r="O6" i="1"/>
  <c r="F34" i="1"/>
  <c r="P45" i="1" l="1"/>
  <c r="P19" i="1"/>
  <c r="P46" i="1"/>
  <c r="Y46" i="1" s="1"/>
  <c r="P74" i="1"/>
  <c r="Y74" i="1" s="1"/>
  <c r="Y89" i="1"/>
  <c r="T89" i="1"/>
  <c r="Y73" i="1"/>
  <c r="T73" i="1"/>
  <c r="T25" i="1"/>
  <c r="Y25" i="1"/>
  <c r="Y34" i="1"/>
  <c r="Y87" i="1"/>
  <c r="T87" i="1"/>
  <c r="S85" i="1"/>
  <c r="Y85" i="1"/>
  <c r="T85" i="1"/>
  <c r="Y83" i="1"/>
  <c r="T83" i="1"/>
  <c r="S81" i="1"/>
  <c r="T81" i="1"/>
  <c r="S79" i="1"/>
  <c r="T79" i="1"/>
  <c r="Y77" i="1"/>
  <c r="T77" i="1"/>
  <c r="Y75" i="1"/>
  <c r="T75" i="1"/>
  <c r="P71" i="1"/>
  <c r="Y71" i="1" s="1"/>
  <c r="T71" i="1"/>
  <c r="T69" i="1"/>
  <c r="P69" i="1"/>
  <c r="Y69" i="1" s="1"/>
  <c r="T67" i="1"/>
  <c r="Y67" i="1"/>
  <c r="T65" i="1"/>
  <c r="P65" i="1"/>
  <c r="Y65" i="1" s="1"/>
  <c r="Y63" i="1"/>
  <c r="T63" i="1"/>
  <c r="T61" i="1"/>
  <c r="Y61" i="1"/>
  <c r="T59" i="1"/>
  <c r="Y59" i="1"/>
  <c r="T57" i="1"/>
  <c r="Y57" i="1"/>
  <c r="P55" i="1"/>
  <c r="Y55" i="1" s="1"/>
  <c r="T55" i="1"/>
  <c r="T53" i="1"/>
  <c r="Y53" i="1"/>
  <c r="T51" i="1"/>
  <c r="Y51" i="1"/>
  <c r="T49" i="1"/>
  <c r="Y49" i="1"/>
  <c r="P47" i="1"/>
  <c r="Y47" i="1" s="1"/>
  <c r="T47" i="1"/>
  <c r="Y45" i="1"/>
  <c r="T45" i="1"/>
  <c r="P43" i="1"/>
  <c r="Y43" i="1" s="1"/>
  <c r="T43" i="1"/>
  <c r="P41" i="1"/>
  <c r="Y41" i="1" s="1"/>
  <c r="T41" i="1"/>
  <c r="S39" i="1"/>
  <c r="Y39" i="1"/>
  <c r="T39" i="1"/>
  <c r="Y37" i="1"/>
  <c r="T37" i="1"/>
  <c r="P35" i="1"/>
  <c r="Y35" i="1" s="1"/>
  <c r="T35" i="1"/>
  <c r="P33" i="1"/>
  <c r="Y33" i="1" s="1"/>
  <c r="T33" i="1"/>
  <c r="P31" i="1"/>
  <c r="Y31" i="1" s="1"/>
  <c r="T31" i="1"/>
  <c r="T29" i="1"/>
  <c r="P29" i="1"/>
  <c r="Y29" i="1" s="1"/>
  <c r="P27" i="1"/>
  <c r="Y27" i="1" s="1"/>
  <c r="T27" i="1"/>
  <c r="P23" i="1"/>
  <c r="Y23" i="1" s="1"/>
  <c r="T23" i="1"/>
  <c r="T21" i="1"/>
  <c r="Y21" i="1"/>
  <c r="Y19" i="1"/>
  <c r="T19" i="1"/>
  <c r="T17" i="1"/>
  <c r="Y17" i="1"/>
  <c r="Y15" i="1"/>
  <c r="T15" i="1"/>
  <c r="T13" i="1"/>
  <c r="Y13" i="1"/>
  <c r="Y11" i="1"/>
  <c r="T11" i="1"/>
  <c r="T9" i="1"/>
  <c r="Y9" i="1"/>
  <c r="P7" i="1"/>
  <c r="Y7" i="1" s="1"/>
  <c r="T7" i="1"/>
  <c r="T6" i="1"/>
  <c r="Y6" i="1"/>
  <c r="P68" i="1"/>
  <c r="Y68" i="1" s="1"/>
  <c r="S66" i="1"/>
  <c r="Y66" i="1"/>
  <c r="Y64" i="1"/>
  <c r="S62" i="1"/>
  <c r="Y62" i="1"/>
  <c r="S60" i="1"/>
  <c r="Y60" i="1"/>
  <c r="Y58" i="1"/>
  <c r="S56" i="1"/>
  <c r="Y56" i="1"/>
  <c r="S54" i="1"/>
  <c r="Y54" i="1"/>
  <c r="S52" i="1"/>
  <c r="Y52" i="1"/>
  <c r="P50" i="1"/>
  <c r="Y50" i="1" s="1"/>
  <c r="T34" i="1"/>
  <c r="Y30" i="1"/>
  <c r="P28" i="1"/>
  <c r="Y28" i="1" s="1"/>
  <c r="P26" i="1"/>
  <c r="Y26" i="1" s="1"/>
  <c r="Y24" i="1"/>
  <c r="Y22" i="1"/>
  <c r="Y20" i="1"/>
  <c r="Y18" i="1"/>
  <c r="Y16" i="1"/>
  <c r="Y14" i="1"/>
  <c r="Y12" i="1"/>
  <c r="Y10" i="1"/>
  <c r="S88" i="1"/>
  <c r="S86" i="1"/>
  <c r="S84" i="1"/>
  <c r="S78" i="1"/>
  <c r="S76" i="1"/>
  <c r="S72" i="1"/>
  <c r="S44" i="1"/>
  <c r="S42" i="1"/>
  <c r="S40" i="1"/>
  <c r="S38" i="1"/>
  <c r="S36" i="1"/>
  <c r="S8" i="1"/>
  <c r="T8" i="1"/>
  <c r="S6" i="1"/>
  <c r="T88" i="1"/>
  <c r="T86" i="1"/>
  <c r="T84" i="1"/>
  <c r="T82" i="1"/>
  <c r="T80" i="1"/>
  <c r="T78" i="1"/>
  <c r="T76" i="1"/>
  <c r="T74" i="1"/>
  <c r="T72" i="1"/>
  <c r="T70" i="1"/>
  <c r="T68" i="1"/>
  <c r="T66" i="1"/>
  <c r="T64" i="1"/>
  <c r="T62" i="1"/>
  <c r="T60" i="1"/>
  <c r="T58" i="1"/>
  <c r="T56" i="1"/>
  <c r="T54" i="1"/>
  <c r="T52" i="1"/>
  <c r="T50" i="1"/>
  <c r="T48" i="1"/>
  <c r="T46" i="1"/>
  <c r="T44" i="1"/>
  <c r="T42" i="1"/>
  <c r="T40" i="1"/>
  <c r="T38" i="1"/>
  <c r="T36" i="1"/>
  <c r="T32" i="1"/>
  <c r="T30" i="1"/>
  <c r="T28" i="1"/>
  <c r="T26" i="1"/>
  <c r="T24" i="1"/>
  <c r="T22" i="1"/>
  <c r="T20" i="1"/>
  <c r="T18" i="1"/>
  <c r="T16" i="1"/>
  <c r="T14" i="1"/>
  <c r="T12" i="1"/>
  <c r="T1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U5" i="1"/>
  <c r="Q5" i="1"/>
  <c r="O5" i="1"/>
  <c r="N5" i="1"/>
  <c r="M5" i="1"/>
  <c r="L5" i="1"/>
  <c r="J5" i="1"/>
  <c r="F5" i="1"/>
  <c r="E5" i="1"/>
  <c r="S46" i="1" l="1"/>
  <c r="S74" i="1"/>
  <c r="Y5" i="1"/>
  <c r="S27" i="1"/>
  <c r="S55" i="1"/>
  <c r="P5" i="1"/>
  <c r="S35" i="1"/>
  <c r="S43" i="1"/>
  <c r="S71" i="1"/>
  <c r="S50" i="1"/>
  <c r="S58" i="1"/>
  <c r="S64" i="1"/>
  <c r="S68" i="1"/>
  <c r="S31" i="1"/>
  <c r="S47" i="1"/>
  <c r="S63" i="1"/>
  <c r="S77" i="1"/>
  <c r="S10" i="1"/>
  <c r="S12" i="1"/>
  <c r="S14" i="1"/>
  <c r="S16" i="1"/>
  <c r="S18" i="1"/>
  <c r="S20" i="1"/>
  <c r="S22" i="1"/>
  <c r="S24" i="1"/>
  <c r="S26" i="1"/>
  <c r="S28" i="1"/>
  <c r="S30" i="1"/>
  <c r="S7" i="1"/>
  <c r="S11" i="1"/>
  <c r="S15" i="1"/>
  <c r="S19" i="1"/>
  <c r="S23" i="1"/>
  <c r="S29" i="1"/>
  <c r="S33" i="1"/>
  <c r="S37" i="1"/>
  <c r="S41" i="1"/>
  <c r="S45" i="1"/>
  <c r="S49" i="1"/>
  <c r="S53" i="1"/>
  <c r="S57" i="1"/>
  <c r="S61" i="1"/>
  <c r="S65" i="1"/>
  <c r="S69" i="1"/>
  <c r="S75" i="1"/>
  <c r="S83" i="1"/>
  <c r="S87" i="1"/>
  <c r="S34" i="1"/>
  <c r="S73" i="1"/>
  <c r="S9" i="1"/>
  <c r="S13" i="1"/>
  <c r="S17" i="1"/>
  <c r="S21" i="1"/>
  <c r="S51" i="1"/>
  <c r="S59" i="1"/>
  <c r="S67" i="1"/>
  <c r="S25" i="1"/>
  <c r="S89" i="1"/>
  <c r="K5" i="1"/>
</calcChain>
</file>

<file path=xl/sharedStrings.xml><?xml version="1.0" encoding="utf-8"?>
<sst xmlns="http://schemas.openxmlformats.org/spreadsheetml/2006/main" count="214" uniqueCount="117">
  <si>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</si>
  <si>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</si>
  <si>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</si>
  <si>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</si>
  <si>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</si>
  <si>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</si>
  <si>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</si>
  <si>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</si>
  <si>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</si>
  <si>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</si>
  <si>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</si>
  <si>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</si>
  <si>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</si>
  <si>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</si>
  <si>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</si>
  <si>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</si>
  <si>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</si>
  <si>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</si>
  <si>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</si>
  <si>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</si>
  <si>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</si>
  <si>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</si>
  <si>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</si>
  <si>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25,01,</t>
  </si>
  <si>
    <t>22,01,</t>
  </si>
  <si>
    <t>08,01,</t>
  </si>
  <si>
    <t>15,01,</t>
  </si>
  <si>
    <t xml:space="preserve"> 004   Колбаса Вязанка со шпиком, вектор ВЕС, ПОКОМ</t>
  </si>
  <si>
    <t>кг</t>
  </si>
  <si>
    <t>необходимо увеличить продажи</t>
  </si>
  <si>
    <t xml:space="preserve"> 005  Колбаса Докторская ГОСТ, Вязанка вектор,ВЕС. ПОКОМ</t>
  </si>
  <si>
    <t xml:space="preserve"> 016  Сосиски Вязанка Молочные, Вязанка вискофан  ВЕС.ПОКОМ</t>
  </si>
  <si>
    <t xml:space="preserve"> 022  Колбаса Вязанка со шпиком, вектор 0,5кг, ПОКОМ</t>
  </si>
  <si>
    <t>шт</t>
  </si>
  <si>
    <t xml:space="preserve"> 023  Колбаса Докторская ГОСТ, Вязанка вектор, 0,4 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</si>
  <si>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</si>
  <si>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</si>
  <si>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</si>
  <si>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</si>
  <si>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</si>
  <si>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</si>
  <si>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054  Колбаса вареная Филейбургская с филе сочного окорока, 0,45 кг, БАВАРУШКА ПОКОМ</t>
  </si>
  <si>
    <t xml:space="preserve"> 055  Колбаса вареная Филейбургская, 0,45 кг, БАВАРУШКА ПОКОМ</t>
  </si>
  <si>
    <t xml:space="preserve"> 058  Колбаса Докторская Особая ТМ Особый рецепт,  0,5кг, ПОКОМ</t>
  </si>
  <si>
    <t xml:space="preserve"> 060  Колбаса Докторская стародворская  0,5 кг,ПОКОМ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</si>
  <si>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</si>
  <si>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</si>
  <si>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</si>
  <si>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</si>
  <si>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</si>
  <si>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094  Сосиски Баварские,  0.35кг, ТМ Колбасный стандарт ПОКОМ</t>
  </si>
  <si>
    <t xml:space="preserve"> 102  Сосиски Ганноверские, амилюкс МГС, 0.6кг, ТМ Стародворье    ПОКОМ</t>
  </si>
  <si>
    <t xml:space="preserve"> 115  Колбаса Салями Филейбургская зернистая,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</si>
  <si>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</si>
  <si>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</si>
  <si>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201  Ветчина Нежная ТМ Особый рецепт, (2,5кг), ПОКОМ</t>
  </si>
  <si>
    <t xml:space="preserve"> 207  ВСД Колбаса Княжеская, ВЕС.    </t>
  </si>
  <si>
    <t>то же что и 226</t>
  </si>
  <si>
    <t xml:space="preserve"> 219  Колбаса Докторская Особая ТМ Особый рецепт, ВЕС  ПОКОМ</t>
  </si>
  <si>
    <t xml:space="preserve"> 226  Колбаса Княжеская, с/к белков.обол в термоусад. пакете, ВЕС, ТМ Стародворье ПОКОМ</t>
  </si>
  <si>
    <t>то же что и 207/ необходимо увеличить продажи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</si>
  <si>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</si>
  <si>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</si>
  <si>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240  Колбаса Салями охотничья, ВЕС.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</si>
  <si>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</si>
  <si>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</si>
  <si>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</si>
  <si>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</si>
  <si>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</si>
  <si>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</si>
  <si>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</si>
  <si>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272  Колбаса Сервелат Филедворский, фиброуз, в/у 0,35 кг срез,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</si>
  <si>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</si>
  <si>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</si>
  <si>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</si>
  <si>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</si>
  <si>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</si>
  <si>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</si>
  <si>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283  Сосиски Сочинки, ВЕС, ТМ Стародворье ПОКОМ</t>
  </si>
  <si>
    <t xml:space="preserve"> 285  Паштет печеночный со слив.маслом ТМ Стародворье ламистер 0,1 кг  ПОКОМ</t>
  </si>
  <si>
    <t xml:space="preserve"> 288  Колбаса Докторская оригинальная Особая ТМ Особый рецепт,  0,4кг, ПОКОМ</t>
  </si>
  <si>
    <t xml:space="preserve"> 296  Колбаса Мясорубская с рубленой грудинкой 0,35кг срез ТМ Стародворье  ПОКОМ</t>
  </si>
  <si>
    <t xml:space="preserve"> 300  Колбаса Сервелат Мясорубский с мелкорубленным окороком ТМ Стародворье, в/у 0,35кг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</si>
  <si>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</si>
  <si>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</si>
  <si>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</si>
  <si>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</si>
  <si>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</si>
  <si>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</si>
  <si>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</si>
  <si>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</si>
  <si>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</si>
  <si>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</si>
  <si>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</si>
  <si>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</si>
  <si>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334  Паштет Любительский ТМ Стародворье ламистер 0,1 кг  ПОКОМ</t>
  </si>
  <si>
    <t xml:space="preserve"> 338  Паштет печеночный с морковью ТМ Стародворье ламистер 0,1 кг.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</si>
  <si>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</si>
  <si>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</si>
  <si>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</si>
  <si>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</si>
  <si>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392  Колбаса Докторская Дугушка ТМ Стародворье ТС Дугушка 0,6 кг. ПОКОМ</t>
  </si>
  <si>
    <t>новинка/ Химич согласовал</t>
  </si>
  <si>
    <t xml:space="preserve"> 410  Сосиски Баварские с сыром ТМ Стародворье 0,35 кг.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</si>
  <si>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</si>
  <si>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</si>
  <si>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>БОНУС_Колбаса Докторская Особая ТМ Особый рецепт,  0,5кг, ПОКОМ</t>
  </si>
  <si>
    <t>БОНУС_Колбаса Сервелат Филедворский, фиброуз, в/у 0,35 кг срез,  ПОКОМ</t>
  </si>
  <si>
    <t>БОНУС_Колбаса вареная Филейская ТМ Вязанка ТС Классическая ВЕС  ПОКОМ</t>
  </si>
  <si>
    <t>БОНУС_Сосиски Сочинки с сочной грудинкой, МГС 0.4кг,   ПОКОМ</t>
  </si>
  <si>
    <t>В/к колбасы «Сервелат Рижский» срез Фикс.вес 0,28 Фиброуз в/у ТМ «Зареченские»</t>
  </si>
  <si>
    <t>Деликатесы «Бекон Балыкбургский с натуральным копчением» ф/в 0,15 нарезка ТМ «Баварушка»</t>
  </si>
  <si>
    <t>Копченые колбасы «Сервелат Пражский» срез Фикс.вес 0,28 фиброуз в/у ТМ «Зареченские»</t>
  </si>
  <si>
    <t>Сосиски «Датские» Фикс.вес 0,3 П/а мгс ТМ «Зареченские»</t>
  </si>
  <si>
    <t>с/к колбасы «Ветчина Балыкбургская с мраморным балыком» ф/в 0,1 нарезка ТМ «Баварушка»</t>
  </si>
  <si>
    <t>с/к колбасы «Филейбургская зернистая» ф/в 0,06 нарезка ТМ «Баварушка»</t>
  </si>
  <si>
    <t>с/к колбасы «Филейбургская с ароматными пряностями» ф/в 0,06 нарезка ТМ «Баварушка»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</si>
</sst>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1" fillId="0" borderId="1" xfId="1" applyNumberFormat="1" applyFill="1"/>
    <xf numFmtId="164" fontId="1" fillId="5" borderId="1" xfId="1" applyNumberFormat="1" applyFill="1"/>
    <xf numFmtId="164" fontId="4" fillId="0" borderId="1" xfId="1" applyNumberFormat="1" applyFont="1"/>
    <xf numFmtId="164" fontId="5" fillId="5" borderId="1" xfId="1" applyNumberFormat="1" applyFont="1" applyFill="1"/>
    <xf numFmtId="164" fontId="6" fillId="6" borderId="1" xfId="1" applyNumberFormat="1" applyFont="1" applyFill="1"/>
    <xf numFmtId="164" fontId="1" fillId="4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5"/>
  <sheetViews>
    <sheetView tabSelected="1" zoomScale="85" workbookViewId="0">
      <pane ySplit="5" topLeftCell="A6" activePane="bottomLeft" state="frozen"/>
      <selection pane="bottomLeft" activeCell="R6" sqref="R6"/>
    </sheetView>
  </sheetViews>
  <sheetFormatPr defaultRowHeight="15" x14ac:dyDescent="0.25"/>
  <cols>
    <col min="1" max="1" width="60" customWidth="1"/>
    <col min="2" max="2" width="3.85546875" customWidth="1"/>
    <col min="3" max="6" width="6.7109375" customWidth="1"/>
    <col min="7" max="7" width="5" style="8" customWidth="1"/>
    <col min="8" max="8" width="5" customWidth="1"/>
    <col min="9" max="9" width="0.5703125" customWidth="1"/>
    <col min="10" max="11" width="6.85546875" customWidth="1"/>
    <col min="12" max="13" width="1" customWidth="1"/>
    <col min="14" max="17" width="7.140625" customWidth="1"/>
    <col min="18" max="18" width="21.28515625" customWidth="1"/>
    <col min="19" max="20" width="5.28515625" customWidth="1"/>
    <col min="21" max="23" width="7.140625" customWidth="1"/>
    <col min="24" max="24" width="45" customWidth="1"/>
    <col min="25" max="50" width="8" customWidth="1"/>
  </cols>
  <sheetData>
    <row r="1" spans="1:50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9" t="s">
        <v>16</v>
      </c>
      <c r="R3" s="9" t="s">
        <v>17</v>
      </c>
      <c r="S3" s="2" t="s">
        <v>18</v>
      </c>
      <c r="T3" s="2" t="s">
        <v>19</v>
      </c>
      <c r="U3" s="2" t="s">
        <v>20</v>
      </c>
      <c r="V3" s="2" t="s">
        <v>20</v>
      </c>
      <c r="W3" s="2" t="s">
        <v>20</v>
      </c>
      <c r="X3" s="2" t="s">
        <v>21</v>
      </c>
      <c r="Y3" s="2" t="s">
        <v>22</v>
      </c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/>
      <c r="P4" s="1"/>
      <c r="Q4" s="1"/>
      <c r="R4" s="1"/>
      <c r="S4" s="1"/>
      <c r="T4" s="1"/>
      <c r="U4" s="1" t="s">
        <v>24</v>
      </c>
      <c r="V4" s="1" t="s">
        <v>26</v>
      </c>
      <c r="W4" s="1" t="s">
        <v>25</v>
      </c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SUM(E6:E495)</f>
        <v>5271.0609999999997</v>
      </c>
      <c r="F5" s="4">
        <f>SUM(F6:F495)</f>
        <v>2095.6350000000002</v>
      </c>
      <c r="G5" s="6"/>
      <c r="H5" s="1"/>
      <c r="I5" s="1"/>
      <c r="J5" s="4">
        <f t="shared" ref="J5:Q5" si="0">SUM(J6:J495)</f>
        <v>5806.0550000000012</v>
      </c>
      <c r="K5" s="4">
        <f t="shared" si="0"/>
        <v>-534.99399999999991</v>
      </c>
      <c r="L5" s="4">
        <f t="shared" si="0"/>
        <v>0</v>
      </c>
      <c r="M5" s="4">
        <f t="shared" si="0"/>
        <v>0</v>
      </c>
      <c r="N5" s="4">
        <f t="shared" si="0"/>
        <v>4155.1902</v>
      </c>
      <c r="O5" s="4">
        <f t="shared" si="0"/>
        <v>1054.2121999999999</v>
      </c>
      <c r="P5" s="4">
        <f t="shared" si="0"/>
        <v>6812.7640000000029</v>
      </c>
      <c r="Q5" s="4">
        <f t="shared" si="0"/>
        <v>0</v>
      </c>
      <c r="R5" s="1"/>
      <c r="S5" s="1"/>
      <c r="T5" s="1"/>
      <c r="U5" s="4">
        <f>SUM(U6:U495)</f>
        <v>537.91300000000001</v>
      </c>
      <c r="V5" s="4">
        <f>SUM(V6:V495)</f>
        <v>1101.2757999999999</v>
      </c>
      <c r="W5" s="4">
        <f>SUM(W6:W495)</f>
        <v>423.62966666666659</v>
      </c>
      <c r="X5" s="1"/>
      <c r="Y5" s="4">
        <f>SUM(Y6:Y495)</f>
        <v>3304.6759999999999</v>
      </c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27</v>
      </c>
      <c r="B6" s="1" t="s">
        <v>28</v>
      </c>
      <c r="C6" s="1">
        <v>32.765000000000001</v>
      </c>
      <c r="D6" s="1"/>
      <c r="E6" s="1">
        <v>1.44</v>
      </c>
      <c r="F6" s="1">
        <v>31.324999999999999</v>
      </c>
      <c r="G6" s="6">
        <v>1</v>
      </c>
      <c r="H6" s="1">
        <v>50</v>
      </c>
      <c r="I6" s="1"/>
      <c r="J6" s="1">
        <v>1.3</v>
      </c>
      <c r="K6" s="1">
        <f t="shared" ref="K6:K37" si="1">E6-J6</f>
        <v>0.1399999999999999</v>
      </c>
      <c r="L6" s="1"/>
      <c r="M6" s="1"/>
      <c r="N6" s="1">
        <v>0</v>
      </c>
      <c r="O6" s="1">
        <f>E6/5</f>
        <v>0.28799999999999998</v>
      </c>
      <c r="P6" s="5"/>
      <c r="Q6" s="5"/>
      <c r="R6" s="1"/>
      <c r="S6" s="1">
        <f>(F6+N6+P6)/O6</f>
        <v>108.76736111111111</v>
      </c>
      <c r="T6" s="1">
        <f>(F6+N6)/O6</f>
        <v>108.76736111111111</v>
      </c>
      <c r="U6" s="1">
        <v>0.84800000000000009</v>
      </c>
      <c r="V6" s="1">
        <v>0</v>
      </c>
      <c r="W6" s="1">
        <v>1.8466666666666669</v>
      </c>
      <c r="X6" s="11" t="s">
        <v>29</v>
      </c>
      <c r="Y6" s="1">
        <f>P6*G6</f>
        <v>0</v>
      </c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30</v>
      </c>
      <c r="B7" s="1" t="s">
        <v>28</v>
      </c>
      <c r="C7" s="1">
        <v>32.771999999999998</v>
      </c>
      <c r="D7" s="1">
        <v>36.773000000000003</v>
      </c>
      <c r="E7" s="1">
        <v>36.131</v>
      </c>
      <c r="F7" s="1">
        <v>31.805</v>
      </c>
      <c r="G7" s="6">
        <v>1</v>
      </c>
      <c r="H7" s="1">
        <v>50</v>
      </c>
      <c r="I7" s="1"/>
      <c r="J7" s="1">
        <v>34.450000000000003</v>
      </c>
      <c r="K7" s="1">
        <f t="shared" si="1"/>
        <v>1.6809999999999974</v>
      </c>
      <c r="L7" s="1"/>
      <c r="M7" s="1"/>
      <c r="N7" s="1">
        <v>31.891999999999999</v>
      </c>
      <c r="O7" s="1">
        <f t="shared" ref="O7:O70" si="2">E7/5</f>
        <v>7.2262000000000004</v>
      </c>
      <c r="P7" s="5">
        <f t="shared" ref="P7:P31" si="3">13*O7-N7-F7</f>
        <v>30.243600000000008</v>
      </c>
      <c r="Q7" s="5"/>
      <c r="R7" s="1"/>
      <c r="S7" s="1">
        <f t="shared" ref="S7:S70" si="4">(F7+N7+P7)/O7</f>
        <v>13.000000000000002</v>
      </c>
      <c r="T7" s="1">
        <f t="shared" ref="T7:T70" si="5">(F7+N7)/O7</f>
        <v>8.8147297334698731</v>
      </c>
      <c r="U7" s="1">
        <v>6.1280000000000001</v>
      </c>
      <c r="V7" s="1">
        <v>3.8123999999999998</v>
      </c>
      <c r="W7" s="1">
        <v>-0.64100000000000001</v>
      </c>
      <c r="X7" s="1"/>
      <c r="Y7" s="1">
        <f t="shared" ref="Y7:Y70" si="6">P7*G7</f>
        <v>30.243600000000008</v>
      </c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31</v>
      </c>
      <c r="B8" s="1" t="s">
        <v>28</v>
      </c>
      <c r="C8" s="1"/>
      <c r="D8" s="1">
        <v>8.8109999999999999</v>
      </c>
      <c r="E8" s="1">
        <v>3.0609999999999999</v>
      </c>
      <c r="F8" s="1">
        <v>4.407</v>
      </c>
      <c r="G8" s="6">
        <v>1</v>
      </c>
      <c r="H8" s="1">
        <v>45</v>
      </c>
      <c r="I8" s="1"/>
      <c r="J8" s="1">
        <v>3.6</v>
      </c>
      <c r="K8" s="1">
        <f t="shared" si="1"/>
        <v>-0.53900000000000015</v>
      </c>
      <c r="L8" s="1"/>
      <c r="M8" s="1"/>
      <c r="N8" s="1">
        <v>10</v>
      </c>
      <c r="O8" s="1">
        <f t="shared" si="2"/>
        <v>0.61219999999999997</v>
      </c>
      <c r="P8" s="5"/>
      <c r="Q8" s="5"/>
      <c r="R8" s="1"/>
      <c r="S8" s="1">
        <f t="shared" si="4"/>
        <v>23.533159098333879</v>
      </c>
      <c r="T8" s="1">
        <f t="shared" si="5"/>
        <v>23.533159098333879</v>
      </c>
      <c r="U8" s="1">
        <v>1.135</v>
      </c>
      <c r="V8" s="1">
        <v>7.6781999999999986</v>
      </c>
      <c r="W8" s="1">
        <v>0.47233333333333333</v>
      </c>
      <c r="X8" s="1"/>
      <c r="Y8" s="1">
        <f t="shared" si="6"/>
        <v>0</v>
      </c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32</v>
      </c>
      <c r="B9" s="1" t="s">
        <v>33</v>
      </c>
      <c r="C9" s="1">
        <v>-10</v>
      </c>
      <c r="D9" s="1">
        <v>127</v>
      </c>
      <c r="E9" s="1">
        <v>115</v>
      </c>
      <c r="F9" s="1">
        <v>-10</v>
      </c>
      <c r="G9" s="6">
        <v>0.5</v>
      </c>
      <c r="H9" s="1">
        <v>50</v>
      </c>
      <c r="I9" s="1"/>
      <c r="J9" s="1">
        <v>130</v>
      </c>
      <c r="K9" s="1">
        <f t="shared" si="1"/>
        <v>-15</v>
      </c>
      <c r="L9" s="1"/>
      <c r="M9" s="1"/>
      <c r="N9" s="1">
        <v>60</v>
      </c>
      <c r="O9" s="1">
        <f t="shared" si="2"/>
        <v>23</v>
      </c>
      <c r="P9" s="5">
        <f>10*O9-N9-F9</f>
        <v>180</v>
      </c>
      <c r="Q9" s="5"/>
      <c r="R9" s="1"/>
      <c r="S9" s="1">
        <f t="shared" si="4"/>
        <v>10</v>
      </c>
      <c r="T9" s="1">
        <f t="shared" si="5"/>
        <v>2.1739130434782608</v>
      </c>
      <c r="U9" s="1">
        <v>12.4</v>
      </c>
      <c r="V9" s="1">
        <v>17.2</v>
      </c>
      <c r="W9" s="1">
        <v>5.666666666666667</v>
      </c>
      <c r="X9" s="1"/>
      <c r="Y9" s="1">
        <f t="shared" si="6"/>
        <v>90</v>
      </c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34</v>
      </c>
      <c r="B10" s="1" t="s">
        <v>33</v>
      </c>
      <c r="C10" s="1"/>
      <c r="D10" s="1">
        <v>452</v>
      </c>
      <c r="E10" s="1">
        <v>419</v>
      </c>
      <c r="F10" s="1">
        <v>4</v>
      </c>
      <c r="G10" s="6">
        <v>0.4</v>
      </c>
      <c r="H10" s="1">
        <v>50</v>
      </c>
      <c r="I10" s="1"/>
      <c r="J10" s="1">
        <v>440</v>
      </c>
      <c r="K10" s="1">
        <f t="shared" si="1"/>
        <v>-21</v>
      </c>
      <c r="L10" s="1"/>
      <c r="M10" s="1"/>
      <c r="N10" s="1">
        <v>250</v>
      </c>
      <c r="O10" s="1">
        <f t="shared" si="2"/>
        <v>83.8</v>
      </c>
      <c r="P10" s="5">
        <f>11*O10-N10-F10</f>
        <v>667.8</v>
      </c>
      <c r="Q10" s="5"/>
      <c r="R10" s="1"/>
      <c r="S10" s="1">
        <f t="shared" si="4"/>
        <v>11</v>
      </c>
      <c r="T10" s="1">
        <f t="shared" si="5"/>
        <v>3.0310262529832936</v>
      </c>
      <c r="U10" s="1">
        <v>17.399999999999999</v>
      </c>
      <c r="V10" s="1">
        <v>57.2</v>
      </c>
      <c r="W10" s="1">
        <v>37.333333333333343</v>
      </c>
      <c r="X10" s="1"/>
      <c r="Y10" s="1">
        <f t="shared" si="6"/>
        <v>267.12</v>
      </c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35</v>
      </c>
      <c r="B11" s="1" t="s">
        <v>33</v>
      </c>
      <c r="C11" s="1"/>
      <c r="D11" s="1">
        <v>6</v>
      </c>
      <c r="E11" s="1">
        <v>4</v>
      </c>
      <c r="F11" s="1"/>
      <c r="G11" s="6">
        <v>0.5</v>
      </c>
      <c r="H11" s="1">
        <v>31</v>
      </c>
      <c r="I11" s="1"/>
      <c r="J11" s="1">
        <v>7</v>
      </c>
      <c r="K11" s="1">
        <f t="shared" si="1"/>
        <v>-3</v>
      </c>
      <c r="L11" s="1"/>
      <c r="M11" s="1"/>
      <c r="N11" s="1">
        <v>6</v>
      </c>
      <c r="O11" s="1">
        <f t="shared" si="2"/>
        <v>0.8</v>
      </c>
      <c r="P11" s="5">
        <v>5</v>
      </c>
      <c r="Q11" s="5"/>
      <c r="R11" s="1"/>
      <c r="S11" s="1">
        <f t="shared" si="4"/>
        <v>13.75</v>
      </c>
      <c r="T11" s="1">
        <f t="shared" si="5"/>
        <v>7.5</v>
      </c>
      <c r="U11" s="1">
        <v>-0.8</v>
      </c>
      <c r="V11" s="1">
        <v>6.6</v>
      </c>
      <c r="W11" s="1">
        <v>0.33333333333333331</v>
      </c>
      <c r="X11" s="1"/>
      <c r="Y11" s="1">
        <f t="shared" si="6"/>
        <v>2.5</v>
      </c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36</v>
      </c>
      <c r="B12" s="1" t="s">
        <v>33</v>
      </c>
      <c r="C12" s="1"/>
      <c r="D12" s="1">
        <v>356</v>
      </c>
      <c r="E12" s="1">
        <v>327</v>
      </c>
      <c r="F12" s="1">
        <v>4</v>
      </c>
      <c r="G12" s="6">
        <v>0.45</v>
      </c>
      <c r="H12" s="1">
        <v>45</v>
      </c>
      <c r="I12" s="1"/>
      <c r="J12" s="1">
        <v>378</v>
      </c>
      <c r="K12" s="1">
        <f t="shared" si="1"/>
        <v>-51</v>
      </c>
      <c r="L12" s="1"/>
      <c r="M12" s="1"/>
      <c r="N12" s="1">
        <v>200</v>
      </c>
      <c r="O12" s="1">
        <f t="shared" si="2"/>
        <v>65.400000000000006</v>
      </c>
      <c r="P12" s="5">
        <f>11*O12-N12-F12</f>
        <v>515.40000000000009</v>
      </c>
      <c r="Q12" s="5"/>
      <c r="R12" s="1"/>
      <c r="S12" s="1">
        <f t="shared" si="4"/>
        <v>11</v>
      </c>
      <c r="T12" s="1">
        <f t="shared" si="5"/>
        <v>3.1192660550458711</v>
      </c>
      <c r="U12" s="1">
        <v>8.6</v>
      </c>
      <c r="V12" s="1">
        <v>47.8</v>
      </c>
      <c r="W12" s="1">
        <v>25</v>
      </c>
      <c r="X12" s="1"/>
      <c r="Y12" s="1">
        <f t="shared" si="6"/>
        <v>231.93000000000004</v>
      </c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37</v>
      </c>
      <c r="B13" s="1" t="s">
        <v>33</v>
      </c>
      <c r="C13" s="1"/>
      <c r="D13" s="1">
        <v>252</v>
      </c>
      <c r="E13" s="1">
        <v>234</v>
      </c>
      <c r="F13" s="1"/>
      <c r="G13" s="6">
        <v>0.45</v>
      </c>
      <c r="H13" s="1">
        <v>45</v>
      </c>
      <c r="I13" s="1"/>
      <c r="J13" s="1">
        <v>310</v>
      </c>
      <c r="K13" s="1">
        <f t="shared" si="1"/>
        <v>-76</v>
      </c>
      <c r="L13" s="1"/>
      <c r="M13" s="1"/>
      <c r="N13" s="1">
        <v>200</v>
      </c>
      <c r="O13" s="1">
        <f t="shared" si="2"/>
        <v>46.8</v>
      </c>
      <c r="P13" s="5">
        <f>12*O13-N13-F13</f>
        <v>361.59999999999991</v>
      </c>
      <c r="Q13" s="5"/>
      <c r="R13" s="1"/>
      <c r="S13" s="1">
        <f t="shared" si="4"/>
        <v>11.999999999999998</v>
      </c>
      <c r="T13" s="1">
        <f t="shared" si="5"/>
        <v>4.2735042735042734</v>
      </c>
      <c r="U13" s="1">
        <v>8.4</v>
      </c>
      <c r="V13" s="1">
        <v>26.2</v>
      </c>
      <c r="W13" s="1">
        <v>23.666666666666671</v>
      </c>
      <c r="X13" s="1"/>
      <c r="Y13" s="1">
        <f t="shared" si="6"/>
        <v>162.71999999999997</v>
      </c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" t="s">
        <v>38</v>
      </c>
      <c r="B14" s="1" t="s">
        <v>33</v>
      </c>
      <c r="C14" s="1"/>
      <c r="D14" s="1">
        <v>12</v>
      </c>
      <c r="E14" s="1">
        <v>4</v>
      </c>
      <c r="F14" s="1"/>
      <c r="G14" s="6">
        <v>0.5</v>
      </c>
      <c r="H14" s="1">
        <v>40</v>
      </c>
      <c r="I14" s="1"/>
      <c r="J14" s="1">
        <v>13</v>
      </c>
      <c r="K14" s="1">
        <f t="shared" si="1"/>
        <v>-9</v>
      </c>
      <c r="L14" s="1"/>
      <c r="M14" s="1"/>
      <c r="N14" s="1">
        <v>15</v>
      </c>
      <c r="O14" s="1">
        <f t="shared" si="2"/>
        <v>0.8</v>
      </c>
      <c r="P14" s="5"/>
      <c r="Q14" s="5"/>
      <c r="R14" s="1"/>
      <c r="S14" s="1">
        <f t="shared" si="4"/>
        <v>18.75</v>
      </c>
      <c r="T14" s="1">
        <f t="shared" si="5"/>
        <v>18.75</v>
      </c>
      <c r="U14" s="1">
        <v>1.8</v>
      </c>
      <c r="V14" s="1">
        <v>15.6</v>
      </c>
      <c r="W14" s="1">
        <v>3.333333333333333</v>
      </c>
      <c r="X14" s="1"/>
      <c r="Y14" s="1">
        <f t="shared" si="6"/>
        <v>0</v>
      </c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39</v>
      </c>
      <c r="B15" s="1" t="s">
        <v>33</v>
      </c>
      <c r="C15" s="1">
        <v>37</v>
      </c>
      <c r="D15" s="1">
        <v>41</v>
      </c>
      <c r="E15" s="1">
        <v>18</v>
      </c>
      <c r="F15" s="1">
        <v>51</v>
      </c>
      <c r="G15" s="6">
        <v>0.4</v>
      </c>
      <c r="H15" s="1">
        <v>50</v>
      </c>
      <c r="I15" s="1"/>
      <c r="J15" s="1">
        <v>27</v>
      </c>
      <c r="K15" s="1">
        <f t="shared" si="1"/>
        <v>-9</v>
      </c>
      <c r="L15" s="1"/>
      <c r="M15" s="1"/>
      <c r="N15" s="1">
        <v>0</v>
      </c>
      <c r="O15" s="1">
        <f t="shared" si="2"/>
        <v>3.6</v>
      </c>
      <c r="P15" s="5"/>
      <c r="Q15" s="5"/>
      <c r="R15" s="1"/>
      <c r="S15" s="1">
        <f t="shared" si="4"/>
        <v>14.166666666666666</v>
      </c>
      <c r="T15" s="1">
        <f t="shared" si="5"/>
        <v>14.166666666666666</v>
      </c>
      <c r="U15" s="1">
        <v>1</v>
      </c>
      <c r="V15" s="1">
        <v>19.2</v>
      </c>
      <c r="W15" s="1">
        <v>5.333333333333333</v>
      </c>
      <c r="X15" s="1"/>
      <c r="Y15" s="1">
        <f t="shared" si="6"/>
        <v>0</v>
      </c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40</v>
      </c>
      <c r="B16" s="1" t="s">
        <v>33</v>
      </c>
      <c r="C16" s="1">
        <v>94</v>
      </c>
      <c r="D16" s="1"/>
      <c r="E16" s="1">
        <v>24</v>
      </c>
      <c r="F16" s="1">
        <v>70</v>
      </c>
      <c r="G16" s="6">
        <v>0.17</v>
      </c>
      <c r="H16" s="1">
        <v>180</v>
      </c>
      <c r="I16" s="1"/>
      <c r="J16" s="1">
        <v>24</v>
      </c>
      <c r="K16" s="1">
        <f t="shared" si="1"/>
        <v>0</v>
      </c>
      <c r="L16" s="1"/>
      <c r="M16" s="1"/>
      <c r="N16" s="1">
        <v>0</v>
      </c>
      <c r="O16" s="1">
        <f t="shared" si="2"/>
        <v>4.8</v>
      </c>
      <c r="P16" s="5"/>
      <c r="Q16" s="5"/>
      <c r="R16" s="1"/>
      <c r="S16" s="1">
        <f t="shared" si="4"/>
        <v>14.583333333333334</v>
      </c>
      <c r="T16" s="1">
        <f t="shared" si="5"/>
        <v>14.583333333333334</v>
      </c>
      <c r="U16" s="1">
        <v>2.8</v>
      </c>
      <c r="V16" s="1">
        <v>2.2000000000000002</v>
      </c>
      <c r="W16" s="1">
        <v>0.33333333333333331</v>
      </c>
      <c r="X16" s="11" t="s">
        <v>29</v>
      </c>
      <c r="Y16" s="1">
        <f t="shared" si="6"/>
        <v>0</v>
      </c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41</v>
      </c>
      <c r="B17" s="1" t="s">
        <v>33</v>
      </c>
      <c r="C17" s="1">
        <v>6</v>
      </c>
      <c r="D17" s="1"/>
      <c r="E17" s="1">
        <v>6</v>
      </c>
      <c r="F17" s="1"/>
      <c r="G17" s="6">
        <v>0.4</v>
      </c>
      <c r="H17" s="1">
        <v>50</v>
      </c>
      <c r="I17" s="1"/>
      <c r="J17" s="1">
        <v>6</v>
      </c>
      <c r="K17" s="1">
        <f t="shared" si="1"/>
        <v>0</v>
      </c>
      <c r="L17" s="1"/>
      <c r="M17" s="1"/>
      <c r="N17" s="1">
        <v>0</v>
      </c>
      <c r="O17" s="1">
        <f t="shared" si="2"/>
        <v>1.2</v>
      </c>
      <c r="P17" s="5">
        <f>8*O17-N17-F17</f>
        <v>9.6</v>
      </c>
      <c r="Q17" s="5"/>
      <c r="R17" s="1"/>
      <c r="S17" s="1">
        <f t="shared" si="4"/>
        <v>8</v>
      </c>
      <c r="T17" s="1">
        <f t="shared" si="5"/>
        <v>0</v>
      </c>
      <c r="U17" s="1">
        <v>0.2</v>
      </c>
      <c r="V17" s="1">
        <v>0.8</v>
      </c>
      <c r="W17" s="1">
        <v>0</v>
      </c>
      <c r="X17" s="1"/>
      <c r="Y17" s="1">
        <f t="shared" si="6"/>
        <v>3.84</v>
      </c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42</v>
      </c>
      <c r="B18" s="1" t="s">
        <v>33</v>
      </c>
      <c r="C18" s="1">
        <v>43</v>
      </c>
      <c r="D18" s="1">
        <v>50</v>
      </c>
      <c r="E18" s="1">
        <v>19</v>
      </c>
      <c r="F18" s="1">
        <v>64</v>
      </c>
      <c r="G18" s="6">
        <v>0.45</v>
      </c>
      <c r="H18" s="1">
        <v>50</v>
      </c>
      <c r="I18" s="1"/>
      <c r="J18" s="1">
        <v>29</v>
      </c>
      <c r="K18" s="1">
        <f t="shared" si="1"/>
        <v>-10</v>
      </c>
      <c r="L18" s="1"/>
      <c r="M18" s="1"/>
      <c r="N18" s="1">
        <v>0</v>
      </c>
      <c r="O18" s="1">
        <f t="shared" si="2"/>
        <v>3.8</v>
      </c>
      <c r="P18" s="5"/>
      <c r="Q18" s="5"/>
      <c r="R18" s="1"/>
      <c r="S18" s="1">
        <f t="shared" si="4"/>
        <v>16.842105263157894</v>
      </c>
      <c r="T18" s="1">
        <f t="shared" si="5"/>
        <v>16.842105263157894</v>
      </c>
      <c r="U18" s="1">
        <v>-0.2</v>
      </c>
      <c r="V18" s="1">
        <v>11.4</v>
      </c>
      <c r="W18" s="1">
        <v>-0.33333333333333331</v>
      </c>
      <c r="X18" s="1"/>
      <c r="Y18" s="1">
        <f t="shared" si="6"/>
        <v>0</v>
      </c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43</v>
      </c>
      <c r="B19" s="1" t="s">
        <v>33</v>
      </c>
      <c r="C19" s="1">
        <v>133</v>
      </c>
      <c r="D19" s="1">
        <v>120</v>
      </c>
      <c r="E19" s="13">
        <f>27+E79</f>
        <v>211</v>
      </c>
      <c r="F19" s="13">
        <f>82+F79</f>
        <v>53</v>
      </c>
      <c r="G19" s="6">
        <v>0.5</v>
      </c>
      <c r="H19" s="1">
        <v>60</v>
      </c>
      <c r="I19" s="1"/>
      <c r="J19" s="1">
        <v>33</v>
      </c>
      <c r="K19" s="1">
        <f t="shared" si="1"/>
        <v>178</v>
      </c>
      <c r="L19" s="1"/>
      <c r="M19" s="1"/>
      <c r="N19" s="1">
        <v>0</v>
      </c>
      <c r="O19" s="1">
        <f t="shared" si="2"/>
        <v>42.2</v>
      </c>
      <c r="P19" s="5">
        <f>10*O19-N19-F19</f>
        <v>369</v>
      </c>
      <c r="Q19" s="5"/>
      <c r="R19" s="1"/>
      <c r="S19" s="1">
        <f t="shared" si="4"/>
        <v>10</v>
      </c>
      <c r="T19" s="1">
        <f t="shared" si="5"/>
        <v>1.2559241706161137</v>
      </c>
      <c r="U19" s="1">
        <v>10</v>
      </c>
      <c r="V19" s="1">
        <v>22</v>
      </c>
      <c r="W19" s="1">
        <v>5.333333333333333</v>
      </c>
      <c r="X19" s="1"/>
      <c r="Y19" s="1">
        <f t="shared" si="6"/>
        <v>184.5</v>
      </c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44</v>
      </c>
      <c r="B20" s="1" t="s">
        <v>33</v>
      </c>
      <c r="C20" s="1">
        <v>16</v>
      </c>
      <c r="D20" s="1">
        <v>30</v>
      </c>
      <c r="E20" s="1"/>
      <c r="F20" s="1">
        <v>39</v>
      </c>
      <c r="G20" s="6">
        <v>0.5</v>
      </c>
      <c r="H20" s="1">
        <v>55</v>
      </c>
      <c r="I20" s="1"/>
      <c r="J20" s="1">
        <v>7</v>
      </c>
      <c r="K20" s="1">
        <f t="shared" si="1"/>
        <v>-7</v>
      </c>
      <c r="L20" s="1"/>
      <c r="M20" s="1"/>
      <c r="N20" s="1">
        <v>0</v>
      </c>
      <c r="O20" s="1">
        <f t="shared" si="2"/>
        <v>0</v>
      </c>
      <c r="P20" s="5"/>
      <c r="Q20" s="5"/>
      <c r="R20" s="1"/>
      <c r="S20" s="1" t="e">
        <f t="shared" si="4"/>
        <v>#DIV/0!</v>
      </c>
      <c r="T20" s="1" t="e">
        <f t="shared" si="5"/>
        <v>#DIV/0!</v>
      </c>
      <c r="U20" s="1">
        <v>0.8</v>
      </c>
      <c r="V20" s="1">
        <v>9</v>
      </c>
      <c r="W20" s="1">
        <v>0.33333333333333331</v>
      </c>
      <c r="X20" s="16" t="s">
        <v>29</v>
      </c>
      <c r="Y20" s="1">
        <f t="shared" si="6"/>
        <v>0</v>
      </c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45</v>
      </c>
      <c r="B21" s="1" t="s">
        <v>33</v>
      </c>
      <c r="C21" s="1">
        <v>24</v>
      </c>
      <c r="D21" s="1"/>
      <c r="E21" s="1">
        <v>21</v>
      </c>
      <c r="F21" s="1">
        <v>-1</v>
      </c>
      <c r="G21" s="6">
        <v>0.3</v>
      </c>
      <c r="H21" s="1">
        <v>40</v>
      </c>
      <c r="I21" s="1"/>
      <c r="J21" s="1">
        <v>28</v>
      </c>
      <c r="K21" s="1">
        <f t="shared" si="1"/>
        <v>-7</v>
      </c>
      <c r="L21" s="1"/>
      <c r="M21" s="1"/>
      <c r="N21" s="1">
        <v>14.4</v>
      </c>
      <c r="O21" s="1">
        <f t="shared" si="2"/>
        <v>4.2</v>
      </c>
      <c r="P21" s="5">
        <f>11*O21-N21-F21</f>
        <v>32.800000000000004</v>
      </c>
      <c r="Q21" s="5"/>
      <c r="R21" s="1"/>
      <c r="S21" s="1">
        <f t="shared" si="4"/>
        <v>11</v>
      </c>
      <c r="T21" s="1">
        <f t="shared" si="5"/>
        <v>3.1904761904761902</v>
      </c>
      <c r="U21" s="1">
        <v>3.2</v>
      </c>
      <c r="V21" s="1">
        <v>3.6</v>
      </c>
      <c r="W21" s="1">
        <v>-0.33333333333333331</v>
      </c>
      <c r="X21" s="1"/>
      <c r="Y21" s="1">
        <f t="shared" si="6"/>
        <v>9.8400000000000016</v>
      </c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46</v>
      </c>
      <c r="B22" s="1" t="s">
        <v>33</v>
      </c>
      <c r="C22" s="1">
        <v>82</v>
      </c>
      <c r="D22" s="1"/>
      <c r="E22" s="1">
        <v>19</v>
      </c>
      <c r="F22" s="1">
        <v>62</v>
      </c>
      <c r="G22" s="6">
        <v>0.5</v>
      </c>
      <c r="H22" s="1">
        <v>60</v>
      </c>
      <c r="I22" s="1"/>
      <c r="J22" s="1">
        <v>20</v>
      </c>
      <c r="K22" s="1">
        <f t="shared" si="1"/>
        <v>-1</v>
      </c>
      <c r="L22" s="1"/>
      <c r="M22" s="1"/>
      <c r="N22" s="1">
        <v>0</v>
      </c>
      <c r="O22" s="1">
        <f t="shared" si="2"/>
        <v>3.8</v>
      </c>
      <c r="P22" s="5"/>
      <c r="Q22" s="5"/>
      <c r="R22" s="1"/>
      <c r="S22" s="1">
        <f t="shared" si="4"/>
        <v>16.315789473684212</v>
      </c>
      <c r="T22" s="1">
        <f t="shared" si="5"/>
        <v>16.315789473684212</v>
      </c>
      <c r="U22" s="1">
        <v>1.4</v>
      </c>
      <c r="V22" s="1">
        <v>1.8</v>
      </c>
      <c r="W22" s="1">
        <v>3</v>
      </c>
      <c r="X22" s="11" t="s">
        <v>29</v>
      </c>
      <c r="Y22" s="1">
        <f t="shared" si="6"/>
        <v>0</v>
      </c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47</v>
      </c>
      <c r="B23" s="1" t="s">
        <v>33</v>
      </c>
      <c r="C23" s="1">
        <v>23</v>
      </c>
      <c r="D23" s="1">
        <v>81</v>
      </c>
      <c r="E23" s="1">
        <v>55</v>
      </c>
      <c r="F23" s="1">
        <v>2</v>
      </c>
      <c r="G23" s="6">
        <v>0.35</v>
      </c>
      <c r="H23" s="1">
        <v>40</v>
      </c>
      <c r="I23" s="1"/>
      <c r="J23" s="1">
        <v>102</v>
      </c>
      <c r="K23" s="1">
        <f t="shared" si="1"/>
        <v>-47</v>
      </c>
      <c r="L23" s="1"/>
      <c r="M23" s="1"/>
      <c r="N23" s="1">
        <v>79.400000000000006</v>
      </c>
      <c r="O23" s="1">
        <f t="shared" si="2"/>
        <v>11</v>
      </c>
      <c r="P23" s="5">
        <f t="shared" si="3"/>
        <v>61.599999999999994</v>
      </c>
      <c r="Q23" s="5"/>
      <c r="R23" s="1"/>
      <c r="S23" s="1">
        <f t="shared" si="4"/>
        <v>13</v>
      </c>
      <c r="T23" s="1">
        <f t="shared" si="5"/>
        <v>7.4</v>
      </c>
      <c r="U23" s="1">
        <v>11.6</v>
      </c>
      <c r="V23" s="1">
        <v>29.2</v>
      </c>
      <c r="W23" s="1">
        <v>4.333333333333333</v>
      </c>
      <c r="X23" s="1"/>
      <c r="Y23" s="1">
        <f t="shared" si="6"/>
        <v>21.559999999999995</v>
      </c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48</v>
      </c>
      <c r="B24" s="1" t="s">
        <v>33</v>
      </c>
      <c r="C24" s="1">
        <v>84</v>
      </c>
      <c r="D24" s="1">
        <v>4</v>
      </c>
      <c r="E24" s="1">
        <v>49</v>
      </c>
      <c r="F24" s="1">
        <v>38</v>
      </c>
      <c r="G24" s="6">
        <v>0.17</v>
      </c>
      <c r="H24" s="1">
        <v>120</v>
      </c>
      <c r="I24" s="1"/>
      <c r="J24" s="1">
        <v>50</v>
      </c>
      <c r="K24" s="1">
        <f t="shared" si="1"/>
        <v>-1</v>
      </c>
      <c r="L24" s="1"/>
      <c r="M24" s="1"/>
      <c r="N24" s="1">
        <v>0</v>
      </c>
      <c r="O24" s="1">
        <f t="shared" si="2"/>
        <v>9.8000000000000007</v>
      </c>
      <c r="P24" s="5">
        <f>12*O24-N24-F24</f>
        <v>79.600000000000009</v>
      </c>
      <c r="Q24" s="5"/>
      <c r="R24" s="1"/>
      <c r="S24" s="1">
        <f t="shared" si="4"/>
        <v>12</v>
      </c>
      <c r="T24" s="1">
        <f t="shared" si="5"/>
        <v>3.8775510204081631</v>
      </c>
      <c r="U24" s="1">
        <v>4.4000000000000004</v>
      </c>
      <c r="V24" s="1">
        <v>6.8</v>
      </c>
      <c r="W24" s="1">
        <v>2.333333333333333</v>
      </c>
      <c r="X24" s="1"/>
      <c r="Y24" s="1">
        <f t="shared" si="6"/>
        <v>13.532000000000002</v>
      </c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49</v>
      </c>
      <c r="B25" s="1" t="s">
        <v>33</v>
      </c>
      <c r="C25" s="1"/>
      <c r="D25" s="1">
        <v>18</v>
      </c>
      <c r="E25" s="1">
        <v>4</v>
      </c>
      <c r="F25" s="1">
        <v>11</v>
      </c>
      <c r="G25" s="6">
        <v>0.38</v>
      </c>
      <c r="H25" s="1">
        <v>40</v>
      </c>
      <c r="I25" s="1"/>
      <c r="J25" s="1">
        <v>7</v>
      </c>
      <c r="K25" s="1">
        <f t="shared" si="1"/>
        <v>-3</v>
      </c>
      <c r="L25" s="1"/>
      <c r="M25" s="1"/>
      <c r="N25" s="1">
        <v>12</v>
      </c>
      <c r="O25" s="1">
        <f t="shared" si="2"/>
        <v>0.8</v>
      </c>
      <c r="P25" s="5"/>
      <c r="Q25" s="5"/>
      <c r="R25" s="1"/>
      <c r="S25" s="1">
        <f t="shared" si="4"/>
        <v>28.75</v>
      </c>
      <c r="T25" s="1">
        <f t="shared" si="5"/>
        <v>28.75</v>
      </c>
      <c r="U25" s="1">
        <v>-0.6</v>
      </c>
      <c r="V25" s="1">
        <v>11.2</v>
      </c>
      <c r="W25" s="1">
        <v>0.66666666666666663</v>
      </c>
      <c r="X25" s="1"/>
      <c r="Y25" s="1">
        <f t="shared" si="6"/>
        <v>0</v>
      </c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50</v>
      </c>
      <c r="B26" s="1" t="s">
        <v>33</v>
      </c>
      <c r="C26" s="1">
        <v>11</v>
      </c>
      <c r="D26" s="1">
        <v>328</v>
      </c>
      <c r="E26" s="1">
        <v>192</v>
      </c>
      <c r="F26" s="1">
        <v>138</v>
      </c>
      <c r="G26" s="6">
        <v>0.35</v>
      </c>
      <c r="H26" s="1">
        <v>45</v>
      </c>
      <c r="I26" s="1"/>
      <c r="J26" s="1">
        <v>200</v>
      </c>
      <c r="K26" s="1">
        <f t="shared" si="1"/>
        <v>-8</v>
      </c>
      <c r="L26" s="1"/>
      <c r="M26" s="1"/>
      <c r="N26" s="1">
        <v>127.0000000000001</v>
      </c>
      <c r="O26" s="1">
        <f t="shared" si="2"/>
        <v>38.4</v>
      </c>
      <c r="P26" s="5">
        <f t="shared" si="3"/>
        <v>234.19999999999987</v>
      </c>
      <c r="Q26" s="5"/>
      <c r="R26" s="1"/>
      <c r="S26" s="1">
        <f t="shared" si="4"/>
        <v>13</v>
      </c>
      <c r="T26" s="1">
        <f t="shared" si="5"/>
        <v>6.9010416666666696</v>
      </c>
      <c r="U26" s="1">
        <v>32.6</v>
      </c>
      <c r="V26" s="1">
        <v>44.4</v>
      </c>
      <c r="W26" s="1">
        <v>23.666666666666671</v>
      </c>
      <c r="X26" s="1"/>
      <c r="Y26" s="1">
        <f t="shared" si="6"/>
        <v>81.969999999999956</v>
      </c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51</v>
      </c>
      <c r="B27" s="1" t="s">
        <v>33</v>
      </c>
      <c r="C27" s="1">
        <v>3</v>
      </c>
      <c r="D27" s="1">
        <v>204</v>
      </c>
      <c r="E27" s="1">
        <v>119</v>
      </c>
      <c r="F27" s="1">
        <v>76</v>
      </c>
      <c r="G27" s="6">
        <v>0.6</v>
      </c>
      <c r="H27" s="1">
        <v>40</v>
      </c>
      <c r="I27" s="1"/>
      <c r="J27" s="1">
        <v>130</v>
      </c>
      <c r="K27" s="1">
        <f t="shared" si="1"/>
        <v>-11</v>
      </c>
      <c r="L27" s="1"/>
      <c r="M27" s="1"/>
      <c r="N27" s="1">
        <v>125</v>
      </c>
      <c r="O27" s="1">
        <f t="shared" si="2"/>
        <v>23.8</v>
      </c>
      <c r="P27" s="5">
        <f t="shared" si="3"/>
        <v>108.40000000000003</v>
      </c>
      <c r="Q27" s="5"/>
      <c r="R27" s="1"/>
      <c r="S27" s="1">
        <f t="shared" si="4"/>
        <v>13.000000000000002</v>
      </c>
      <c r="T27" s="1">
        <f t="shared" si="5"/>
        <v>8.4453781512605044</v>
      </c>
      <c r="U27" s="1">
        <v>14</v>
      </c>
      <c r="V27" s="1">
        <v>24.4</v>
      </c>
      <c r="W27" s="1">
        <v>8.3333333333333339</v>
      </c>
      <c r="X27" s="1"/>
      <c r="Y27" s="1">
        <f t="shared" si="6"/>
        <v>65.04000000000002</v>
      </c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52</v>
      </c>
      <c r="B28" s="1" t="s">
        <v>33</v>
      </c>
      <c r="C28" s="1">
        <v>39</v>
      </c>
      <c r="D28" s="1">
        <v>74</v>
      </c>
      <c r="E28" s="1">
        <v>32</v>
      </c>
      <c r="F28" s="1">
        <v>57</v>
      </c>
      <c r="G28" s="6">
        <v>0.35</v>
      </c>
      <c r="H28" s="1">
        <v>45</v>
      </c>
      <c r="I28" s="1"/>
      <c r="J28" s="1">
        <v>56</v>
      </c>
      <c r="K28" s="1">
        <f t="shared" si="1"/>
        <v>-24</v>
      </c>
      <c r="L28" s="1"/>
      <c r="M28" s="1"/>
      <c r="N28" s="1">
        <v>0</v>
      </c>
      <c r="O28" s="1">
        <f t="shared" si="2"/>
        <v>6.4</v>
      </c>
      <c r="P28" s="5">
        <f t="shared" si="3"/>
        <v>26.200000000000003</v>
      </c>
      <c r="Q28" s="5"/>
      <c r="R28" s="1"/>
      <c r="S28" s="1">
        <f t="shared" si="4"/>
        <v>13</v>
      </c>
      <c r="T28" s="1">
        <f t="shared" si="5"/>
        <v>8.90625</v>
      </c>
      <c r="U28" s="1">
        <v>3.4</v>
      </c>
      <c r="V28" s="1">
        <v>29.2</v>
      </c>
      <c r="W28" s="1">
        <v>-1.333333333333333</v>
      </c>
      <c r="X28" s="1"/>
      <c r="Y28" s="1">
        <f t="shared" si="6"/>
        <v>9.17</v>
      </c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53</v>
      </c>
      <c r="B29" s="1" t="s">
        <v>33</v>
      </c>
      <c r="C29" s="1">
        <v>51</v>
      </c>
      <c r="D29" s="1">
        <v>74</v>
      </c>
      <c r="E29" s="1">
        <v>39</v>
      </c>
      <c r="F29" s="1">
        <v>66</v>
      </c>
      <c r="G29" s="6">
        <v>0.35</v>
      </c>
      <c r="H29" s="1">
        <v>45</v>
      </c>
      <c r="I29" s="1"/>
      <c r="J29" s="1">
        <v>59</v>
      </c>
      <c r="K29" s="1">
        <f t="shared" si="1"/>
        <v>-20</v>
      </c>
      <c r="L29" s="1"/>
      <c r="M29" s="1"/>
      <c r="N29" s="1">
        <v>0</v>
      </c>
      <c r="O29" s="1">
        <f t="shared" si="2"/>
        <v>7.8</v>
      </c>
      <c r="P29" s="5">
        <f t="shared" si="3"/>
        <v>35.399999999999991</v>
      </c>
      <c r="Q29" s="5"/>
      <c r="R29" s="1"/>
      <c r="S29" s="1">
        <f t="shared" si="4"/>
        <v>13</v>
      </c>
      <c r="T29" s="1">
        <f t="shared" si="5"/>
        <v>8.4615384615384617</v>
      </c>
      <c r="U29" s="1">
        <v>3.2</v>
      </c>
      <c r="V29" s="1">
        <v>22.2</v>
      </c>
      <c r="W29" s="1">
        <v>1.666666666666667</v>
      </c>
      <c r="X29" s="1"/>
      <c r="Y29" s="1">
        <f t="shared" si="6"/>
        <v>12.389999999999997</v>
      </c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54</v>
      </c>
      <c r="B30" s="1" t="s">
        <v>33</v>
      </c>
      <c r="C30" s="1"/>
      <c r="D30" s="1">
        <v>72</v>
      </c>
      <c r="E30" s="1">
        <v>55</v>
      </c>
      <c r="F30" s="1">
        <v>7</v>
      </c>
      <c r="G30" s="6">
        <v>0.35</v>
      </c>
      <c r="H30" s="1">
        <v>45</v>
      </c>
      <c r="I30" s="1"/>
      <c r="J30" s="1">
        <v>68</v>
      </c>
      <c r="K30" s="1">
        <f t="shared" si="1"/>
        <v>-13</v>
      </c>
      <c r="L30" s="1"/>
      <c r="M30" s="1"/>
      <c r="N30" s="1">
        <v>0</v>
      </c>
      <c r="O30" s="1">
        <f t="shared" si="2"/>
        <v>11</v>
      </c>
      <c r="P30" s="5">
        <f>9*O30-N30-F30</f>
        <v>92</v>
      </c>
      <c r="Q30" s="5"/>
      <c r="R30" s="1"/>
      <c r="S30" s="1">
        <f t="shared" si="4"/>
        <v>9</v>
      </c>
      <c r="T30" s="1">
        <f t="shared" si="5"/>
        <v>0.63636363636363635</v>
      </c>
      <c r="U30" s="1">
        <v>1.4</v>
      </c>
      <c r="V30" s="1">
        <v>22.2</v>
      </c>
      <c r="W30" s="1">
        <v>6.666666666666667</v>
      </c>
      <c r="X30" s="1"/>
      <c r="Y30" s="1">
        <f t="shared" si="6"/>
        <v>32.199999999999996</v>
      </c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55</v>
      </c>
      <c r="B31" s="1" t="s">
        <v>28</v>
      </c>
      <c r="C31" s="1">
        <v>34.25</v>
      </c>
      <c r="D31" s="1">
        <v>153.72999999999999</v>
      </c>
      <c r="E31" s="1">
        <v>138.38900000000001</v>
      </c>
      <c r="F31" s="1">
        <v>44.37</v>
      </c>
      <c r="G31" s="6">
        <v>1</v>
      </c>
      <c r="H31" s="1">
        <v>50</v>
      </c>
      <c r="I31" s="1"/>
      <c r="J31" s="1">
        <v>143.38</v>
      </c>
      <c r="K31" s="1">
        <f t="shared" si="1"/>
        <v>-4.9909999999999854</v>
      </c>
      <c r="L31" s="1"/>
      <c r="M31" s="1"/>
      <c r="N31" s="1">
        <v>150</v>
      </c>
      <c r="O31" s="1">
        <f t="shared" si="2"/>
        <v>27.677800000000001</v>
      </c>
      <c r="P31" s="5">
        <f t="shared" si="3"/>
        <v>165.44139999999999</v>
      </c>
      <c r="Q31" s="5"/>
      <c r="R31" s="1"/>
      <c r="S31" s="1">
        <f t="shared" si="4"/>
        <v>12.999999999999998</v>
      </c>
      <c r="T31" s="1">
        <f t="shared" si="5"/>
        <v>7.0225957265389587</v>
      </c>
      <c r="U31" s="1">
        <v>43.272000000000013</v>
      </c>
      <c r="V31" s="1">
        <v>18.472000000000001</v>
      </c>
      <c r="W31" s="1">
        <v>-0.26666666666666672</v>
      </c>
      <c r="X31" s="1"/>
      <c r="Y31" s="1">
        <f t="shared" si="6"/>
        <v>165.44139999999999</v>
      </c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56</v>
      </c>
      <c r="B32" s="1" t="s">
        <v>28</v>
      </c>
      <c r="C32" s="1">
        <v>12.775</v>
      </c>
      <c r="D32" s="1"/>
      <c r="E32" s="1">
        <v>0.35599999999999998</v>
      </c>
      <c r="F32" s="13">
        <v>12.419</v>
      </c>
      <c r="G32" s="6">
        <v>0</v>
      </c>
      <c r="H32" s="1">
        <v>180</v>
      </c>
      <c r="I32" s="1"/>
      <c r="J32" s="1">
        <v>0.38</v>
      </c>
      <c r="K32" s="1">
        <f t="shared" si="1"/>
        <v>-2.4000000000000021E-2</v>
      </c>
      <c r="L32" s="1"/>
      <c r="M32" s="1"/>
      <c r="N32" s="1">
        <v>0</v>
      </c>
      <c r="O32" s="1">
        <f t="shared" si="2"/>
        <v>7.1199999999999999E-2</v>
      </c>
      <c r="P32" s="5"/>
      <c r="Q32" s="5"/>
      <c r="R32" s="1"/>
      <c r="S32" s="1">
        <f t="shared" si="4"/>
        <v>174.42415730337081</v>
      </c>
      <c r="T32" s="1">
        <f t="shared" si="5"/>
        <v>174.42415730337081</v>
      </c>
      <c r="U32" s="1">
        <v>7.8E-2</v>
      </c>
      <c r="V32" s="1">
        <v>0</v>
      </c>
      <c r="W32" s="1">
        <v>0</v>
      </c>
      <c r="X32" s="14" t="s">
        <v>57</v>
      </c>
      <c r="Y32" s="1">
        <f t="shared" si="6"/>
        <v>0</v>
      </c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58</v>
      </c>
      <c r="B33" s="1" t="s">
        <v>28</v>
      </c>
      <c r="C33" s="1">
        <v>362.23500000000001</v>
      </c>
      <c r="D33" s="1">
        <v>265.60500000000002</v>
      </c>
      <c r="E33" s="1">
        <v>209.26499999999999</v>
      </c>
      <c r="F33" s="1">
        <v>418.245</v>
      </c>
      <c r="G33" s="6">
        <v>1</v>
      </c>
      <c r="H33" s="1">
        <v>60</v>
      </c>
      <c r="I33" s="1"/>
      <c r="J33" s="1">
        <v>213.35499999999999</v>
      </c>
      <c r="K33" s="1">
        <f t="shared" si="1"/>
        <v>-4.0900000000000034</v>
      </c>
      <c r="L33" s="1"/>
      <c r="M33" s="1"/>
      <c r="N33" s="1">
        <v>0</v>
      </c>
      <c r="O33" s="1">
        <f t="shared" si="2"/>
        <v>41.852999999999994</v>
      </c>
      <c r="P33" s="5">
        <f t="shared" ref="P33:P47" si="7">13*O33-N33-F33</f>
        <v>125.84399999999994</v>
      </c>
      <c r="Q33" s="5"/>
      <c r="R33" s="1"/>
      <c r="S33" s="1">
        <f t="shared" si="4"/>
        <v>13</v>
      </c>
      <c r="T33" s="1">
        <f t="shared" si="5"/>
        <v>9.9931904522973269</v>
      </c>
      <c r="U33" s="1">
        <v>29.05</v>
      </c>
      <c r="V33" s="1">
        <v>20.193999999999999</v>
      </c>
      <c r="W33" s="1">
        <v>0</v>
      </c>
      <c r="X33" s="1"/>
      <c r="Y33" s="1">
        <f t="shared" si="6"/>
        <v>125.84399999999994</v>
      </c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4" t="s">
        <v>59</v>
      </c>
      <c r="B34" s="1" t="s">
        <v>28</v>
      </c>
      <c r="C34" s="1">
        <v>4.9950000000000001</v>
      </c>
      <c r="D34" s="1"/>
      <c r="E34" s="1">
        <v>0.32700000000000001</v>
      </c>
      <c r="F34" s="13">
        <f>4.274+F32</f>
        <v>16.693000000000001</v>
      </c>
      <c r="G34" s="6">
        <v>1</v>
      </c>
      <c r="H34" s="1">
        <v>180</v>
      </c>
      <c r="I34" s="1"/>
      <c r="J34" s="1">
        <v>0.78</v>
      </c>
      <c r="K34" s="1">
        <f t="shared" si="1"/>
        <v>-0.45300000000000001</v>
      </c>
      <c r="L34" s="1"/>
      <c r="M34" s="1"/>
      <c r="N34" s="1">
        <v>0</v>
      </c>
      <c r="O34" s="1">
        <f t="shared" si="2"/>
        <v>6.54E-2</v>
      </c>
      <c r="P34" s="5"/>
      <c r="Q34" s="5"/>
      <c r="R34" s="1"/>
      <c r="S34" s="1">
        <f t="shared" si="4"/>
        <v>255.24464831804283</v>
      </c>
      <c r="T34" s="1">
        <f t="shared" si="5"/>
        <v>255.24464831804283</v>
      </c>
      <c r="U34" s="1">
        <v>0</v>
      </c>
      <c r="V34" s="1">
        <v>0</v>
      </c>
      <c r="W34" s="1">
        <v>0</v>
      </c>
      <c r="X34" s="14" t="s">
        <v>60</v>
      </c>
      <c r="Y34" s="1">
        <f t="shared" si="6"/>
        <v>0</v>
      </c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61</v>
      </c>
      <c r="B35" s="1" t="s">
        <v>28</v>
      </c>
      <c r="C35" s="1">
        <v>81.204999999999998</v>
      </c>
      <c r="D35" s="1"/>
      <c r="E35" s="1">
        <v>35.74</v>
      </c>
      <c r="F35" s="1">
        <v>45.44</v>
      </c>
      <c r="G35" s="6">
        <v>1</v>
      </c>
      <c r="H35" s="1">
        <v>60</v>
      </c>
      <c r="I35" s="1"/>
      <c r="J35" s="1">
        <v>37.5</v>
      </c>
      <c r="K35" s="1">
        <f t="shared" si="1"/>
        <v>-1.759999999999998</v>
      </c>
      <c r="L35" s="1"/>
      <c r="M35" s="1"/>
      <c r="N35" s="1">
        <v>0</v>
      </c>
      <c r="O35" s="1">
        <f t="shared" si="2"/>
        <v>7.1480000000000006</v>
      </c>
      <c r="P35" s="5">
        <f t="shared" si="7"/>
        <v>47.484000000000009</v>
      </c>
      <c r="Q35" s="5"/>
      <c r="R35" s="1"/>
      <c r="S35" s="1">
        <f t="shared" si="4"/>
        <v>13</v>
      </c>
      <c r="T35" s="1">
        <f t="shared" si="5"/>
        <v>6.3570229434806933</v>
      </c>
      <c r="U35" s="1">
        <v>3.415</v>
      </c>
      <c r="V35" s="1">
        <v>6.9644000000000004</v>
      </c>
      <c r="W35" s="1">
        <v>15.69333333333333</v>
      </c>
      <c r="X35" s="1"/>
      <c r="Y35" s="1">
        <f t="shared" si="6"/>
        <v>47.484000000000009</v>
      </c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62</v>
      </c>
      <c r="B36" s="1" t="s">
        <v>28</v>
      </c>
      <c r="C36" s="1">
        <v>-0.02</v>
      </c>
      <c r="D36" s="1">
        <v>92.38</v>
      </c>
      <c r="E36" s="1">
        <v>51.06</v>
      </c>
      <c r="F36" s="1">
        <v>41.3</v>
      </c>
      <c r="G36" s="6">
        <v>1</v>
      </c>
      <c r="H36" s="1">
        <v>60</v>
      </c>
      <c r="I36" s="1"/>
      <c r="J36" s="1">
        <v>50</v>
      </c>
      <c r="K36" s="1">
        <f t="shared" si="1"/>
        <v>1.0600000000000023</v>
      </c>
      <c r="L36" s="1"/>
      <c r="M36" s="1"/>
      <c r="N36" s="1">
        <v>20</v>
      </c>
      <c r="O36" s="1">
        <f t="shared" si="2"/>
        <v>10.212</v>
      </c>
      <c r="P36" s="5">
        <f t="shared" si="7"/>
        <v>71.456000000000003</v>
      </c>
      <c r="Q36" s="5"/>
      <c r="R36" s="1"/>
      <c r="S36" s="1">
        <f t="shared" si="4"/>
        <v>13</v>
      </c>
      <c r="T36" s="1">
        <f t="shared" si="5"/>
        <v>6.00274187230709</v>
      </c>
      <c r="U36" s="1">
        <v>6.7239999999999993</v>
      </c>
      <c r="V36" s="1">
        <v>11.009</v>
      </c>
      <c r="W36" s="1">
        <v>11.61333333333334</v>
      </c>
      <c r="X36" s="1"/>
      <c r="Y36" s="1">
        <f t="shared" si="6"/>
        <v>71.456000000000003</v>
      </c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63</v>
      </c>
      <c r="B37" s="1" t="s">
        <v>28</v>
      </c>
      <c r="C37" s="1">
        <v>0.46200000000000002</v>
      </c>
      <c r="D37" s="1">
        <v>14.962</v>
      </c>
      <c r="E37" s="1">
        <v>4.18</v>
      </c>
      <c r="F37" s="1">
        <v>11.244</v>
      </c>
      <c r="G37" s="6">
        <v>1</v>
      </c>
      <c r="H37" s="1">
        <v>180</v>
      </c>
      <c r="I37" s="1"/>
      <c r="J37" s="1">
        <v>4.26</v>
      </c>
      <c r="K37" s="1">
        <f t="shared" si="1"/>
        <v>-8.0000000000000071E-2</v>
      </c>
      <c r="L37" s="1"/>
      <c r="M37" s="1"/>
      <c r="N37" s="1">
        <v>10</v>
      </c>
      <c r="O37" s="1">
        <f t="shared" si="2"/>
        <v>0.83599999999999997</v>
      </c>
      <c r="P37" s="5"/>
      <c r="Q37" s="5"/>
      <c r="R37" s="1"/>
      <c r="S37" s="1">
        <f t="shared" si="4"/>
        <v>25.411483253588518</v>
      </c>
      <c r="T37" s="1">
        <f t="shared" si="5"/>
        <v>25.411483253588518</v>
      </c>
      <c r="U37" s="1">
        <v>0.70199999999999996</v>
      </c>
      <c r="V37" s="1">
        <v>1.7878000000000001</v>
      </c>
      <c r="W37" s="1">
        <v>0.247</v>
      </c>
      <c r="X37" s="1"/>
      <c r="Y37" s="1">
        <f t="shared" si="6"/>
        <v>0</v>
      </c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64</v>
      </c>
      <c r="B38" s="1" t="s">
        <v>28</v>
      </c>
      <c r="C38" s="1">
        <v>1.3959999999999999</v>
      </c>
      <c r="D38" s="1">
        <v>8.2729999999999997</v>
      </c>
      <c r="E38" s="1">
        <v>2.78</v>
      </c>
      <c r="F38" s="1">
        <v>6.1890000000000001</v>
      </c>
      <c r="G38" s="6">
        <v>1</v>
      </c>
      <c r="H38" s="1">
        <v>35</v>
      </c>
      <c r="I38" s="1"/>
      <c r="J38" s="1">
        <v>3.5</v>
      </c>
      <c r="K38" s="1">
        <f t="shared" ref="K38:K69" si="8">E38-J38</f>
        <v>-0.7200000000000002</v>
      </c>
      <c r="L38" s="1"/>
      <c r="M38" s="1"/>
      <c r="N38" s="1">
        <v>0</v>
      </c>
      <c r="O38" s="1">
        <f t="shared" si="2"/>
        <v>0.55599999999999994</v>
      </c>
      <c r="P38" s="5">
        <v>5</v>
      </c>
      <c r="Q38" s="5"/>
      <c r="R38" s="1"/>
      <c r="S38" s="1">
        <f t="shared" si="4"/>
        <v>20.124100719424462</v>
      </c>
      <c r="T38" s="1">
        <f t="shared" si="5"/>
        <v>11.131294964028779</v>
      </c>
      <c r="U38" s="1">
        <v>0.2792</v>
      </c>
      <c r="V38" s="1">
        <v>0.69720000000000004</v>
      </c>
      <c r="W38" s="1">
        <v>0.46433333333333332</v>
      </c>
      <c r="X38" s="1"/>
      <c r="Y38" s="1">
        <f t="shared" si="6"/>
        <v>5</v>
      </c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65</v>
      </c>
      <c r="B39" s="1" t="s">
        <v>28</v>
      </c>
      <c r="C39" s="1">
        <v>12.108000000000001</v>
      </c>
      <c r="D39" s="1"/>
      <c r="E39" s="1">
        <v>-0.68</v>
      </c>
      <c r="F39" s="1">
        <v>2.2559999999999998</v>
      </c>
      <c r="G39" s="6">
        <v>1</v>
      </c>
      <c r="H39" s="1">
        <v>40</v>
      </c>
      <c r="I39" s="1"/>
      <c r="J39" s="1">
        <v>4.2</v>
      </c>
      <c r="K39" s="1">
        <f t="shared" si="8"/>
        <v>-4.88</v>
      </c>
      <c r="L39" s="1"/>
      <c r="M39" s="1"/>
      <c r="N39" s="1">
        <v>6</v>
      </c>
      <c r="O39" s="1">
        <f t="shared" si="2"/>
        <v>-0.13600000000000001</v>
      </c>
      <c r="P39" s="17">
        <v>5</v>
      </c>
      <c r="Q39" s="5"/>
      <c r="R39" s="1"/>
      <c r="S39" s="1">
        <f t="shared" si="4"/>
        <v>-97.470588235294116</v>
      </c>
      <c r="T39" s="1">
        <f t="shared" si="5"/>
        <v>-60.705882352941174</v>
      </c>
      <c r="U39" s="1">
        <v>2.391</v>
      </c>
      <c r="V39" s="1">
        <v>38.278199999999998</v>
      </c>
      <c r="W39" s="1">
        <v>0</v>
      </c>
      <c r="X39" s="1"/>
      <c r="Y39" s="1">
        <f t="shared" si="6"/>
        <v>5</v>
      </c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0" t="s">
        <v>66</v>
      </c>
      <c r="B40" s="1" t="s">
        <v>28</v>
      </c>
      <c r="C40" s="1"/>
      <c r="D40" s="1"/>
      <c r="E40" s="1"/>
      <c r="F40" s="1"/>
      <c r="G40" s="6">
        <v>1</v>
      </c>
      <c r="H40" s="1">
        <v>30</v>
      </c>
      <c r="I40" s="1"/>
      <c r="J40" s="1">
        <v>2.6</v>
      </c>
      <c r="K40" s="1">
        <f t="shared" si="8"/>
        <v>-2.6</v>
      </c>
      <c r="L40" s="1"/>
      <c r="M40" s="1"/>
      <c r="N40" s="1">
        <v>25</v>
      </c>
      <c r="O40" s="1">
        <f t="shared" si="2"/>
        <v>0</v>
      </c>
      <c r="P40" s="5"/>
      <c r="Q40" s="5"/>
      <c r="R40" s="1"/>
      <c r="S40" s="1" t="e">
        <f t="shared" si="4"/>
        <v>#DIV/0!</v>
      </c>
      <c r="T40" s="1" t="e">
        <f t="shared" si="5"/>
        <v>#DIV/0!</v>
      </c>
      <c r="U40" s="1">
        <v>2.3841999999999999</v>
      </c>
      <c r="V40" s="1">
        <v>4.1599999999999998E-2</v>
      </c>
      <c r="W40" s="1">
        <v>0.45633333333333331</v>
      </c>
      <c r="X40" s="1"/>
      <c r="Y40" s="1">
        <f t="shared" si="6"/>
        <v>0</v>
      </c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67</v>
      </c>
      <c r="B41" s="1" t="s">
        <v>28</v>
      </c>
      <c r="C41" s="1"/>
      <c r="D41" s="1">
        <v>23.981000000000002</v>
      </c>
      <c r="E41" s="1">
        <v>12.395</v>
      </c>
      <c r="F41" s="1">
        <v>7.968</v>
      </c>
      <c r="G41" s="6">
        <v>1</v>
      </c>
      <c r="H41" s="1">
        <v>30</v>
      </c>
      <c r="I41" s="1"/>
      <c r="J41" s="1">
        <v>16.850000000000001</v>
      </c>
      <c r="K41" s="1">
        <f t="shared" si="8"/>
        <v>-4.4550000000000018</v>
      </c>
      <c r="L41" s="1"/>
      <c r="M41" s="1"/>
      <c r="N41" s="1">
        <v>16</v>
      </c>
      <c r="O41" s="1">
        <f t="shared" si="2"/>
        <v>2.4790000000000001</v>
      </c>
      <c r="P41" s="5">
        <f t="shared" si="7"/>
        <v>8.2590000000000039</v>
      </c>
      <c r="Q41" s="5"/>
      <c r="R41" s="1"/>
      <c r="S41" s="1">
        <f t="shared" si="4"/>
        <v>13.000000000000002</v>
      </c>
      <c r="T41" s="1">
        <f t="shared" si="5"/>
        <v>9.6684146833400568</v>
      </c>
      <c r="U41" s="1">
        <v>-0.67880000000000007</v>
      </c>
      <c r="V41" s="1">
        <v>6.6420000000000003</v>
      </c>
      <c r="W41" s="1">
        <v>0.45966666666666672</v>
      </c>
      <c r="X41" s="1"/>
      <c r="Y41" s="1">
        <f t="shared" si="6"/>
        <v>8.2590000000000039</v>
      </c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68</v>
      </c>
      <c r="B42" s="1" t="s">
        <v>28</v>
      </c>
      <c r="C42" s="1">
        <v>1.333</v>
      </c>
      <c r="D42" s="1">
        <v>24.044</v>
      </c>
      <c r="E42" s="1">
        <v>8.0370000000000008</v>
      </c>
      <c r="F42" s="1">
        <v>14.958</v>
      </c>
      <c r="G42" s="6">
        <v>1</v>
      </c>
      <c r="H42" s="1">
        <v>45</v>
      </c>
      <c r="I42" s="1"/>
      <c r="J42" s="1">
        <v>8.6999999999999993</v>
      </c>
      <c r="K42" s="1">
        <f t="shared" si="8"/>
        <v>-0.66299999999999848</v>
      </c>
      <c r="L42" s="1"/>
      <c r="M42" s="1"/>
      <c r="N42" s="1">
        <v>0</v>
      </c>
      <c r="O42" s="1">
        <f t="shared" si="2"/>
        <v>1.6074000000000002</v>
      </c>
      <c r="P42" s="5">
        <f t="shared" si="7"/>
        <v>5.9382000000000001</v>
      </c>
      <c r="Q42" s="5"/>
      <c r="R42" s="1"/>
      <c r="S42" s="1">
        <f t="shared" si="4"/>
        <v>12.999999999999998</v>
      </c>
      <c r="T42" s="1">
        <f t="shared" si="5"/>
        <v>9.3057110862262036</v>
      </c>
      <c r="U42" s="1">
        <v>0.36680000000000001</v>
      </c>
      <c r="V42" s="1">
        <v>11.8438</v>
      </c>
      <c r="W42" s="1">
        <v>1.8086666666666671</v>
      </c>
      <c r="X42" s="1"/>
      <c r="Y42" s="1">
        <f t="shared" si="6"/>
        <v>5.9382000000000001</v>
      </c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69</v>
      </c>
      <c r="B43" s="1" t="s">
        <v>28</v>
      </c>
      <c r="C43" s="1"/>
      <c r="D43" s="1">
        <v>131.869</v>
      </c>
      <c r="E43" s="1">
        <v>92.793000000000006</v>
      </c>
      <c r="F43" s="1">
        <v>34.593000000000004</v>
      </c>
      <c r="G43" s="6">
        <v>1</v>
      </c>
      <c r="H43" s="1">
        <v>40</v>
      </c>
      <c r="I43" s="1"/>
      <c r="J43" s="1">
        <v>83.55</v>
      </c>
      <c r="K43" s="1">
        <f t="shared" si="8"/>
        <v>9.2430000000000092</v>
      </c>
      <c r="L43" s="1"/>
      <c r="M43" s="1"/>
      <c r="N43" s="1">
        <v>50</v>
      </c>
      <c r="O43" s="1">
        <f t="shared" si="2"/>
        <v>18.558600000000002</v>
      </c>
      <c r="P43" s="5">
        <f t="shared" si="7"/>
        <v>156.66880000000003</v>
      </c>
      <c r="Q43" s="5"/>
      <c r="R43" s="1"/>
      <c r="S43" s="1">
        <f t="shared" si="4"/>
        <v>13.000000000000002</v>
      </c>
      <c r="T43" s="1">
        <f t="shared" si="5"/>
        <v>4.5581563264470377</v>
      </c>
      <c r="U43" s="1">
        <v>10.94</v>
      </c>
      <c r="V43" s="1">
        <v>35.141800000000003</v>
      </c>
      <c r="W43" s="1">
        <v>14.02033333333333</v>
      </c>
      <c r="X43" s="1"/>
      <c r="Y43" s="1">
        <f t="shared" si="6"/>
        <v>156.66880000000003</v>
      </c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70</v>
      </c>
      <c r="B44" s="1" t="s">
        <v>28</v>
      </c>
      <c r="C44" s="1">
        <v>1.3520000000000001</v>
      </c>
      <c r="D44" s="1">
        <v>24.286000000000001</v>
      </c>
      <c r="E44" s="1">
        <v>6.7460000000000004</v>
      </c>
      <c r="F44" s="1">
        <v>16.260999999999999</v>
      </c>
      <c r="G44" s="6">
        <v>1</v>
      </c>
      <c r="H44" s="1">
        <v>40</v>
      </c>
      <c r="I44" s="1"/>
      <c r="J44" s="1">
        <v>8.75</v>
      </c>
      <c r="K44" s="1">
        <f t="shared" si="8"/>
        <v>-2.0039999999999996</v>
      </c>
      <c r="L44" s="1"/>
      <c r="M44" s="1"/>
      <c r="N44" s="1">
        <v>15.8812</v>
      </c>
      <c r="O44" s="1">
        <f t="shared" si="2"/>
        <v>1.3492000000000002</v>
      </c>
      <c r="P44" s="5"/>
      <c r="Q44" s="5"/>
      <c r="R44" s="1"/>
      <c r="S44" s="1">
        <f t="shared" si="4"/>
        <v>23.82315446190335</v>
      </c>
      <c r="T44" s="1">
        <f t="shared" si="5"/>
        <v>23.82315446190335</v>
      </c>
      <c r="U44" s="1">
        <v>2.5564</v>
      </c>
      <c r="V44" s="1">
        <v>2.5038</v>
      </c>
      <c r="W44" s="1">
        <v>4.9733333333333336</v>
      </c>
      <c r="X44" s="1"/>
      <c r="Y44" s="1">
        <f t="shared" si="6"/>
        <v>0</v>
      </c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71</v>
      </c>
      <c r="B45" s="1" t="s">
        <v>33</v>
      </c>
      <c r="C45" s="1">
        <v>42</v>
      </c>
      <c r="D45" s="1">
        <v>80</v>
      </c>
      <c r="E45" s="13">
        <f>28+E80</f>
        <v>50</v>
      </c>
      <c r="F45" s="13">
        <f>34+F80</f>
        <v>26</v>
      </c>
      <c r="G45" s="6">
        <v>0.35</v>
      </c>
      <c r="H45" s="1">
        <v>40</v>
      </c>
      <c r="I45" s="1"/>
      <c r="J45" s="1">
        <v>43</v>
      </c>
      <c r="K45" s="1">
        <f t="shared" si="8"/>
        <v>7</v>
      </c>
      <c r="L45" s="1"/>
      <c r="M45" s="1"/>
      <c r="N45" s="1"/>
      <c r="O45" s="1">
        <f t="shared" si="2"/>
        <v>10</v>
      </c>
      <c r="P45" s="5">
        <f>12*O45-N45-F45</f>
        <v>94</v>
      </c>
      <c r="Q45" s="5"/>
      <c r="R45" s="1"/>
      <c r="S45" s="1">
        <f t="shared" si="4"/>
        <v>12</v>
      </c>
      <c r="T45" s="1">
        <f t="shared" si="5"/>
        <v>2.6</v>
      </c>
      <c r="U45" s="1">
        <v>5.4</v>
      </c>
      <c r="V45" s="1">
        <v>35.6</v>
      </c>
      <c r="W45" s="1">
        <v>2.666666666666667</v>
      </c>
      <c r="X45" s="1"/>
      <c r="Y45" s="1">
        <f t="shared" si="6"/>
        <v>32.9</v>
      </c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72</v>
      </c>
      <c r="B46" s="1" t="s">
        <v>33</v>
      </c>
      <c r="C46" s="1">
        <v>17</v>
      </c>
      <c r="D46" s="1">
        <v>185</v>
      </c>
      <c r="E46" s="13">
        <f>89+E82</f>
        <v>116</v>
      </c>
      <c r="F46" s="13">
        <f>6+F82</f>
        <v>2</v>
      </c>
      <c r="G46" s="6">
        <v>0.4</v>
      </c>
      <c r="H46" s="1">
        <v>45</v>
      </c>
      <c r="I46" s="1"/>
      <c r="J46" s="1">
        <v>117</v>
      </c>
      <c r="K46" s="1">
        <f t="shared" si="8"/>
        <v>-1</v>
      </c>
      <c r="L46" s="1"/>
      <c r="M46" s="1"/>
      <c r="N46" s="1">
        <v>60</v>
      </c>
      <c r="O46" s="1">
        <f t="shared" si="2"/>
        <v>23.2</v>
      </c>
      <c r="P46" s="5">
        <f>12*O46-N46-F46</f>
        <v>216.39999999999998</v>
      </c>
      <c r="Q46" s="5"/>
      <c r="R46" s="1"/>
      <c r="S46" s="1">
        <f t="shared" si="4"/>
        <v>12</v>
      </c>
      <c r="T46" s="1">
        <f t="shared" si="5"/>
        <v>2.6724137931034484</v>
      </c>
      <c r="U46" s="1">
        <v>12.2</v>
      </c>
      <c r="V46" s="1">
        <v>22</v>
      </c>
      <c r="W46" s="1">
        <v>7.333333333333333</v>
      </c>
      <c r="X46" s="1"/>
      <c r="Y46" s="1">
        <f t="shared" si="6"/>
        <v>86.56</v>
      </c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73</v>
      </c>
      <c r="B47" s="1" t="s">
        <v>33</v>
      </c>
      <c r="C47" s="1">
        <v>-9</v>
      </c>
      <c r="D47" s="1">
        <v>270</v>
      </c>
      <c r="E47" s="1">
        <v>229</v>
      </c>
      <c r="F47" s="1">
        <v>8</v>
      </c>
      <c r="G47" s="6">
        <v>0.45</v>
      </c>
      <c r="H47" s="1">
        <v>50</v>
      </c>
      <c r="I47" s="1"/>
      <c r="J47" s="1">
        <v>257</v>
      </c>
      <c r="K47" s="1">
        <f t="shared" si="8"/>
        <v>-28</v>
      </c>
      <c r="L47" s="1"/>
      <c r="M47" s="1"/>
      <c r="N47" s="1">
        <v>290</v>
      </c>
      <c r="O47" s="1">
        <f t="shared" si="2"/>
        <v>45.8</v>
      </c>
      <c r="P47" s="5">
        <f t="shared" si="7"/>
        <v>297.39999999999998</v>
      </c>
      <c r="Q47" s="5"/>
      <c r="R47" s="1"/>
      <c r="S47" s="1">
        <f t="shared" si="4"/>
        <v>13</v>
      </c>
      <c r="T47" s="1">
        <f t="shared" si="5"/>
        <v>6.5065502183406121</v>
      </c>
      <c r="U47" s="1">
        <v>36.4</v>
      </c>
      <c r="V47" s="1">
        <v>37.4</v>
      </c>
      <c r="W47" s="1">
        <v>17</v>
      </c>
      <c r="X47" s="1"/>
      <c r="Y47" s="1">
        <f t="shared" si="6"/>
        <v>133.82999999999998</v>
      </c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74</v>
      </c>
      <c r="B48" s="1" t="s">
        <v>33</v>
      </c>
      <c r="C48" s="1">
        <v>-5</v>
      </c>
      <c r="D48" s="1"/>
      <c r="E48" s="1"/>
      <c r="F48" s="1">
        <v>-5</v>
      </c>
      <c r="G48" s="6">
        <v>0</v>
      </c>
      <c r="H48" s="1" t="e">
        <v>#N/A</v>
      </c>
      <c r="I48" s="1"/>
      <c r="J48" s="1"/>
      <c r="K48" s="1">
        <f t="shared" si="8"/>
        <v>0</v>
      </c>
      <c r="L48" s="1"/>
      <c r="M48" s="1"/>
      <c r="N48" s="1">
        <v>0</v>
      </c>
      <c r="O48" s="1">
        <f t="shared" si="2"/>
        <v>0</v>
      </c>
      <c r="P48" s="5"/>
      <c r="Q48" s="5"/>
      <c r="R48" s="1"/>
      <c r="S48" s="1" t="e">
        <f t="shared" si="4"/>
        <v>#DIV/0!</v>
      </c>
      <c r="T48" s="1" t="e">
        <f t="shared" si="5"/>
        <v>#DIV/0!</v>
      </c>
      <c r="U48" s="1">
        <v>0</v>
      </c>
      <c r="V48" s="1">
        <v>0</v>
      </c>
      <c r="W48" s="1">
        <v>0</v>
      </c>
      <c r="X48" s="1"/>
      <c r="Y48" s="1">
        <f t="shared" si="6"/>
        <v>0</v>
      </c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75</v>
      </c>
      <c r="B49" s="1" t="s">
        <v>33</v>
      </c>
      <c r="C49" s="1">
        <v>36</v>
      </c>
      <c r="D49" s="1">
        <v>2</v>
      </c>
      <c r="E49" s="1">
        <v>17</v>
      </c>
      <c r="F49" s="1">
        <v>-2</v>
      </c>
      <c r="G49" s="6">
        <v>0.4</v>
      </c>
      <c r="H49" s="1">
        <v>45</v>
      </c>
      <c r="I49" s="1"/>
      <c r="J49" s="1">
        <v>88</v>
      </c>
      <c r="K49" s="1">
        <f t="shared" si="8"/>
        <v>-71</v>
      </c>
      <c r="L49" s="1"/>
      <c r="M49" s="1"/>
      <c r="N49" s="1">
        <v>200</v>
      </c>
      <c r="O49" s="1">
        <f t="shared" si="2"/>
        <v>3.4</v>
      </c>
      <c r="P49" s="5"/>
      <c r="Q49" s="5"/>
      <c r="R49" s="1"/>
      <c r="S49" s="1">
        <f t="shared" si="4"/>
        <v>58.235294117647058</v>
      </c>
      <c r="T49" s="1">
        <f t="shared" si="5"/>
        <v>58.235294117647058</v>
      </c>
      <c r="U49" s="1">
        <v>21.8</v>
      </c>
      <c r="V49" s="1">
        <v>6.8</v>
      </c>
      <c r="W49" s="1">
        <v>13.33333333333333</v>
      </c>
      <c r="X49" s="1"/>
      <c r="Y49" s="1">
        <f t="shared" si="6"/>
        <v>0</v>
      </c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76</v>
      </c>
      <c r="B50" s="1" t="s">
        <v>33</v>
      </c>
      <c r="C50" s="1">
        <v>98</v>
      </c>
      <c r="D50" s="1">
        <v>96</v>
      </c>
      <c r="E50" s="1">
        <v>184</v>
      </c>
      <c r="F50" s="1"/>
      <c r="G50" s="6">
        <v>0.4</v>
      </c>
      <c r="H50" s="1">
        <v>50</v>
      </c>
      <c r="I50" s="1"/>
      <c r="J50" s="1">
        <v>220</v>
      </c>
      <c r="K50" s="1">
        <f t="shared" si="8"/>
        <v>-36</v>
      </c>
      <c r="L50" s="1"/>
      <c r="M50" s="1"/>
      <c r="N50" s="1">
        <v>273.39999999999998</v>
      </c>
      <c r="O50" s="1">
        <f t="shared" si="2"/>
        <v>36.799999999999997</v>
      </c>
      <c r="P50" s="5">
        <f t="shared" ref="P50:P69" si="9">13*O50-N50-F50</f>
        <v>205</v>
      </c>
      <c r="Q50" s="5"/>
      <c r="R50" s="1"/>
      <c r="S50" s="1">
        <f t="shared" si="4"/>
        <v>13</v>
      </c>
      <c r="T50" s="1">
        <f t="shared" si="5"/>
        <v>7.4293478260869561</v>
      </c>
      <c r="U50" s="1">
        <v>35.799999999999997</v>
      </c>
      <c r="V50" s="1">
        <v>30.2</v>
      </c>
      <c r="W50" s="1">
        <v>10.33333333333333</v>
      </c>
      <c r="X50" s="1"/>
      <c r="Y50" s="1">
        <f t="shared" si="6"/>
        <v>82</v>
      </c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77</v>
      </c>
      <c r="B51" s="1" t="s">
        <v>33</v>
      </c>
      <c r="C51" s="1"/>
      <c r="D51" s="1">
        <v>30</v>
      </c>
      <c r="E51" s="1">
        <v>5</v>
      </c>
      <c r="F51" s="1">
        <v>20</v>
      </c>
      <c r="G51" s="6">
        <v>0.4</v>
      </c>
      <c r="H51" s="1">
        <v>40</v>
      </c>
      <c r="I51" s="1"/>
      <c r="J51" s="1">
        <v>10</v>
      </c>
      <c r="K51" s="1">
        <f t="shared" si="8"/>
        <v>-5</v>
      </c>
      <c r="L51" s="1"/>
      <c r="M51" s="1"/>
      <c r="N51" s="1">
        <v>10</v>
      </c>
      <c r="O51" s="1">
        <f t="shared" si="2"/>
        <v>1</v>
      </c>
      <c r="P51" s="5"/>
      <c r="Q51" s="5"/>
      <c r="R51" s="1"/>
      <c r="S51" s="1">
        <f t="shared" si="4"/>
        <v>30</v>
      </c>
      <c r="T51" s="1">
        <f t="shared" si="5"/>
        <v>30</v>
      </c>
      <c r="U51" s="1">
        <v>0.2</v>
      </c>
      <c r="V51" s="1">
        <v>17.399999999999999</v>
      </c>
      <c r="W51" s="1">
        <v>0.66666666666666663</v>
      </c>
      <c r="X51" s="1"/>
      <c r="Y51" s="1">
        <f t="shared" si="6"/>
        <v>0</v>
      </c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78</v>
      </c>
      <c r="B52" s="1" t="s">
        <v>28</v>
      </c>
      <c r="C52" s="1"/>
      <c r="D52" s="1">
        <v>8.8249999999999993</v>
      </c>
      <c r="E52" s="1">
        <v>-1.4430000000000001</v>
      </c>
      <c r="F52" s="1">
        <v>7.3529999999999998</v>
      </c>
      <c r="G52" s="6">
        <v>1</v>
      </c>
      <c r="H52" s="1">
        <v>45</v>
      </c>
      <c r="I52" s="1"/>
      <c r="J52" s="1">
        <v>1.3</v>
      </c>
      <c r="K52" s="1">
        <f t="shared" si="8"/>
        <v>-2.7430000000000003</v>
      </c>
      <c r="L52" s="1"/>
      <c r="M52" s="1"/>
      <c r="N52" s="1">
        <v>10</v>
      </c>
      <c r="O52" s="1">
        <f t="shared" si="2"/>
        <v>-0.28860000000000002</v>
      </c>
      <c r="P52" s="17">
        <v>5</v>
      </c>
      <c r="Q52" s="5"/>
      <c r="R52" s="1"/>
      <c r="S52" s="1">
        <f t="shared" si="4"/>
        <v>-77.453222453222452</v>
      </c>
      <c r="T52" s="1">
        <f t="shared" si="5"/>
        <v>-60.128205128205131</v>
      </c>
      <c r="U52" s="1">
        <v>-0.126</v>
      </c>
      <c r="V52" s="1">
        <v>16.484200000000001</v>
      </c>
      <c r="W52" s="1">
        <v>-5.3333333333333332E-3</v>
      </c>
      <c r="X52" s="1"/>
      <c r="Y52" s="1">
        <f t="shared" si="6"/>
        <v>5</v>
      </c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79</v>
      </c>
      <c r="B53" s="1" t="s">
        <v>33</v>
      </c>
      <c r="C53" s="1">
        <v>100</v>
      </c>
      <c r="D53" s="1"/>
      <c r="E53" s="1">
        <v>74</v>
      </c>
      <c r="F53" s="1">
        <v>26</v>
      </c>
      <c r="G53" s="6">
        <v>0.1</v>
      </c>
      <c r="H53" s="1">
        <v>730</v>
      </c>
      <c r="I53" s="1"/>
      <c r="J53" s="1">
        <v>74</v>
      </c>
      <c r="K53" s="1">
        <f t="shared" si="8"/>
        <v>0</v>
      </c>
      <c r="L53" s="1"/>
      <c r="M53" s="1"/>
      <c r="N53" s="1">
        <v>30</v>
      </c>
      <c r="O53" s="1">
        <f t="shared" si="2"/>
        <v>14.8</v>
      </c>
      <c r="P53" s="5">
        <f>12*O53-N53-F53</f>
        <v>121.60000000000002</v>
      </c>
      <c r="Q53" s="5"/>
      <c r="R53" s="1"/>
      <c r="S53" s="1">
        <f t="shared" si="4"/>
        <v>12.000000000000002</v>
      </c>
      <c r="T53" s="1">
        <f t="shared" si="5"/>
        <v>3.7837837837837838</v>
      </c>
      <c r="U53" s="1">
        <v>8.4</v>
      </c>
      <c r="V53" s="1">
        <v>11.2</v>
      </c>
      <c r="W53" s="1">
        <v>5.666666666666667</v>
      </c>
      <c r="X53" s="1"/>
      <c r="Y53" s="1">
        <f t="shared" si="6"/>
        <v>12.160000000000004</v>
      </c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80</v>
      </c>
      <c r="B54" s="1" t="s">
        <v>33</v>
      </c>
      <c r="C54" s="1">
        <v>6</v>
      </c>
      <c r="D54" s="1"/>
      <c r="E54" s="1">
        <v>4</v>
      </c>
      <c r="F54" s="1"/>
      <c r="G54" s="6">
        <v>0.4</v>
      </c>
      <c r="H54" s="1">
        <v>60</v>
      </c>
      <c r="I54" s="1"/>
      <c r="J54" s="1">
        <v>10</v>
      </c>
      <c r="K54" s="1">
        <f t="shared" si="8"/>
        <v>-6</v>
      </c>
      <c r="L54" s="1"/>
      <c r="M54" s="1"/>
      <c r="N54" s="1">
        <v>34</v>
      </c>
      <c r="O54" s="1">
        <f t="shared" si="2"/>
        <v>0.8</v>
      </c>
      <c r="P54" s="5"/>
      <c r="Q54" s="5"/>
      <c r="R54" s="1"/>
      <c r="S54" s="1">
        <f t="shared" si="4"/>
        <v>42.5</v>
      </c>
      <c r="T54" s="1">
        <f t="shared" si="5"/>
        <v>42.5</v>
      </c>
      <c r="U54" s="1">
        <v>4</v>
      </c>
      <c r="V54" s="1">
        <v>1.6</v>
      </c>
      <c r="W54" s="1">
        <v>3.333333333333333</v>
      </c>
      <c r="X54" s="1"/>
      <c r="Y54" s="1">
        <f t="shared" si="6"/>
        <v>0</v>
      </c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81</v>
      </c>
      <c r="B55" s="1" t="s">
        <v>33</v>
      </c>
      <c r="C55" s="1">
        <v>25</v>
      </c>
      <c r="D55" s="1">
        <v>13</v>
      </c>
      <c r="E55" s="1">
        <v>17</v>
      </c>
      <c r="F55" s="1">
        <v>6</v>
      </c>
      <c r="G55" s="6">
        <v>0.35</v>
      </c>
      <c r="H55" s="1">
        <v>40</v>
      </c>
      <c r="I55" s="1"/>
      <c r="J55" s="1">
        <v>38</v>
      </c>
      <c r="K55" s="1">
        <f t="shared" si="8"/>
        <v>-21</v>
      </c>
      <c r="L55" s="1"/>
      <c r="M55" s="1"/>
      <c r="N55" s="1">
        <v>32.400000000000013</v>
      </c>
      <c r="O55" s="1">
        <f t="shared" si="2"/>
        <v>3.4</v>
      </c>
      <c r="P55" s="5">
        <f t="shared" si="9"/>
        <v>5.7999999999999829</v>
      </c>
      <c r="Q55" s="5"/>
      <c r="R55" s="1"/>
      <c r="S55" s="1">
        <f t="shared" si="4"/>
        <v>12.999999999999998</v>
      </c>
      <c r="T55" s="1">
        <f t="shared" si="5"/>
        <v>11.294117647058828</v>
      </c>
      <c r="U55" s="1">
        <v>5</v>
      </c>
      <c r="V55" s="1">
        <v>5.8</v>
      </c>
      <c r="W55" s="1">
        <v>2.666666666666667</v>
      </c>
      <c r="X55" s="1"/>
      <c r="Y55" s="1">
        <f t="shared" si="6"/>
        <v>2.029999999999994</v>
      </c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82</v>
      </c>
      <c r="B56" s="1" t="s">
        <v>33</v>
      </c>
      <c r="C56" s="1">
        <v>16</v>
      </c>
      <c r="D56" s="1">
        <v>1</v>
      </c>
      <c r="E56" s="1">
        <v>5</v>
      </c>
      <c r="F56" s="1">
        <v>11</v>
      </c>
      <c r="G56" s="6">
        <v>0.35</v>
      </c>
      <c r="H56" s="1">
        <v>40</v>
      </c>
      <c r="I56" s="1"/>
      <c r="J56" s="1">
        <v>43</v>
      </c>
      <c r="K56" s="1">
        <f t="shared" si="8"/>
        <v>-38</v>
      </c>
      <c r="L56" s="1"/>
      <c r="M56" s="1"/>
      <c r="N56" s="1">
        <v>52</v>
      </c>
      <c r="O56" s="1">
        <f t="shared" si="2"/>
        <v>1</v>
      </c>
      <c r="P56" s="5"/>
      <c r="Q56" s="5"/>
      <c r="R56" s="1"/>
      <c r="S56" s="1">
        <f t="shared" si="4"/>
        <v>63</v>
      </c>
      <c r="T56" s="1">
        <f t="shared" si="5"/>
        <v>63</v>
      </c>
      <c r="U56" s="1">
        <v>6.8</v>
      </c>
      <c r="V56" s="1">
        <v>0.4</v>
      </c>
      <c r="W56" s="1">
        <v>0</v>
      </c>
      <c r="X56" s="11" t="s">
        <v>29</v>
      </c>
      <c r="Y56" s="1">
        <f t="shared" si="6"/>
        <v>0</v>
      </c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83</v>
      </c>
      <c r="B57" s="1" t="s">
        <v>33</v>
      </c>
      <c r="C57" s="1"/>
      <c r="D57" s="1">
        <v>138</v>
      </c>
      <c r="E57" s="1">
        <v>109</v>
      </c>
      <c r="F57" s="1">
        <v>24</v>
      </c>
      <c r="G57" s="6">
        <v>0.4</v>
      </c>
      <c r="H57" s="1">
        <v>40</v>
      </c>
      <c r="I57" s="1"/>
      <c r="J57" s="1">
        <v>115</v>
      </c>
      <c r="K57" s="1">
        <f t="shared" si="8"/>
        <v>-6</v>
      </c>
      <c r="L57" s="1"/>
      <c r="M57" s="1"/>
      <c r="N57" s="1">
        <v>60</v>
      </c>
      <c r="O57" s="1">
        <f t="shared" si="2"/>
        <v>21.8</v>
      </c>
      <c r="P57" s="5">
        <f t="shared" ref="P57:P58" si="10">12*O57-N57-F57</f>
        <v>177.60000000000002</v>
      </c>
      <c r="Q57" s="5"/>
      <c r="R57" s="1"/>
      <c r="S57" s="1">
        <f t="shared" si="4"/>
        <v>12</v>
      </c>
      <c r="T57" s="1">
        <f t="shared" si="5"/>
        <v>3.8532110091743119</v>
      </c>
      <c r="U57" s="1">
        <v>-0.4</v>
      </c>
      <c r="V57" s="1">
        <v>15.8</v>
      </c>
      <c r="W57" s="1">
        <v>17</v>
      </c>
      <c r="X57" s="1"/>
      <c r="Y57" s="1">
        <f t="shared" si="6"/>
        <v>71.040000000000006</v>
      </c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84</v>
      </c>
      <c r="B58" s="1" t="s">
        <v>33</v>
      </c>
      <c r="C58" s="1"/>
      <c r="D58" s="1">
        <v>126</v>
      </c>
      <c r="E58" s="1">
        <v>104</v>
      </c>
      <c r="F58" s="1">
        <v>11</v>
      </c>
      <c r="G58" s="6">
        <v>0.4</v>
      </c>
      <c r="H58" s="1">
        <v>45</v>
      </c>
      <c r="I58" s="1"/>
      <c r="J58" s="1">
        <v>141</v>
      </c>
      <c r="K58" s="1">
        <f t="shared" si="8"/>
        <v>-37</v>
      </c>
      <c r="L58" s="1"/>
      <c r="M58" s="1"/>
      <c r="N58" s="1">
        <v>80</v>
      </c>
      <c r="O58" s="1">
        <f t="shared" si="2"/>
        <v>20.8</v>
      </c>
      <c r="P58" s="5">
        <f t="shared" si="10"/>
        <v>158.60000000000002</v>
      </c>
      <c r="Q58" s="5"/>
      <c r="R58" s="1"/>
      <c r="S58" s="1">
        <f t="shared" si="4"/>
        <v>12</v>
      </c>
      <c r="T58" s="1">
        <f t="shared" si="5"/>
        <v>4.375</v>
      </c>
      <c r="U58" s="1">
        <v>-0.224</v>
      </c>
      <c r="V58" s="1">
        <v>7.4</v>
      </c>
      <c r="W58" s="1">
        <v>18</v>
      </c>
      <c r="X58" s="1"/>
      <c r="Y58" s="1">
        <f t="shared" si="6"/>
        <v>63.440000000000012</v>
      </c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85</v>
      </c>
      <c r="B59" s="1" t="s">
        <v>33</v>
      </c>
      <c r="C59" s="1">
        <v>13</v>
      </c>
      <c r="D59" s="1"/>
      <c r="E59" s="1">
        <v>4</v>
      </c>
      <c r="F59" s="1">
        <v>9</v>
      </c>
      <c r="G59" s="6">
        <v>0.4</v>
      </c>
      <c r="H59" s="1">
        <v>40</v>
      </c>
      <c r="I59" s="1"/>
      <c r="J59" s="1">
        <v>5</v>
      </c>
      <c r="K59" s="1">
        <f t="shared" si="8"/>
        <v>-1</v>
      </c>
      <c r="L59" s="1"/>
      <c r="M59" s="1"/>
      <c r="N59" s="1">
        <v>0</v>
      </c>
      <c r="O59" s="1">
        <f t="shared" si="2"/>
        <v>0.8</v>
      </c>
      <c r="P59" s="5"/>
      <c r="Q59" s="5"/>
      <c r="R59" s="1"/>
      <c r="S59" s="1">
        <f t="shared" si="4"/>
        <v>11.25</v>
      </c>
      <c r="T59" s="1">
        <f t="shared" si="5"/>
        <v>11.25</v>
      </c>
      <c r="U59" s="1">
        <v>0</v>
      </c>
      <c r="V59" s="1">
        <v>18.2</v>
      </c>
      <c r="W59" s="1">
        <v>0.33333333333333331</v>
      </c>
      <c r="X59" s="1"/>
      <c r="Y59" s="1">
        <f t="shared" si="6"/>
        <v>0</v>
      </c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86</v>
      </c>
      <c r="B60" s="1" t="s">
        <v>28</v>
      </c>
      <c r="C60" s="1">
        <v>41.567</v>
      </c>
      <c r="D60" s="1">
        <v>26.443000000000001</v>
      </c>
      <c r="E60" s="1">
        <v>20.305</v>
      </c>
      <c r="F60" s="1">
        <v>21.215</v>
      </c>
      <c r="G60" s="6">
        <v>1</v>
      </c>
      <c r="H60" s="1">
        <v>50</v>
      </c>
      <c r="I60" s="1"/>
      <c r="J60" s="1">
        <v>19.8</v>
      </c>
      <c r="K60" s="1">
        <f t="shared" si="8"/>
        <v>0.50499999999999901</v>
      </c>
      <c r="L60" s="1"/>
      <c r="M60" s="1"/>
      <c r="N60" s="1">
        <v>167.21700000000001</v>
      </c>
      <c r="O60" s="1">
        <f t="shared" si="2"/>
        <v>4.0609999999999999</v>
      </c>
      <c r="P60" s="5"/>
      <c r="Q60" s="5"/>
      <c r="R60" s="1"/>
      <c r="S60" s="1">
        <f t="shared" si="4"/>
        <v>46.400393991627681</v>
      </c>
      <c r="T60" s="1">
        <f t="shared" si="5"/>
        <v>46.400393991627681</v>
      </c>
      <c r="U60" s="1">
        <v>20.878399999999999</v>
      </c>
      <c r="V60" s="1">
        <v>1.0835999999999999</v>
      </c>
      <c r="W60" s="1">
        <v>0</v>
      </c>
      <c r="X60" s="1"/>
      <c r="Y60" s="1">
        <f t="shared" si="6"/>
        <v>0</v>
      </c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87</v>
      </c>
      <c r="B61" s="1" t="s">
        <v>28</v>
      </c>
      <c r="C61" s="1">
        <v>8.4</v>
      </c>
      <c r="D61" s="1">
        <v>37.482999999999997</v>
      </c>
      <c r="E61" s="1">
        <v>12.420999999999999</v>
      </c>
      <c r="F61" s="1">
        <v>33.462000000000003</v>
      </c>
      <c r="G61" s="6">
        <v>1</v>
      </c>
      <c r="H61" s="1">
        <v>50</v>
      </c>
      <c r="I61" s="1"/>
      <c r="J61" s="1">
        <v>12.05</v>
      </c>
      <c r="K61" s="1">
        <f t="shared" si="8"/>
        <v>0.37099999999999866</v>
      </c>
      <c r="L61" s="1"/>
      <c r="M61" s="1"/>
      <c r="N61" s="1">
        <v>0</v>
      </c>
      <c r="O61" s="1">
        <f t="shared" si="2"/>
        <v>2.4842</v>
      </c>
      <c r="P61" s="5"/>
      <c r="Q61" s="5"/>
      <c r="R61" s="1"/>
      <c r="S61" s="1">
        <f t="shared" si="4"/>
        <v>13.469929957330329</v>
      </c>
      <c r="T61" s="1">
        <f t="shared" si="5"/>
        <v>13.469929957330329</v>
      </c>
      <c r="U61" s="1">
        <v>2.2360000000000002</v>
      </c>
      <c r="V61" s="1">
        <v>3.3593999999999999</v>
      </c>
      <c r="W61" s="1">
        <v>2.333333333333333</v>
      </c>
      <c r="X61" s="1"/>
      <c r="Y61" s="1">
        <f t="shared" si="6"/>
        <v>0</v>
      </c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88</v>
      </c>
      <c r="B62" s="1" t="s">
        <v>28</v>
      </c>
      <c r="C62" s="1">
        <v>2.5750000000000002</v>
      </c>
      <c r="D62" s="1">
        <v>16.117999999999999</v>
      </c>
      <c r="E62" s="1">
        <v>1.2829999999999999</v>
      </c>
      <c r="F62" s="1">
        <v>17.41</v>
      </c>
      <c r="G62" s="6">
        <v>1</v>
      </c>
      <c r="H62" s="1">
        <v>40</v>
      </c>
      <c r="I62" s="1"/>
      <c r="J62" s="1">
        <v>1.3</v>
      </c>
      <c r="K62" s="1">
        <f t="shared" si="8"/>
        <v>-1.7000000000000126E-2</v>
      </c>
      <c r="L62" s="1"/>
      <c r="M62" s="1"/>
      <c r="N62" s="1">
        <v>5</v>
      </c>
      <c r="O62" s="1">
        <f t="shared" si="2"/>
        <v>0.25659999999999999</v>
      </c>
      <c r="P62" s="5"/>
      <c r="Q62" s="5"/>
      <c r="R62" s="1"/>
      <c r="S62" s="1">
        <f t="shared" si="4"/>
        <v>87.334372564302413</v>
      </c>
      <c r="T62" s="1">
        <f t="shared" si="5"/>
        <v>87.334372564302413</v>
      </c>
      <c r="U62" s="1">
        <v>1.2889999999999999</v>
      </c>
      <c r="V62" s="1">
        <v>1.294</v>
      </c>
      <c r="W62" s="1">
        <v>0.84900000000000009</v>
      </c>
      <c r="X62" s="1"/>
      <c r="Y62" s="1">
        <f t="shared" si="6"/>
        <v>0</v>
      </c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89</v>
      </c>
      <c r="B63" s="1" t="s">
        <v>33</v>
      </c>
      <c r="C63" s="1"/>
      <c r="D63" s="1">
        <v>605</v>
      </c>
      <c r="E63" s="1">
        <v>491</v>
      </c>
      <c r="F63" s="1">
        <v>84</v>
      </c>
      <c r="G63" s="6">
        <v>0.45</v>
      </c>
      <c r="H63" s="1">
        <v>50</v>
      </c>
      <c r="I63" s="1"/>
      <c r="J63" s="1">
        <v>513</v>
      </c>
      <c r="K63" s="1">
        <f t="shared" si="8"/>
        <v>-22</v>
      </c>
      <c r="L63" s="1"/>
      <c r="M63" s="1"/>
      <c r="N63" s="1">
        <v>300</v>
      </c>
      <c r="O63" s="1">
        <f t="shared" si="2"/>
        <v>98.2</v>
      </c>
      <c r="P63" s="5">
        <f>12*O63-N63-F63</f>
        <v>794.40000000000009</v>
      </c>
      <c r="Q63" s="5"/>
      <c r="R63" s="1"/>
      <c r="S63" s="1">
        <f t="shared" si="4"/>
        <v>12</v>
      </c>
      <c r="T63" s="1">
        <f t="shared" si="5"/>
        <v>3.910386965376782</v>
      </c>
      <c r="U63" s="1">
        <v>10.6</v>
      </c>
      <c r="V63" s="1">
        <v>79.8</v>
      </c>
      <c r="W63" s="1">
        <v>40</v>
      </c>
      <c r="X63" s="1"/>
      <c r="Y63" s="1">
        <f t="shared" si="6"/>
        <v>357.48000000000008</v>
      </c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90</v>
      </c>
      <c r="B64" s="1" t="s">
        <v>33</v>
      </c>
      <c r="C64" s="1"/>
      <c r="D64" s="1">
        <v>466</v>
      </c>
      <c r="E64" s="1">
        <v>440</v>
      </c>
      <c r="F64" s="1">
        <v>3</v>
      </c>
      <c r="G64" s="6">
        <v>0.45</v>
      </c>
      <c r="H64" s="1">
        <v>50</v>
      </c>
      <c r="I64" s="1"/>
      <c r="J64" s="1">
        <v>476</v>
      </c>
      <c r="K64" s="1">
        <f t="shared" si="8"/>
        <v>-36</v>
      </c>
      <c r="L64" s="1"/>
      <c r="M64" s="1"/>
      <c r="N64" s="1">
        <v>150</v>
      </c>
      <c r="O64" s="1">
        <f t="shared" si="2"/>
        <v>88</v>
      </c>
      <c r="P64" s="5">
        <f>10*O64-N64-F64</f>
        <v>727</v>
      </c>
      <c r="Q64" s="5"/>
      <c r="R64" s="1"/>
      <c r="S64" s="1">
        <f t="shared" si="4"/>
        <v>10</v>
      </c>
      <c r="T64" s="1">
        <f t="shared" si="5"/>
        <v>1.7386363636363635</v>
      </c>
      <c r="U64" s="1">
        <v>3.8</v>
      </c>
      <c r="V64" s="1">
        <v>54.2</v>
      </c>
      <c r="W64" s="1">
        <v>37.333333333333343</v>
      </c>
      <c r="X64" s="1"/>
      <c r="Y64" s="1">
        <f t="shared" si="6"/>
        <v>327.15000000000003</v>
      </c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91</v>
      </c>
      <c r="B65" s="1" t="s">
        <v>33</v>
      </c>
      <c r="C65" s="1">
        <v>61</v>
      </c>
      <c r="D65" s="1">
        <v>64</v>
      </c>
      <c r="E65" s="1">
        <v>139</v>
      </c>
      <c r="F65" s="1">
        <v>-40</v>
      </c>
      <c r="G65" s="6">
        <v>0.45</v>
      </c>
      <c r="H65" s="1">
        <v>50</v>
      </c>
      <c r="I65" s="1"/>
      <c r="J65" s="1">
        <v>168</v>
      </c>
      <c r="K65" s="1">
        <f t="shared" si="8"/>
        <v>-29</v>
      </c>
      <c r="L65" s="1"/>
      <c r="M65" s="1"/>
      <c r="N65" s="1">
        <v>350</v>
      </c>
      <c r="O65" s="1">
        <f t="shared" si="2"/>
        <v>27.8</v>
      </c>
      <c r="P65" s="5">
        <f t="shared" si="9"/>
        <v>51.400000000000034</v>
      </c>
      <c r="Q65" s="5"/>
      <c r="R65" s="1"/>
      <c r="S65" s="1">
        <f t="shared" si="4"/>
        <v>13.000000000000002</v>
      </c>
      <c r="T65" s="1">
        <f t="shared" si="5"/>
        <v>11.151079136690647</v>
      </c>
      <c r="U65" s="1">
        <v>39</v>
      </c>
      <c r="V65" s="1">
        <v>17.600000000000001</v>
      </c>
      <c r="W65" s="1">
        <v>3</v>
      </c>
      <c r="X65" s="1"/>
      <c r="Y65" s="1">
        <f t="shared" si="6"/>
        <v>23.130000000000017</v>
      </c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92</v>
      </c>
      <c r="B66" s="1" t="s">
        <v>33</v>
      </c>
      <c r="C66" s="1"/>
      <c r="D66" s="1">
        <v>14</v>
      </c>
      <c r="E66" s="1">
        <v>6</v>
      </c>
      <c r="F66" s="1">
        <v>6</v>
      </c>
      <c r="G66" s="6">
        <v>0.4</v>
      </c>
      <c r="H66" s="1">
        <v>40</v>
      </c>
      <c r="I66" s="1"/>
      <c r="J66" s="1">
        <v>8</v>
      </c>
      <c r="K66" s="1">
        <f t="shared" si="8"/>
        <v>-2</v>
      </c>
      <c r="L66" s="1"/>
      <c r="M66" s="1"/>
      <c r="N66" s="1">
        <v>10</v>
      </c>
      <c r="O66" s="1">
        <f t="shared" si="2"/>
        <v>1.2</v>
      </c>
      <c r="P66" s="5"/>
      <c r="Q66" s="5"/>
      <c r="R66" s="1"/>
      <c r="S66" s="1">
        <f t="shared" si="4"/>
        <v>13.333333333333334</v>
      </c>
      <c r="T66" s="1">
        <f t="shared" si="5"/>
        <v>13.333333333333334</v>
      </c>
      <c r="U66" s="1">
        <v>0.6</v>
      </c>
      <c r="V66" s="1">
        <v>11.8</v>
      </c>
      <c r="W66" s="1">
        <v>-0.33333333333333331</v>
      </c>
      <c r="X66" s="1"/>
      <c r="Y66" s="1">
        <f t="shared" si="6"/>
        <v>0</v>
      </c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93</v>
      </c>
      <c r="B67" s="1" t="s">
        <v>33</v>
      </c>
      <c r="C67" s="1">
        <v>56</v>
      </c>
      <c r="D67" s="1">
        <v>2</v>
      </c>
      <c r="E67" s="1">
        <v>4</v>
      </c>
      <c r="F67" s="1">
        <v>50</v>
      </c>
      <c r="G67" s="6">
        <v>0.4</v>
      </c>
      <c r="H67" s="1">
        <v>40</v>
      </c>
      <c r="I67" s="1"/>
      <c r="J67" s="1">
        <v>8</v>
      </c>
      <c r="K67" s="1">
        <f t="shared" si="8"/>
        <v>-4</v>
      </c>
      <c r="L67" s="1"/>
      <c r="M67" s="1"/>
      <c r="N67" s="1">
        <v>0</v>
      </c>
      <c r="O67" s="1">
        <f t="shared" si="2"/>
        <v>0.8</v>
      </c>
      <c r="P67" s="5"/>
      <c r="Q67" s="5"/>
      <c r="R67" s="1"/>
      <c r="S67" s="1">
        <f t="shared" si="4"/>
        <v>62.5</v>
      </c>
      <c r="T67" s="1">
        <f t="shared" si="5"/>
        <v>62.5</v>
      </c>
      <c r="U67" s="1">
        <v>1.6</v>
      </c>
      <c r="V67" s="1">
        <v>1.4</v>
      </c>
      <c r="W67" s="1">
        <v>0</v>
      </c>
      <c r="X67" s="11" t="s">
        <v>29</v>
      </c>
      <c r="Y67" s="1">
        <f t="shared" si="6"/>
        <v>0</v>
      </c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94</v>
      </c>
      <c r="B68" s="1" t="s">
        <v>28</v>
      </c>
      <c r="C68" s="1">
        <v>37.165999999999997</v>
      </c>
      <c r="D68" s="1">
        <v>111.854</v>
      </c>
      <c r="E68" s="13">
        <f>56.795+E81</f>
        <v>69.135000000000005</v>
      </c>
      <c r="F68" s="1">
        <v>62.722000000000001</v>
      </c>
      <c r="G68" s="6">
        <v>1</v>
      </c>
      <c r="H68" s="1">
        <v>55</v>
      </c>
      <c r="I68" s="1"/>
      <c r="J68" s="1">
        <v>55.3</v>
      </c>
      <c r="K68" s="1">
        <f t="shared" si="8"/>
        <v>13.835000000000008</v>
      </c>
      <c r="L68" s="1"/>
      <c r="M68" s="1"/>
      <c r="N68" s="1">
        <v>0</v>
      </c>
      <c r="O68" s="1">
        <f t="shared" si="2"/>
        <v>13.827000000000002</v>
      </c>
      <c r="P68" s="5">
        <f t="shared" si="9"/>
        <v>117.02900000000002</v>
      </c>
      <c r="Q68" s="5"/>
      <c r="R68" s="1"/>
      <c r="S68" s="1">
        <f t="shared" si="4"/>
        <v>13</v>
      </c>
      <c r="T68" s="1">
        <f t="shared" si="5"/>
        <v>4.5361972951471756</v>
      </c>
      <c r="U68" s="1">
        <v>6.3727999999999998</v>
      </c>
      <c r="V68" s="1">
        <v>12.608000000000001</v>
      </c>
      <c r="W68" s="1">
        <v>3.6383333333333332</v>
      </c>
      <c r="X68" s="1"/>
      <c r="Y68" s="1">
        <f t="shared" si="6"/>
        <v>117.02900000000002</v>
      </c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95</v>
      </c>
      <c r="B69" s="1" t="s">
        <v>33</v>
      </c>
      <c r="C69" s="1">
        <v>155</v>
      </c>
      <c r="D69" s="1"/>
      <c r="E69" s="1">
        <v>48</v>
      </c>
      <c r="F69" s="1">
        <v>107</v>
      </c>
      <c r="G69" s="6">
        <v>0.1</v>
      </c>
      <c r="H69" s="1">
        <v>730</v>
      </c>
      <c r="I69" s="1"/>
      <c r="J69" s="1">
        <v>48</v>
      </c>
      <c r="K69" s="1">
        <f t="shared" si="8"/>
        <v>0</v>
      </c>
      <c r="L69" s="1"/>
      <c r="M69" s="1"/>
      <c r="N69" s="1">
        <v>0</v>
      </c>
      <c r="O69" s="1">
        <f t="shared" si="2"/>
        <v>9.6</v>
      </c>
      <c r="P69" s="5">
        <f t="shared" si="9"/>
        <v>17.799999999999997</v>
      </c>
      <c r="Q69" s="5"/>
      <c r="R69" s="1"/>
      <c r="S69" s="1">
        <f t="shared" si="4"/>
        <v>13</v>
      </c>
      <c r="T69" s="1">
        <f t="shared" si="5"/>
        <v>11.145833333333334</v>
      </c>
      <c r="U69" s="1">
        <v>6.4</v>
      </c>
      <c r="V69" s="1">
        <v>10.4</v>
      </c>
      <c r="W69" s="1">
        <v>6.333333333333333</v>
      </c>
      <c r="X69" s="11" t="s">
        <v>29</v>
      </c>
      <c r="Y69" s="1">
        <f t="shared" si="6"/>
        <v>1.7799999999999998</v>
      </c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96</v>
      </c>
      <c r="B70" s="1" t="s">
        <v>33</v>
      </c>
      <c r="C70" s="1">
        <v>17</v>
      </c>
      <c r="D70" s="1"/>
      <c r="E70" s="1">
        <v>19</v>
      </c>
      <c r="F70" s="1">
        <v>-2</v>
      </c>
      <c r="G70" s="6">
        <v>0</v>
      </c>
      <c r="H70" s="1" t="e">
        <v>#N/A</v>
      </c>
      <c r="I70" s="1"/>
      <c r="J70" s="1">
        <v>22</v>
      </c>
      <c r="K70" s="1">
        <f t="shared" ref="K70:K89" si="11">E70-J70</f>
        <v>-3</v>
      </c>
      <c r="L70" s="1"/>
      <c r="M70" s="1"/>
      <c r="N70" s="1">
        <v>0</v>
      </c>
      <c r="O70" s="1">
        <f t="shared" si="2"/>
        <v>3.8</v>
      </c>
      <c r="P70" s="5"/>
      <c r="Q70" s="5"/>
      <c r="R70" s="1"/>
      <c r="S70" s="1">
        <f t="shared" si="4"/>
        <v>-0.52631578947368418</v>
      </c>
      <c r="T70" s="1">
        <f t="shared" si="5"/>
        <v>-0.52631578947368418</v>
      </c>
      <c r="U70" s="1">
        <v>7.6</v>
      </c>
      <c r="V70" s="1">
        <v>0.6</v>
      </c>
      <c r="W70" s="1">
        <v>0</v>
      </c>
      <c r="X70" s="1"/>
      <c r="Y70" s="1">
        <f t="shared" si="6"/>
        <v>0</v>
      </c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97</v>
      </c>
      <c r="B71" s="1" t="s">
        <v>33</v>
      </c>
      <c r="C71" s="1">
        <v>4</v>
      </c>
      <c r="D71" s="1">
        <v>18</v>
      </c>
      <c r="E71" s="1">
        <v>19</v>
      </c>
      <c r="F71" s="1">
        <v>2</v>
      </c>
      <c r="G71" s="6">
        <v>0.6</v>
      </c>
      <c r="H71" s="1">
        <v>60</v>
      </c>
      <c r="I71" s="1"/>
      <c r="J71" s="1">
        <v>20</v>
      </c>
      <c r="K71" s="1">
        <f t="shared" si="11"/>
        <v>-1</v>
      </c>
      <c r="L71" s="1"/>
      <c r="M71" s="1"/>
      <c r="N71" s="1">
        <v>35.6</v>
      </c>
      <c r="O71" s="1">
        <f t="shared" ref="O71:O89" si="12">E71/5</f>
        <v>3.8</v>
      </c>
      <c r="P71" s="5">
        <f t="shared" ref="P71:P76" si="13">13*O71-N71-F71</f>
        <v>11.799999999999997</v>
      </c>
      <c r="Q71" s="5"/>
      <c r="R71" s="1"/>
      <c r="S71" s="1">
        <f t="shared" ref="S71:S89" si="14">(F71+N71+P71)/O71</f>
        <v>13</v>
      </c>
      <c r="T71" s="1">
        <f t="shared" ref="T71:T89" si="15">(F71+N71)/O71</f>
        <v>9.8947368421052637</v>
      </c>
      <c r="U71" s="1">
        <v>4.2</v>
      </c>
      <c r="V71" s="1">
        <v>2.6</v>
      </c>
      <c r="W71" s="1">
        <v>-0.33333333333333331</v>
      </c>
      <c r="X71" s="1"/>
      <c r="Y71" s="1">
        <f t="shared" ref="Y71:Y89" si="16">P71*G71</f>
        <v>7.0799999999999983</v>
      </c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" t="s">
        <v>98</v>
      </c>
      <c r="B72" s="1" t="s">
        <v>33</v>
      </c>
      <c r="C72" s="1">
        <v>12</v>
      </c>
      <c r="D72" s="1">
        <v>12</v>
      </c>
      <c r="E72" s="1">
        <v>19</v>
      </c>
      <c r="F72" s="1">
        <v>3</v>
      </c>
      <c r="G72" s="6">
        <v>0.6</v>
      </c>
      <c r="H72" s="1">
        <v>60</v>
      </c>
      <c r="I72" s="1"/>
      <c r="J72" s="1">
        <v>21</v>
      </c>
      <c r="K72" s="1">
        <f t="shared" si="11"/>
        <v>-2</v>
      </c>
      <c r="L72" s="1"/>
      <c r="M72" s="1"/>
      <c r="N72" s="1">
        <v>17</v>
      </c>
      <c r="O72" s="1">
        <f t="shared" si="12"/>
        <v>3.8</v>
      </c>
      <c r="P72" s="5">
        <f t="shared" si="13"/>
        <v>29.4</v>
      </c>
      <c r="Q72" s="5"/>
      <c r="R72" s="1"/>
      <c r="S72" s="1">
        <f t="shared" si="14"/>
        <v>13</v>
      </c>
      <c r="T72" s="1">
        <f t="shared" si="15"/>
        <v>5.2631578947368425</v>
      </c>
      <c r="U72" s="1">
        <v>3</v>
      </c>
      <c r="V72" s="1">
        <v>2.2000000000000002</v>
      </c>
      <c r="W72" s="1">
        <v>1.333333333333333</v>
      </c>
      <c r="X72" s="1"/>
      <c r="Y72" s="1">
        <f t="shared" si="16"/>
        <v>17.639999999999997</v>
      </c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" t="s">
        <v>99</v>
      </c>
      <c r="B73" s="1" t="s">
        <v>33</v>
      </c>
      <c r="C73" s="1">
        <v>3</v>
      </c>
      <c r="D73" s="1">
        <v>42</v>
      </c>
      <c r="E73" s="1">
        <v>43</v>
      </c>
      <c r="F73" s="1">
        <v>1</v>
      </c>
      <c r="G73" s="6">
        <v>0.6</v>
      </c>
      <c r="H73" s="1">
        <v>60</v>
      </c>
      <c r="I73" s="1"/>
      <c r="J73" s="1">
        <v>44</v>
      </c>
      <c r="K73" s="1">
        <f t="shared" si="11"/>
        <v>-1</v>
      </c>
      <c r="L73" s="1"/>
      <c r="M73" s="1"/>
      <c r="N73" s="1">
        <v>15</v>
      </c>
      <c r="O73" s="1">
        <f t="shared" si="12"/>
        <v>8.6</v>
      </c>
      <c r="P73" s="5">
        <f t="shared" ref="P73:P74" si="17">10*O73-N73-F73</f>
        <v>70</v>
      </c>
      <c r="Q73" s="5"/>
      <c r="R73" s="1"/>
      <c r="S73" s="1">
        <f t="shared" si="14"/>
        <v>10</v>
      </c>
      <c r="T73" s="1">
        <f t="shared" si="15"/>
        <v>1.8604651162790697</v>
      </c>
      <c r="U73" s="1">
        <v>1.8</v>
      </c>
      <c r="V73" s="1">
        <v>5.4</v>
      </c>
      <c r="W73" s="1">
        <v>4.666666666666667</v>
      </c>
      <c r="X73" s="1"/>
      <c r="Y73" s="1">
        <f t="shared" si="16"/>
        <v>42</v>
      </c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100</v>
      </c>
      <c r="B74" s="1" t="s">
        <v>33</v>
      </c>
      <c r="C74" s="1">
        <v>17</v>
      </c>
      <c r="D74" s="1">
        <v>31</v>
      </c>
      <c r="E74" s="1">
        <v>25</v>
      </c>
      <c r="F74" s="1">
        <v>10</v>
      </c>
      <c r="G74" s="6">
        <v>0.28000000000000003</v>
      </c>
      <c r="H74" s="1">
        <v>35</v>
      </c>
      <c r="I74" s="1"/>
      <c r="J74" s="1">
        <v>39</v>
      </c>
      <c r="K74" s="1">
        <f t="shared" si="11"/>
        <v>-14</v>
      </c>
      <c r="L74" s="1"/>
      <c r="M74" s="1"/>
      <c r="N74" s="1">
        <v>0</v>
      </c>
      <c r="O74" s="1">
        <f t="shared" si="12"/>
        <v>5</v>
      </c>
      <c r="P74" s="5">
        <f t="shared" si="17"/>
        <v>40</v>
      </c>
      <c r="Q74" s="5"/>
      <c r="R74" s="1"/>
      <c r="S74" s="1">
        <f t="shared" si="14"/>
        <v>10</v>
      </c>
      <c r="T74" s="1">
        <f t="shared" si="15"/>
        <v>2</v>
      </c>
      <c r="U74" s="1">
        <v>3</v>
      </c>
      <c r="V74" s="1">
        <v>21.8</v>
      </c>
      <c r="W74" s="1">
        <v>5</v>
      </c>
      <c r="X74" s="1"/>
      <c r="Y74" s="1">
        <f t="shared" si="16"/>
        <v>11.200000000000001</v>
      </c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101</v>
      </c>
      <c r="B75" s="1" t="s">
        <v>33</v>
      </c>
      <c r="C75" s="1"/>
      <c r="D75" s="1">
        <v>37</v>
      </c>
      <c r="E75" s="1">
        <v>36</v>
      </c>
      <c r="F75" s="1"/>
      <c r="G75" s="6">
        <v>0.6</v>
      </c>
      <c r="H75" s="1">
        <v>55</v>
      </c>
      <c r="I75" s="1"/>
      <c r="J75" s="1">
        <v>44</v>
      </c>
      <c r="K75" s="1">
        <f t="shared" si="11"/>
        <v>-8</v>
      </c>
      <c r="L75" s="1"/>
      <c r="M75" s="1"/>
      <c r="N75" s="1">
        <v>30</v>
      </c>
      <c r="O75" s="1">
        <f t="shared" si="12"/>
        <v>7.2</v>
      </c>
      <c r="P75" s="5">
        <f>12*O75-N75-F75</f>
        <v>56.400000000000006</v>
      </c>
      <c r="Q75" s="5"/>
      <c r="R75" s="1"/>
      <c r="S75" s="1">
        <f t="shared" si="14"/>
        <v>12</v>
      </c>
      <c r="T75" s="1">
        <f t="shared" si="15"/>
        <v>4.166666666666667</v>
      </c>
      <c r="U75" s="1">
        <v>0.6</v>
      </c>
      <c r="V75" s="1">
        <v>3</v>
      </c>
      <c r="W75" s="1">
        <v>0</v>
      </c>
      <c r="X75" s="1"/>
      <c r="Y75" s="1">
        <f t="shared" si="16"/>
        <v>33.840000000000003</v>
      </c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103</v>
      </c>
      <c r="B76" s="1" t="s">
        <v>33</v>
      </c>
      <c r="C76" s="1">
        <v>5</v>
      </c>
      <c r="D76" s="1">
        <v>66</v>
      </c>
      <c r="E76" s="1">
        <v>41</v>
      </c>
      <c r="F76" s="1">
        <v>29</v>
      </c>
      <c r="G76" s="6">
        <v>0.35</v>
      </c>
      <c r="H76" s="1">
        <v>40</v>
      </c>
      <c r="I76" s="1"/>
      <c r="J76" s="1">
        <v>42</v>
      </c>
      <c r="K76" s="1">
        <f t="shared" si="11"/>
        <v>-1</v>
      </c>
      <c r="L76" s="1"/>
      <c r="M76" s="1"/>
      <c r="N76" s="1">
        <v>20</v>
      </c>
      <c r="O76" s="1">
        <f t="shared" si="12"/>
        <v>8.1999999999999993</v>
      </c>
      <c r="P76" s="5">
        <f t="shared" si="13"/>
        <v>57.599999999999994</v>
      </c>
      <c r="Q76" s="5"/>
      <c r="R76" s="1"/>
      <c r="S76" s="1">
        <f t="shared" si="14"/>
        <v>13</v>
      </c>
      <c r="T76" s="1">
        <f t="shared" si="15"/>
        <v>5.9756097560975618</v>
      </c>
      <c r="U76" s="1">
        <v>6.2</v>
      </c>
      <c r="V76" s="1">
        <v>9.8000000000000007</v>
      </c>
      <c r="W76" s="1">
        <v>6.333333333333333</v>
      </c>
      <c r="X76" s="1"/>
      <c r="Y76" s="1">
        <f t="shared" si="16"/>
        <v>20.159999999999997</v>
      </c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104</v>
      </c>
      <c r="B77" s="1" t="s">
        <v>33</v>
      </c>
      <c r="C77" s="1">
        <v>197</v>
      </c>
      <c r="D77" s="1"/>
      <c r="E77" s="1">
        <v>104</v>
      </c>
      <c r="F77" s="1">
        <v>91</v>
      </c>
      <c r="G77" s="6">
        <v>0.3</v>
      </c>
      <c r="H77" s="1">
        <v>50</v>
      </c>
      <c r="I77" s="1"/>
      <c r="J77" s="1">
        <v>106</v>
      </c>
      <c r="K77" s="1">
        <f t="shared" si="11"/>
        <v>-2</v>
      </c>
      <c r="L77" s="1"/>
      <c r="M77" s="1"/>
      <c r="N77" s="1">
        <v>0</v>
      </c>
      <c r="O77" s="1">
        <f t="shared" si="12"/>
        <v>20.8</v>
      </c>
      <c r="P77" s="5">
        <f>12*O77-N77-F77</f>
        <v>158.60000000000002</v>
      </c>
      <c r="Q77" s="5"/>
      <c r="R77" s="1"/>
      <c r="S77" s="1">
        <f t="shared" si="14"/>
        <v>12</v>
      </c>
      <c r="T77" s="1">
        <f t="shared" si="15"/>
        <v>4.375</v>
      </c>
      <c r="U77" s="1">
        <v>21</v>
      </c>
      <c r="V77" s="1">
        <v>14.8</v>
      </c>
      <c r="W77" s="1">
        <v>4.333333333333333</v>
      </c>
      <c r="X77" s="1"/>
      <c r="Y77" s="1">
        <f t="shared" si="16"/>
        <v>47.580000000000005</v>
      </c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105</v>
      </c>
      <c r="B78" s="1" t="s">
        <v>33</v>
      </c>
      <c r="C78" s="1">
        <v>48</v>
      </c>
      <c r="D78" s="1"/>
      <c r="E78" s="1">
        <v>4</v>
      </c>
      <c r="F78" s="1">
        <v>44</v>
      </c>
      <c r="G78" s="6">
        <v>0.11</v>
      </c>
      <c r="H78" s="1">
        <v>150</v>
      </c>
      <c r="I78" s="1"/>
      <c r="J78" s="1">
        <v>4</v>
      </c>
      <c r="K78" s="1">
        <f t="shared" si="11"/>
        <v>0</v>
      </c>
      <c r="L78" s="1"/>
      <c r="M78" s="1"/>
      <c r="N78" s="1">
        <v>0</v>
      </c>
      <c r="O78" s="1">
        <f t="shared" si="12"/>
        <v>0.8</v>
      </c>
      <c r="P78" s="5"/>
      <c r="Q78" s="5"/>
      <c r="R78" s="1"/>
      <c r="S78" s="1">
        <f t="shared" si="14"/>
        <v>55</v>
      </c>
      <c r="T78" s="1">
        <f t="shared" si="15"/>
        <v>55</v>
      </c>
      <c r="U78" s="1">
        <v>1.4</v>
      </c>
      <c r="V78" s="1">
        <v>0.4</v>
      </c>
      <c r="W78" s="1">
        <v>0</v>
      </c>
      <c r="X78" s="11" t="s">
        <v>29</v>
      </c>
      <c r="Y78" s="1">
        <f t="shared" si="16"/>
        <v>0</v>
      </c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2" t="s">
        <v>106</v>
      </c>
      <c r="B79" s="1" t="s">
        <v>33</v>
      </c>
      <c r="C79" s="1">
        <v>-8</v>
      </c>
      <c r="D79" s="1">
        <v>165</v>
      </c>
      <c r="E79" s="13">
        <v>184</v>
      </c>
      <c r="F79" s="13">
        <v>-29</v>
      </c>
      <c r="G79" s="6">
        <v>0</v>
      </c>
      <c r="H79" s="1">
        <v>0</v>
      </c>
      <c r="I79" s="1"/>
      <c r="J79" s="1">
        <v>186</v>
      </c>
      <c r="K79" s="1">
        <f t="shared" si="11"/>
        <v>-2</v>
      </c>
      <c r="L79" s="1"/>
      <c r="M79" s="1"/>
      <c r="N79" s="1">
        <v>0</v>
      </c>
      <c r="O79" s="1">
        <f t="shared" si="12"/>
        <v>36.799999999999997</v>
      </c>
      <c r="P79" s="5"/>
      <c r="Q79" s="5"/>
      <c r="R79" s="1"/>
      <c r="S79" s="1">
        <f t="shared" si="14"/>
        <v>-0.78804347826086962</v>
      </c>
      <c r="T79" s="1">
        <f t="shared" si="15"/>
        <v>-0.78804347826086962</v>
      </c>
      <c r="U79" s="1">
        <v>8</v>
      </c>
      <c r="V79" s="1">
        <v>18</v>
      </c>
      <c r="W79" s="1">
        <v>2.666666666666667</v>
      </c>
      <c r="X79" s="1"/>
      <c r="Y79" s="1">
        <f t="shared" si="16"/>
        <v>0</v>
      </c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2" t="s">
        <v>107</v>
      </c>
      <c r="B80" s="1" t="s">
        <v>33</v>
      </c>
      <c r="C80" s="1">
        <v>-23</v>
      </c>
      <c r="D80" s="1">
        <v>38</v>
      </c>
      <c r="E80" s="13">
        <v>22</v>
      </c>
      <c r="F80" s="13">
        <v>-8</v>
      </c>
      <c r="G80" s="6">
        <v>0</v>
      </c>
      <c r="H80" s="1">
        <v>0</v>
      </c>
      <c r="I80" s="1"/>
      <c r="J80" s="1">
        <v>22</v>
      </c>
      <c r="K80" s="1">
        <f t="shared" si="11"/>
        <v>0</v>
      </c>
      <c r="L80" s="1"/>
      <c r="M80" s="1"/>
      <c r="N80" s="1">
        <v>0</v>
      </c>
      <c r="O80" s="1">
        <f t="shared" si="12"/>
        <v>4.4000000000000004</v>
      </c>
      <c r="P80" s="5"/>
      <c r="Q80" s="5"/>
      <c r="R80" s="1"/>
      <c r="S80" s="1">
        <f t="shared" si="14"/>
        <v>-1.8181818181818181</v>
      </c>
      <c r="T80" s="1">
        <f t="shared" si="15"/>
        <v>-1.8181818181818181</v>
      </c>
      <c r="U80" s="1">
        <v>2</v>
      </c>
      <c r="V80" s="1">
        <v>2.8</v>
      </c>
      <c r="W80" s="1">
        <v>0.33333333333333331</v>
      </c>
      <c r="X80" s="1"/>
      <c r="Y80" s="1">
        <f t="shared" si="16"/>
        <v>0</v>
      </c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2" t="s">
        <v>108</v>
      </c>
      <c r="B81" s="1" t="s">
        <v>28</v>
      </c>
      <c r="C81" s="1">
        <v>-12.382</v>
      </c>
      <c r="D81" s="1">
        <v>24.722000000000001</v>
      </c>
      <c r="E81" s="13">
        <v>12.34</v>
      </c>
      <c r="F81" s="1"/>
      <c r="G81" s="6">
        <v>0</v>
      </c>
      <c r="H81" s="1">
        <v>0</v>
      </c>
      <c r="I81" s="1"/>
      <c r="J81" s="1">
        <v>12.15</v>
      </c>
      <c r="K81" s="1">
        <f t="shared" si="11"/>
        <v>0.1899999999999995</v>
      </c>
      <c r="L81" s="1"/>
      <c r="M81" s="1"/>
      <c r="N81" s="1">
        <v>0</v>
      </c>
      <c r="O81" s="1">
        <f t="shared" si="12"/>
        <v>2.468</v>
      </c>
      <c r="P81" s="5"/>
      <c r="Q81" s="5"/>
      <c r="R81" s="1"/>
      <c r="S81" s="1">
        <f t="shared" si="14"/>
        <v>0</v>
      </c>
      <c r="T81" s="1">
        <f t="shared" si="15"/>
        <v>0</v>
      </c>
      <c r="U81" s="1">
        <v>1.0960000000000001</v>
      </c>
      <c r="V81" s="1">
        <v>1.3804000000000001</v>
      </c>
      <c r="W81" s="1">
        <v>0</v>
      </c>
      <c r="X81" s="1"/>
      <c r="Y81" s="1">
        <f t="shared" si="16"/>
        <v>0</v>
      </c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2" t="s">
        <v>109</v>
      </c>
      <c r="B82" s="1" t="s">
        <v>33</v>
      </c>
      <c r="C82" s="1">
        <v>-36</v>
      </c>
      <c r="D82" s="1">
        <v>64</v>
      </c>
      <c r="E82" s="13">
        <v>27</v>
      </c>
      <c r="F82" s="13">
        <v>-4</v>
      </c>
      <c r="G82" s="6">
        <v>0</v>
      </c>
      <c r="H82" s="1">
        <v>0</v>
      </c>
      <c r="I82" s="1"/>
      <c r="J82" s="1">
        <v>31</v>
      </c>
      <c r="K82" s="1">
        <f t="shared" si="11"/>
        <v>-4</v>
      </c>
      <c r="L82" s="1"/>
      <c r="M82" s="1"/>
      <c r="N82" s="1">
        <v>0</v>
      </c>
      <c r="O82" s="1">
        <f t="shared" si="12"/>
        <v>5.4</v>
      </c>
      <c r="P82" s="5"/>
      <c r="Q82" s="5"/>
      <c r="R82" s="1"/>
      <c r="S82" s="1">
        <f t="shared" si="14"/>
        <v>-0.7407407407407407</v>
      </c>
      <c r="T82" s="1">
        <f t="shared" si="15"/>
        <v>-0.7407407407407407</v>
      </c>
      <c r="U82" s="1">
        <v>3.4</v>
      </c>
      <c r="V82" s="1">
        <v>3.4</v>
      </c>
      <c r="W82" s="1">
        <v>1.333333333333333</v>
      </c>
      <c r="X82" s="1"/>
      <c r="Y82" s="1">
        <f t="shared" si="16"/>
        <v>0</v>
      </c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5" t="s">
        <v>110</v>
      </c>
      <c r="B83" s="12" t="s">
        <v>33</v>
      </c>
      <c r="C83" s="1"/>
      <c r="D83" s="1"/>
      <c r="E83" s="1"/>
      <c r="F83" s="1"/>
      <c r="G83" s="6">
        <v>0.28000000000000003</v>
      </c>
      <c r="H83" s="1" t="e">
        <v>#N/A</v>
      </c>
      <c r="I83" s="1"/>
      <c r="J83" s="1"/>
      <c r="K83" s="1">
        <f t="shared" si="11"/>
        <v>0</v>
      </c>
      <c r="L83" s="1"/>
      <c r="M83" s="1"/>
      <c r="N83" s="1">
        <v>30</v>
      </c>
      <c r="O83" s="1">
        <f t="shared" si="12"/>
        <v>0</v>
      </c>
      <c r="P83" s="5"/>
      <c r="Q83" s="5"/>
      <c r="R83" s="1"/>
      <c r="S83" s="1" t="e">
        <f t="shared" si="14"/>
        <v>#DIV/0!</v>
      </c>
      <c r="T83" s="1" t="e">
        <f t="shared" si="15"/>
        <v>#DIV/0!</v>
      </c>
      <c r="U83" s="1">
        <v>0</v>
      </c>
      <c r="V83" s="1">
        <v>0</v>
      </c>
      <c r="W83" s="1">
        <v>0</v>
      </c>
      <c r="X83" s="15" t="s">
        <v>102</v>
      </c>
      <c r="Y83" s="1">
        <f t="shared" si="16"/>
        <v>0</v>
      </c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5" t="s">
        <v>111</v>
      </c>
      <c r="B84" s="12" t="s">
        <v>33</v>
      </c>
      <c r="C84" s="1"/>
      <c r="D84" s="1"/>
      <c r="E84" s="1"/>
      <c r="F84" s="1"/>
      <c r="G84" s="6">
        <v>0.15</v>
      </c>
      <c r="H84" s="1" t="e">
        <v>#N/A</v>
      </c>
      <c r="I84" s="1"/>
      <c r="J84" s="1"/>
      <c r="K84" s="1">
        <f t="shared" si="11"/>
        <v>0</v>
      </c>
      <c r="L84" s="1"/>
      <c r="M84" s="1"/>
      <c r="N84" s="1">
        <v>100</v>
      </c>
      <c r="O84" s="1">
        <f t="shared" si="12"/>
        <v>0</v>
      </c>
      <c r="P84" s="5"/>
      <c r="Q84" s="5"/>
      <c r="R84" s="1"/>
      <c r="S84" s="1" t="e">
        <f t="shared" si="14"/>
        <v>#DIV/0!</v>
      </c>
      <c r="T84" s="1" t="e">
        <f t="shared" si="15"/>
        <v>#DIV/0!</v>
      </c>
      <c r="U84" s="1">
        <v>0</v>
      </c>
      <c r="V84" s="1">
        <v>0</v>
      </c>
      <c r="W84" s="1">
        <v>0</v>
      </c>
      <c r="X84" s="15" t="s">
        <v>102</v>
      </c>
      <c r="Y84" s="1">
        <f t="shared" si="16"/>
        <v>0</v>
      </c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5" t="s">
        <v>112</v>
      </c>
      <c r="B85" s="12" t="s">
        <v>33</v>
      </c>
      <c r="C85" s="1"/>
      <c r="D85" s="1"/>
      <c r="E85" s="1"/>
      <c r="F85" s="1"/>
      <c r="G85" s="6">
        <v>0.28000000000000003</v>
      </c>
      <c r="H85" s="1" t="e">
        <v>#N/A</v>
      </c>
      <c r="I85" s="1"/>
      <c r="J85" s="1"/>
      <c r="K85" s="1">
        <f t="shared" si="11"/>
        <v>0</v>
      </c>
      <c r="L85" s="1"/>
      <c r="M85" s="1"/>
      <c r="N85" s="1">
        <v>30</v>
      </c>
      <c r="O85" s="1">
        <f t="shared" si="12"/>
        <v>0</v>
      </c>
      <c r="P85" s="5"/>
      <c r="Q85" s="5"/>
      <c r="R85" s="1"/>
      <c r="S85" s="1" t="e">
        <f t="shared" si="14"/>
        <v>#DIV/0!</v>
      </c>
      <c r="T85" s="1" t="e">
        <f t="shared" si="15"/>
        <v>#DIV/0!</v>
      </c>
      <c r="U85" s="1">
        <v>0</v>
      </c>
      <c r="V85" s="1">
        <v>0</v>
      </c>
      <c r="W85" s="1">
        <v>0</v>
      </c>
      <c r="X85" s="15" t="s">
        <v>102</v>
      </c>
      <c r="Y85" s="1">
        <f t="shared" si="16"/>
        <v>0</v>
      </c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5" t="s">
        <v>113</v>
      </c>
      <c r="B86" s="12" t="s">
        <v>33</v>
      </c>
      <c r="C86" s="1"/>
      <c r="D86" s="1"/>
      <c r="E86" s="1"/>
      <c r="F86" s="1"/>
      <c r="G86" s="6">
        <v>0.3</v>
      </c>
      <c r="H86" s="1" t="e">
        <v>#N/A</v>
      </c>
      <c r="I86" s="1"/>
      <c r="J86" s="1"/>
      <c r="K86" s="1">
        <f t="shared" si="11"/>
        <v>0</v>
      </c>
      <c r="L86" s="1"/>
      <c r="M86" s="1"/>
      <c r="N86" s="1">
        <v>40</v>
      </c>
      <c r="O86" s="1">
        <f t="shared" si="12"/>
        <v>0</v>
      </c>
      <c r="P86" s="5"/>
      <c r="Q86" s="5"/>
      <c r="R86" s="1"/>
      <c r="S86" s="1" t="e">
        <f t="shared" si="14"/>
        <v>#DIV/0!</v>
      </c>
      <c r="T86" s="1" t="e">
        <f t="shared" si="15"/>
        <v>#DIV/0!</v>
      </c>
      <c r="U86" s="1">
        <v>0</v>
      </c>
      <c r="V86" s="1">
        <v>0</v>
      </c>
      <c r="W86" s="1">
        <v>0</v>
      </c>
      <c r="X86" s="15" t="s">
        <v>102</v>
      </c>
      <c r="Y86" s="1">
        <f t="shared" si="16"/>
        <v>0</v>
      </c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5" t="s">
        <v>114</v>
      </c>
      <c r="B87" s="12" t="s">
        <v>33</v>
      </c>
      <c r="C87" s="1"/>
      <c r="D87" s="1"/>
      <c r="E87" s="1"/>
      <c r="F87" s="1"/>
      <c r="G87" s="6">
        <v>0.1</v>
      </c>
      <c r="H87" s="1" t="e">
        <v>#N/A</v>
      </c>
      <c r="I87" s="1"/>
      <c r="J87" s="1"/>
      <c r="K87" s="1">
        <f t="shared" si="11"/>
        <v>0</v>
      </c>
      <c r="L87" s="1"/>
      <c r="M87" s="1"/>
      <c r="N87" s="1">
        <v>100</v>
      </c>
      <c r="O87" s="1">
        <f t="shared" si="12"/>
        <v>0</v>
      </c>
      <c r="P87" s="5"/>
      <c r="Q87" s="5"/>
      <c r="R87" s="1"/>
      <c r="S87" s="1" t="e">
        <f t="shared" si="14"/>
        <v>#DIV/0!</v>
      </c>
      <c r="T87" s="1" t="e">
        <f t="shared" si="15"/>
        <v>#DIV/0!</v>
      </c>
      <c r="U87" s="1">
        <v>0</v>
      </c>
      <c r="V87" s="1">
        <v>0</v>
      </c>
      <c r="W87" s="1">
        <v>0</v>
      </c>
      <c r="X87" s="15" t="s">
        <v>102</v>
      </c>
      <c r="Y87" s="1">
        <f t="shared" si="16"/>
        <v>0</v>
      </c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5" t="s">
        <v>115</v>
      </c>
      <c r="B88" s="12" t="s">
        <v>33</v>
      </c>
      <c r="C88" s="1"/>
      <c r="D88" s="1"/>
      <c r="E88" s="1"/>
      <c r="F88" s="1"/>
      <c r="G88" s="6">
        <v>0.06</v>
      </c>
      <c r="H88" s="1" t="e">
        <v>#N/A</v>
      </c>
      <c r="I88" s="1"/>
      <c r="J88" s="1"/>
      <c r="K88" s="1">
        <f t="shared" si="11"/>
        <v>0</v>
      </c>
      <c r="L88" s="1"/>
      <c r="M88" s="1"/>
      <c r="N88" s="1">
        <v>100</v>
      </c>
      <c r="O88" s="1">
        <f t="shared" si="12"/>
        <v>0</v>
      </c>
      <c r="P88" s="5"/>
      <c r="Q88" s="5"/>
      <c r="R88" s="1"/>
      <c r="S88" s="1" t="e">
        <f t="shared" si="14"/>
        <v>#DIV/0!</v>
      </c>
      <c r="T88" s="1" t="e">
        <f t="shared" si="15"/>
        <v>#DIV/0!</v>
      </c>
      <c r="U88" s="1">
        <v>0</v>
      </c>
      <c r="V88" s="1">
        <v>0</v>
      </c>
      <c r="W88" s="1">
        <v>0</v>
      </c>
      <c r="X88" s="15" t="s">
        <v>102</v>
      </c>
      <c r="Y88" s="1">
        <f t="shared" si="16"/>
        <v>0</v>
      </c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5" t="s">
        <v>116</v>
      </c>
      <c r="B89" s="12" t="s">
        <v>33</v>
      </c>
      <c r="C89" s="1"/>
      <c r="D89" s="1"/>
      <c r="E89" s="1"/>
      <c r="F89" s="1"/>
      <c r="G89" s="6">
        <v>0.06</v>
      </c>
      <c r="H89" s="1" t="e">
        <v>#N/A</v>
      </c>
      <c r="I89" s="1"/>
      <c r="J89" s="1"/>
      <c r="K89" s="1">
        <f t="shared" si="11"/>
        <v>0</v>
      </c>
      <c r="L89" s="1"/>
      <c r="M89" s="1"/>
      <c r="N89" s="1">
        <v>100</v>
      </c>
      <c r="O89" s="1">
        <f t="shared" si="12"/>
        <v>0</v>
      </c>
      <c r="P89" s="5"/>
      <c r="Q89" s="5"/>
      <c r="R89" s="1"/>
      <c r="S89" s="1" t="e">
        <f t="shared" si="14"/>
        <v>#DIV/0!</v>
      </c>
      <c r="T89" s="1" t="e">
        <f t="shared" si="15"/>
        <v>#DIV/0!</v>
      </c>
      <c r="U89" s="1">
        <v>0</v>
      </c>
      <c r="V89" s="1">
        <v>0</v>
      </c>
      <c r="W89" s="1">
        <v>0</v>
      </c>
      <c r="X89" s="15" t="s">
        <v>102</v>
      </c>
      <c r="Y89" s="1">
        <f t="shared" si="16"/>
        <v>0</v>
      </c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/>
      <c r="B90" s="1"/>
      <c r="C90" s="1"/>
      <c r="D90" s="1"/>
      <c r="E90" s="1"/>
      <c r="F90" s="1"/>
      <c r="G90" s="6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/>
      <c r="B91" s="1"/>
      <c r="C91" s="1"/>
      <c r="D91" s="1"/>
      <c r="E91" s="1"/>
      <c r="F91" s="1"/>
      <c r="G91" s="6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/>
      <c r="B92" s="1"/>
      <c r="C92" s="1"/>
      <c r="D92" s="1"/>
      <c r="E92" s="1"/>
      <c r="F92" s="1"/>
      <c r="G92" s="6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/>
      <c r="B93" s="1"/>
      <c r="C93" s="1"/>
      <c r="D93" s="1"/>
      <c r="E93" s="1"/>
      <c r="F93" s="1"/>
      <c r="G93" s="6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/>
      <c r="B94" s="1"/>
      <c r="C94" s="1"/>
      <c r="D94" s="1"/>
      <c r="E94" s="1"/>
      <c r="F94" s="1"/>
      <c r="G94" s="6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/>
      <c r="B95" s="1"/>
      <c r="C95" s="1"/>
      <c r="D95" s="1"/>
      <c r="E95" s="1"/>
      <c r="F95" s="1"/>
      <c r="G95" s="6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6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6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6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6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6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6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6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6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6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6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6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6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6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6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6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6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6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6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6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</sheetData>
  <autoFilter ref="A3:Y89" xr:uid="{7E90CE8A-B523-466C-85F1-AA8C568B3DE9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2024-01-29T07:51:03Z</dcterms:created>
  <dcterms:modified xsi:type="dcterms:W3CDTF">2024-01-29T11:21:16Z</dcterms:modified>
</cp:coreProperties>
</file>