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8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85" min="16" max="16"/>
    <col width="6.140625" customWidth="1" style="68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85" min="22" max="22"/>
    <col width="11" customWidth="1" style="685" min="23" max="23"/>
    <col width="10" customWidth="1" style="685" min="24" max="24"/>
    <col width="11.5703125" customWidth="1" style="685" min="25" max="25"/>
    <col width="10.42578125" customWidth="1" style="68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85" min="30" max="30"/>
    <col width="9.140625" customWidth="1" style="685" min="31" max="16384"/>
  </cols>
  <sheetData>
    <row r="1" ht="45" customFormat="1" customHeight="1" s="380">
      <c r="A1" s="48" t="n"/>
      <c r="B1" s="48" t="n"/>
      <c r="C1" s="48" t="n"/>
      <c r="D1" s="342" t="inlineStr">
        <is>
          <t xml:space="preserve">  БЛАНК ЗАКАЗА </t>
        </is>
      </c>
      <c r="G1" s="14" t="inlineStr">
        <is>
          <t>КИ</t>
        </is>
      </c>
      <c r="H1" s="342" t="inlineStr">
        <is>
          <t>на отгрузку продукции с ООО Трейд-Сервис с</t>
        </is>
      </c>
      <c r="P1" s="343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0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5" t="n"/>
      <c r="P2" s="685" t="n"/>
      <c r="Q2" s="685" t="n"/>
      <c r="R2" s="685" t="n"/>
      <c r="S2" s="685" t="n"/>
      <c r="T2" s="685" t="n"/>
      <c r="U2" s="68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85" t="n"/>
      <c r="O3" s="685" t="n"/>
      <c r="P3" s="685" t="n"/>
      <c r="Q3" s="685" t="n"/>
      <c r="R3" s="685" t="n"/>
      <c r="S3" s="685" t="n"/>
      <c r="T3" s="685" t="n"/>
      <c r="U3" s="68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0">
      <c r="A5" s="346" t="inlineStr">
        <is>
          <t xml:space="preserve">Ваш контактный телефон и имя: </t>
        </is>
      </c>
      <c r="B5" s="688" t="n"/>
      <c r="C5" s="689" t="n"/>
      <c r="D5" s="347" t="n"/>
      <c r="E5" s="690" t="n"/>
      <c r="F5" s="348" t="inlineStr">
        <is>
          <t>Комментарий к заказу:</t>
        </is>
      </c>
      <c r="G5" s="689" t="n"/>
      <c r="H5" s="347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45319</v>
      </c>
      <c r="P5" s="693" t="n"/>
      <c r="R5" s="351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380">
      <c r="A6" s="346" t="inlineStr">
        <is>
          <t>Адрес доставки:</t>
        </is>
      </c>
      <c r="B6" s="688" t="n"/>
      <c r="C6" s="689" t="n"/>
      <c r="D6" s="354" t="inlineStr">
        <is>
          <t>ЛП, ООО, Краснодарский край, Сочи г, Строительный пер, д. 10А,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355">
        <f>IF(O5=0," ",CHOOSE(WEEKDAY(O5,2),"Понедельник","Вторник","Среда","Четверг","Пятница","Суббота","Воскресенье"))</f>
        <v/>
      </c>
      <c r="P6" s="697" t="n"/>
      <c r="R6" s="357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"ЛОГИСТИЧЕСКИЙ ПАРТНЕР"</t>
        </is>
      </c>
      <c r="U6" s="699" t="n"/>
      <c r="Z6" s="60" t="n"/>
      <c r="AA6" s="60" t="n"/>
      <c r="AB6" s="60" t="n"/>
    </row>
    <row r="7" hidden="1" ht="21.75" customFormat="1" customHeight="1" s="380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685" t="n"/>
      <c r="S7" s="694" t="n"/>
      <c r="T7" s="703" t="n"/>
      <c r="U7" s="704" t="n"/>
      <c r="Z7" s="60" t="n"/>
      <c r="AA7" s="60" t="n"/>
      <c r="AB7" s="60" t="n"/>
    </row>
    <row r="8" ht="25.5" customFormat="1" customHeight="1" s="380">
      <c r="A8" s="367" t="inlineStr">
        <is>
          <t>Адрес сдачи груза:</t>
        </is>
      </c>
      <c r="B8" s="705" t="n"/>
      <c r="C8" s="706" t="n"/>
      <c r="D8" s="368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369" t="n">
        <v>0.4166666666666667</v>
      </c>
      <c r="P8" s="693" t="n"/>
      <c r="R8" s="685" t="n"/>
      <c r="S8" s="694" t="n"/>
      <c r="T8" s="703" t="n"/>
      <c r="U8" s="704" t="n"/>
      <c r="Z8" s="60" t="n"/>
      <c r="AA8" s="60" t="n"/>
      <c r="AB8" s="60" t="n"/>
    </row>
    <row r="9" ht="39.95" customFormat="1" customHeight="1" s="380">
      <c r="A9" s="3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5" t="n"/>
      <c r="C9" s="685" t="n"/>
      <c r="D9" s="371" t="inlineStr"/>
      <c r="E9" s="3" t="n"/>
      <c r="F9" s="3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5" t="n"/>
      <c r="H9" s="37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685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0">
      <c r="A10" s="3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5" t="n"/>
      <c r="C10" s="685" t="n"/>
      <c r="D10" s="371" t="n"/>
      <c r="E10" s="3" t="n"/>
      <c r="F10" s="3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5" t="n"/>
      <c r="H10" s="374">
        <f>IFERROR(VLOOKUP($D$10,Proxy,2,FALSE),"")</f>
        <v/>
      </c>
      <c r="I10" s="685" t="n"/>
      <c r="J10" s="685" t="n"/>
      <c r="K10" s="685" t="n"/>
      <c r="L10" s="685" t="n"/>
      <c r="N10" s="31" t="inlineStr">
        <is>
          <t>Время доставки</t>
        </is>
      </c>
      <c r="O10" s="369" t="n"/>
      <c r="P10" s="693" t="n"/>
      <c r="S10" s="29" t="inlineStr">
        <is>
          <t>КОД Аксапты Клиента</t>
        </is>
      </c>
      <c r="T10" s="711" t="inlineStr">
        <is>
          <t>590704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9" t="n"/>
      <c r="P11" s="693" t="n"/>
      <c r="S11" s="29" t="inlineStr">
        <is>
          <t>Тип заказа</t>
        </is>
      </c>
      <c r="T11" s="377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0">
      <c r="A12" s="378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379" t="n"/>
      <c r="P12" s="702" t="n"/>
      <c r="Q12" s="28" t="n"/>
      <c r="S12" s="29" t="inlineStr"/>
      <c r="T12" s="380" t="n"/>
      <c r="U12" s="685" t="n"/>
      <c r="Z12" s="60" t="n"/>
      <c r="AA12" s="60" t="n"/>
      <c r="AB12" s="60" t="n"/>
    </row>
    <row r="13" ht="23.25" customFormat="1" customHeight="1" s="380">
      <c r="A13" s="378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377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0">
      <c r="A14" s="378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0">
      <c r="A15" s="381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383" t="inlineStr">
        <is>
          <t>Кликните на продукт, чтобы просмотреть изображение</t>
        </is>
      </c>
      <c r="V15" s="380" t="n"/>
      <c r="W15" s="380" t="n"/>
      <c r="X15" s="380" t="n"/>
      <c r="Y15" s="38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5" t="inlineStr">
        <is>
          <t>Код единицы продаж</t>
        </is>
      </c>
      <c r="B17" s="385" t="inlineStr">
        <is>
          <t>Код продукта</t>
        </is>
      </c>
      <c r="C17" s="386" t="inlineStr">
        <is>
          <t>Номер варианта</t>
        </is>
      </c>
      <c r="D17" s="385" t="inlineStr">
        <is>
          <t xml:space="preserve">Штрих-код </t>
        </is>
      </c>
      <c r="E17" s="714" t="n"/>
      <c r="F17" s="385" t="inlineStr">
        <is>
          <t>Вес нетто штуки, кг</t>
        </is>
      </c>
      <c r="G17" s="385" t="inlineStr">
        <is>
          <t>Кол-во штук в коробе, шт</t>
        </is>
      </c>
      <c r="H17" s="385" t="inlineStr">
        <is>
          <t>Вес нетто короба, кг</t>
        </is>
      </c>
      <c r="I17" s="385" t="inlineStr">
        <is>
          <t>Вес брутто короба, кг</t>
        </is>
      </c>
      <c r="J17" s="385" t="inlineStr">
        <is>
          <t>Кол-во кор. на паллте, шт</t>
        </is>
      </c>
      <c r="K17" s="385" t="inlineStr">
        <is>
          <t>Коробок в слое</t>
        </is>
      </c>
      <c r="L17" s="385" t="inlineStr">
        <is>
          <t>Завод</t>
        </is>
      </c>
      <c r="M17" s="385" t="inlineStr">
        <is>
          <t>Срок годности, сут.</t>
        </is>
      </c>
      <c r="N17" s="385" t="inlineStr">
        <is>
          <t>Наименование</t>
        </is>
      </c>
      <c r="O17" s="715" t="n"/>
      <c r="P17" s="715" t="n"/>
      <c r="Q17" s="715" t="n"/>
      <c r="R17" s="714" t="n"/>
      <c r="S17" s="384" t="inlineStr">
        <is>
          <t>Доступно к отгрузке</t>
        </is>
      </c>
      <c r="T17" s="689" t="n"/>
      <c r="U17" s="385" t="inlineStr">
        <is>
          <t>Ед. изм.</t>
        </is>
      </c>
      <c r="V17" s="385" t="inlineStr">
        <is>
          <t>Заказ</t>
        </is>
      </c>
      <c r="W17" s="389" t="inlineStr">
        <is>
          <t>Заказ с округлением до короба</t>
        </is>
      </c>
      <c r="X17" s="385" t="inlineStr">
        <is>
          <t>Объём заказа, м3</t>
        </is>
      </c>
      <c r="Y17" s="391" t="inlineStr">
        <is>
          <t>Примечание по продуктку</t>
        </is>
      </c>
      <c r="Z17" s="391" t="inlineStr">
        <is>
          <t>Признак "НОВИНКА"</t>
        </is>
      </c>
      <c r="AA17" s="391" t="inlineStr">
        <is>
          <t>Для формул</t>
        </is>
      </c>
      <c r="AB17" s="716" t="n"/>
      <c r="AC17" s="717" t="n"/>
      <c r="AD17" s="398" t="n"/>
      <c r="BA17" s="399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384" t="inlineStr">
        <is>
          <t>начиная с</t>
        </is>
      </c>
      <c r="T18" s="384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685" t="n"/>
    </row>
    <row r="19" ht="27.75" customHeight="1">
      <c r="A19" s="40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401" t="inlineStr">
        <is>
          <t>Ядрена копоть</t>
        </is>
      </c>
      <c r="B20" s="685" t="n"/>
      <c r="C20" s="685" t="n"/>
      <c r="D20" s="685" t="n"/>
      <c r="E20" s="685" t="n"/>
      <c r="F20" s="685" t="n"/>
      <c r="G20" s="685" t="n"/>
      <c r="H20" s="685" t="n"/>
      <c r="I20" s="685" t="n"/>
      <c r="J20" s="685" t="n"/>
      <c r="K20" s="685" t="n"/>
      <c r="L20" s="685" t="n"/>
      <c r="M20" s="685" t="n"/>
      <c r="N20" s="685" t="n"/>
      <c r="O20" s="685" t="n"/>
      <c r="P20" s="685" t="n"/>
      <c r="Q20" s="685" t="n"/>
      <c r="R20" s="685" t="n"/>
      <c r="S20" s="685" t="n"/>
      <c r="T20" s="685" t="n"/>
      <c r="U20" s="685" t="n"/>
      <c r="V20" s="685" t="n"/>
      <c r="W20" s="685" t="n"/>
      <c r="X20" s="685" t="n"/>
      <c r="Y20" s="401" t="n"/>
      <c r="Z20" s="401" t="n"/>
    </row>
    <row r="21" ht="14.25" customHeight="1">
      <c r="A21" s="402" t="inlineStr">
        <is>
          <t>Копченые колбасы</t>
        </is>
      </c>
      <c r="B21" s="685" t="n"/>
      <c r="C21" s="685" t="n"/>
      <c r="D21" s="685" t="n"/>
      <c r="E21" s="685" t="n"/>
      <c r="F21" s="685" t="n"/>
      <c r="G21" s="685" t="n"/>
      <c r="H21" s="685" t="n"/>
      <c r="I21" s="685" t="n"/>
      <c r="J21" s="685" t="n"/>
      <c r="K21" s="685" t="n"/>
      <c r="L21" s="685" t="n"/>
      <c r="M21" s="685" t="n"/>
      <c r="N21" s="685" t="n"/>
      <c r="O21" s="685" t="n"/>
      <c r="P21" s="685" t="n"/>
      <c r="Q21" s="685" t="n"/>
      <c r="R21" s="685" t="n"/>
      <c r="S21" s="685" t="n"/>
      <c r="T21" s="685" t="n"/>
      <c r="U21" s="685" t="n"/>
      <c r="V21" s="685" t="n"/>
      <c r="W21" s="685" t="n"/>
      <c r="X21" s="685" t="n"/>
      <c r="Y21" s="402" t="n"/>
      <c r="Z21" s="40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3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1" t="n"/>
      <c r="B23" s="685" t="n"/>
      <c r="C23" s="685" t="n"/>
      <c r="D23" s="685" t="n"/>
      <c r="E23" s="685" t="n"/>
      <c r="F23" s="685" t="n"/>
      <c r="G23" s="685" t="n"/>
      <c r="H23" s="685" t="n"/>
      <c r="I23" s="685" t="n"/>
      <c r="J23" s="685" t="n"/>
      <c r="K23" s="685" t="n"/>
      <c r="L23" s="685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685" t="n"/>
      <c r="B24" s="685" t="n"/>
      <c r="C24" s="685" t="n"/>
      <c r="D24" s="685" t="n"/>
      <c r="E24" s="685" t="n"/>
      <c r="F24" s="685" t="n"/>
      <c r="G24" s="685" t="n"/>
      <c r="H24" s="685" t="n"/>
      <c r="I24" s="685" t="n"/>
      <c r="J24" s="685" t="n"/>
      <c r="K24" s="685" t="n"/>
      <c r="L24" s="685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402" t="inlineStr">
        <is>
          <t>Сосиски</t>
        </is>
      </c>
      <c r="B25" s="685" t="n"/>
      <c r="C25" s="685" t="n"/>
      <c r="D25" s="685" t="n"/>
      <c r="E25" s="685" t="n"/>
      <c r="F25" s="685" t="n"/>
      <c r="G25" s="685" t="n"/>
      <c r="H25" s="685" t="n"/>
      <c r="I25" s="685" t="n"/>
      <c r="J25" s="685" t="n"/>
      <c r="K25" s="685" t="n"/>
      <c r="L25" s="685" t="n"/>
      <c r="M25" s="685" t="n"/>
      <c r="N25" s="685" t="n"/>
      <c r="O25" s="685" t="n"/>
      <c r="P25" s="685" t="n"/>
      <c r="Q25" s="685" t="n"/>
      <c r="R25" s="685" t="n"/>
      <c r="S25" s="685" t="n"/>
      <c r="T25" s="685" t="n"/>
      <c r="U25" s="685" t="n"/>
      <c r="V25" s="685" t="n"/>
      <c r="W25" s="685" t="n"/>
      <c r="X25" s="685" t="n"/>
      <c r="Y25" s="402" t="n"/>
      <c r="Z25" s="40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3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403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3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3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03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403" t="n">
        <v>4607091388244</v>
      </c>
      <c r="E31" s="697" t="n"/>
      <c r="F31" s="729" t="n">
        <v>0.42</v>
      </c>
      <c r="G31" s="38" t="n">
        <v>6</v>
      </c>
      <c r="H31" s="729" t="n">
        <v>2.52</v>
      </c>
      <c r="I31" s="72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11" t="n"/>
      <c r="B32" s="685" t="n"/>
      <c r="C32" s="685" t="n"/>
      <c r="D32" s="685" t="n"/>
      <c r="E32" s="685" t="n"/>
      <c r="F32" s="685" t="n"/>
      <c r="G32" s="685" t="n"/>
      <c r="H32" s="685" t="n"/>
      <c r="I32" s="685" t="n"/>
      <c r="J32" s="685" t="n"/>
      <c r="K32" s="685" t="n"/>
      <c r="L32" s="685" t="n"/>
      <c r="M32" s="734" t="n"/>
      <c r="N32" s="735" t="inlineStr">
        <is>
          <t>Итого</t>
        </is>
      </c>
      <c r="O32" s="705" t="n"/>
      <c r="P32" s="705" t="n"/>
      <c r="Q32" s="705" t="n"/>
      <c r="R32" s="705" t="n"/>
      <c r="S32" s="705" t="n"/>
      <c r="T32" s="706" t="n"/>
      <c r="U32" s="43" t="inlineStr">
        <is>
          <t>кор</t>
        </is>
      </c>
      <c r="V32" s="736">
        <f>IFERROR(V26/H26,"0")+IFERROR(V27/H27,"0")+IFERROR(V28/H28,"0")+IFERROR(V29/H29,"0")+IFERROR(V30/H30,"0")+IFERROR(V31/H31,"0")</f>
        <v/>
      </c>
      <c r="W32" s="736">
        <f>IFERROR(W26/H26,"0")+IFERROR(W27/H27,"0")+IFERROR(W28/H28,"0")+IFERROR(W29/H29,"0")+IFERROR(W30/H30,"0")+IFERROR(W31/H31,"0")</f>
        <v/>
      </c>
      <c r="X32" s="736">
        <f>IFERROR(IF(X26="",0,X26),"0")+IFERROR(IF(X27="",0,X27),"0")+IFERROR(IF(X28="",0,X28),"0")+IFERROR(IF(X29="",0,X29),"0")+IFERROR(IF(X30="",0,X30),"0")+IFERROR(IF(X31="",0,X31),"0")</f>
        <v/>
      </c>
      <c r="Y32" s="737" t="n"/>
      <c r="Z32" s="737" t="n"/>
    </row>
    <row r="33">
      <c r="A33" s="685" t="n"/>
      <c r="B33" s="685" t="n"/>
      <c r="C33" s="685" t="n"/>
      <c r="D33" s="685" t="n"/>
      <c r="E33" s="685" t="n"/>
      <c r="F33" s="685" t="n"/>
      <c r="G33" s="685" t="n"/>
      <c r="H33" s="685" t="n"/>
      <c r="I33" s="685" t="n"/>
      <c r="J33" s="685" t="n"/>
      <c r="K33" s="685" t="n"/>
      <c r="L33" s="685" t="n"/>
      <c r="M33" s="734" t="n"/>
      <c r="N33" s="735" t="inlineStr">
        <is>
          <t>Итого</t>
        </is>
      </c>
      <c r="O33" s="705" t="n"/>
      <c r="P33" s="705" t="n"/>
      <c r="Q33" s="705" t="n"/>
      <c r="R33" s="705" t="n"/>
      <c r="S33" s="705" t="n"/>
      <c r="T33" s="706" t="n"/>
      <c r="U33" s="43" t="inlineStr">
        <is>
          <t>кг</t>
        </is>
      </c>
      <c r="V33" s="736">
        <f>IFERROR(SUM(V26:V31),"0")</f>
        <v/>
      </c>
      <c r="W33" s="736">
        <f>IFERROR(SUM(W26:W31),"0")</f>
        <v/>
      </c>
      <c r="X33" s="43" t="n"/>
      <c r="Y33" s="737" t="n"/>
      <c r="Z33" s="737" t="n"/>
    </row>
    <row r="34" ht="14.25" customHeight="1">
      <c r="A34" s="402" t="inlineStr">
        <is>
          <t>Сырокопченые колбасы</t>
        </is>
      </c>
      <c r="B34" s="685" t="n"/>
      <c r="C34" s="685" t="n"/>
      <c r="D34" s="685" t="n"/>
      <c r="E34" s="685" t="n"/>
      <c r="F34" s="685" t="n"/>
      <c r="G34" s="685" t="n"/>
      <c r="H34" s="685" t="n"/>
      <c r="I34" s="685" t="n"/>
      <c r="J34" s="685" t="n"/>
      <c r="K34" s="685" t="n"/>
      <c r="L34" s="685" t="n"/>
      <c r="M34" s="685" t="n"/>
      <c r="N34" s="685" t="n"/>
      <c r="O34" s="685" t="n"/>
      <c r="P34" s="685" t="n"/>
      <c r="Q34" s="685" t="n"/>
      <c r="R34" s="685" t="n"/>
      <c r="S34" s="685" t="n"/>
      <c r="T34" s="685" t="n"/>
      <c r="U34" s="685" t="n"/>
      <c r="V34" s="685" t="n"/>
      <c r="W34" s="685" t="n"/>
      <c r="X34" s="685" t="n"/>
      <c r="Y34" s="402" t="n"/>
      <c r="Z34" s="40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403" t="n">
        <v>4607091388503</v>
      </c>
      <c r="E35" s="697" t="n"/>
      <c r="F35" s="729" t="n">
        <v>0.05</v>
      </c>
      <c r="G35" s="38" t="n">
        <v>12</v>
      </c>
      <c r="H35" s="729" t="n">
        <v>0.6</v>
      </c>
      <c r="I35" s="72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31" t="n"/>
      <c r="P35" s="731" t="n"/>
      <c r="Q35" s="731" t="n"/>
      <c r="R35" s="697" t="n"/>
      <c r="S35" s="40" t="inlineStr"/>
      <c r="T35" s="40" t="inlineStr"/>
      <c r="U35" s="41" t="inlineStr">
        <is>
          <t>кг</t>
        </is>
      </c>
      <c r="V35" s="732" t="n">
        <v>0</v>
      </c>
      <c r="W35" s="73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11" t="n"/>
      <c r="B36" s="685" t="n"/>
      <c r="C36" s="685" t="n"/>
      <c r="D36" s="685" t="n"/>
      <c r="E36" s="685" t="n"/>
      <c r="F36" s="685" t="n"/>
      <c r="G36" s="685" t="n"/>
      <c r="H36" s="685" t="n"/>
      <c r="I36" s="685" t="n"/>
      <c r="J36" s="685" t="n"/>
      <c r="K36" s="685" t="n"/>
      <c r="L36" s="685" t="n"/>
      <c r="M36" s="734" t="n"/>
      <c r="N36" s="735" t="inlineStr">
        <is>
          <t>Итого</t>
        </is>
      </c>
      <c r="O36" s="705" t="n"/>
      <c r="P36" s="705" t="n"/>
      <c r="Q36" s="705" t="n"/>
      <c r="R36" s="705" t="n"/>
      <c r="S36" s="705" t="n"/>
      <c r="T36" s="706" t="n"/>
      <c r="U36" s="43" t="inlineStr">
        <is>
          <t>кор</t>
        </is>
      </c>
      <c r="V36" s="736">
        <f>IFERROR(V35/H35,"0")</f>
        <v/>
      </c>
      <c r="W36" s="736">
        <f>IFERROR(W35/H35,"0")</f>
        <v/>
      </c>
      <c r="X36" s="736">
        <f>IFERROR(IF(X35="",0,X35),"0")</f>
        <v/>
      </c>
      <c r="Y36" s="737" t="n"/>
      <c r="Z36" s="737" t="n"/>
    </row>
    <row r="37">
      <c r="A37" s="685" t="n"/>
      <c r="B37" s="685" t="n"/>
      <c r="C37" s="685" t="n"/>
      <c r="D37" s="685" t="n"/>
      <c r="E37" s="685" t="n"/>
      <c r="F37" s="685" t="n"/>
      <c r="G37" s="685" t="n"/>
      <c r="H37" s="685" t="n"/>
      <c r="I37" s="685" t="n"/>
      <c r="J37" s="685" t="n"/>
      <c r="K37" s="685" t="n"/>
      <c r="L37" s="685" t="n"/>
      <c r="M37" s="734" t="n"/>
      <c r="N37" s="735" t="inlineStr">
        <is>
          <t>Итого</t>
        </is>
      </c>
      <c r="O37" s="705" t="n"/>
      <c r="P37" s="705" t="n"/>
      <c r="Q37" s="705" t="n"/>
      <c r="R37" s="705" t="n"/>
      <c r="S37" s="705" t="n"/>
      <c r="T37" s="706" t="n"/>
      <c r="U37" s="43" t="inlineStr">
        <is>
          <t>кг</t>
        </is>
      </c>
      <c r="V37" s="736">
        <f>IFERROR(SUM(V35:V35),"0")</f>
        <v/>
      </c>
      <c r="W37" s="736">
        <f>IFERROR(SUM(W35:W35),"0")</f>
        <v/>
      </c>
      <c r="X37" s="43" t="n"/>
      <c r="Y37" s="737" t="n"/>
      <c r="Z37" s="737" t="n"/>
    </row>
    <row r="38" ht="14.25" customHeight="1">
      <c r="A38" s="402" t="inlineStr">
        <is>
          <t>Продукты из мяса птицы копчено-вареные</t>
        </is>
      </c>
      <c r="B38" s="685" t="n"/>
      <c r="C38" s="685" t="n"/>
      <c r="D38" s="685" t="n"/>
      <c r="E38" s="685" t="n"/>
      <c r="F38" s="685" t="n"/>
      <c r="G38" s="685" t="n"/>
      <c r="H38" s="685" t="n"/>
      <c r="I38" s="685" t="n"/>
      <c r="J38" s="685" t="n"/>
      <c r="K38" s="685" t="n"/>
      <c r="L38" s="685" t="n"/>
      <c r="M38" s="685" t="n"/>
      <c r="N38" s="685" t="n"/>
      <c r="O38" s="685" t="n"/>
      <c r="P38" s="685" t="n"/>
      <c r="Q38" s="685" t="n"/>
      <c r="R38" s="685" t="n"/>
      <c r="S38" s="685" t="n"/>
      <c r="T38" s="685" t="n"/>
      <c r="U38" s="685" t="n"/>
      <c r="V38" s="685" t="n"/>
      <c r="W38" s="685" t="n"/>
      <c r="X38" s="685" t="n"/>
      <c r="Y38" s="402" t="n"/>
      <c r="Z38" s="40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403" t="n">
        <v>4607091388282</v>
      </c>
      <c r="E39" s="697" t="n"/>
      <c r="F39" s="729" t="n">
        <v>0.3</v>
      </c>
      <c r="G39" s="38" t="n">
        <v>6</v>
      </c>
      <c r="H39" s="729" t="n">
        <v>1.8</v>
      </c>
      <c r="I39" s="72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31" t="n"/>
      <c r="P39" s="731" t="n"/>
      <c r="Q39" s="731" t="n"/>
      <c r="R39" s="697" t="n"/>
      <c r="S39" s="40" t="inlineStr"/>
      <c r="T39" s="40" t="inlineStr"/>
      <c r="U39" s="41" t="inlineStr">
        <is>
          <t>кг</t>
        </is>
      </c>
      <c r="V39" s="732" t="n">
        <v>0</v>
      </c>
      <c r="W39" s="73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11" t="n"/>
      <c r="B40" s="685" t="n"/>
      <c r="C40" s="685" t="n"/>
      <c r="D40" s="685" t="n"/>
      <c r="E40" s="685" t="n"/>
      <c r="F40" s="685" t="n"/>
      <c r="G40" s="685" t="n"/>
      <c r="H40" s="685" t="n"/>
      <c r="I40" s="685" t="n"/>
      <c r="J40" s="685" t="n"/>
      <c r="K40" s="685" t="n"/>
      <c r="L40" s="685" t="n"/>
      <c r="M40" s="734" t="n"/>
      <c r="N40" s="735" t="inlineStr">
        <is>
          <t>Итого</t>
        </is>
      </c>
      <c r="O40" s="705" t="n"/>
      <c r="P40" s="705" t="n"/>
      <c r="Q40" s="705" t="n"/>
      <c r="R40" s="705" t="n"/>
      <c r="S40" s="705" t="n"/>
      <c r="T40" s="706" t="n"/>
      <c r="U40" s="43" t="inlineStr">
        <is>
          <t>кор</t>
        </is>
      </c>
      <c r="V40" s="736">
        <f>IFERROR(V39/H39,"0")</f>
        <v/>
      </c>
      <c r="W40" s="736">
        <f>IFERROR(W39/H39,"0")</f>
        <v/>
      </c>
      <c r="X40" s="736">
        <f>IFERROR(IF(X39="",0,X39),"0")</f>
        <v/>
      </c>
      <c r="Y40" s="737" t="n"/>
      <c r="Z40" s="737" t="n"/>
    </row>
    <row r="41">
      <c r="A41" s="685" t="n"/>
      <c r="B41" s="685" t="n"/>
      <c r="C41" s="685" t="n"/>
      <c r="D41" s="685" t="n"/>
      <c r="E41" s="685" t="n"/>
      <c r="F41" s="685" t="n"/>
      <c r="G41" s="685" t="n"/>
      <c r="H41" s="685" t="n"/>
      <c r="I41" s="685" t="n"/>
      <c r="J41" s="685" t="n"/>
      <c r="K41" s="685" t="n"/>
      <c r="L41" s="685" t="n"/>
      <c r="M41" s="734" t="n"/>
      <c r="N41" s="735" t="inlineStr">
        <is>
          <t>Итого</t>
        </is>
      </c>
      <c r="O41" s="705" t="n"/>
      <c r="P41" s="705" t="n"/>
      <c r="Q41" s="705" t="n"/>
      <c r="R41" s="705" t="n"/>
      <c r="S41" s="705" t="n"/>
      <c r="T41" s="706" t="n"/>
      <c r="U41" s="43" t="inlineStr">
        <is>
          <t>кг</t>
        </is>
      </c>
      <c r="V41" s="736">
        <f>IFERROR(SUM(V39:V39),"0")</f>
        <v/>
      </c>
      <c r="W41" s="736">
        <f>IFERROR(SUM(W39:W39),"0")</f>
        <v/>
      </c>
      <c r="X41" s="43" t="n"/>
      <c r="Y41" s="737" t="n"/>
      <c r="Z41" s="737" t="n"/>
    </row>
    <row r="42" ht="14.25" customHeight="1">
      <c r="A42" s="402" t="inlineStr">
        <is>
          <t>Сыровяленые колбасы</t>
        </is>
      </c>
      <c r="B42" s="685" t="n"/>
      <c r="C42" s="685" t="n"/>
      <c r="D42" s="685" t="n"/>
      <c r="E42" s="685" t="n"/>
      <c r="F42" s="685" t="n"/>
      <c r="G42" s="685" t="n"/>
      <c r="H42" s="685" t="n"/>
      <c r="I42" s="685" t="n"/>
      <c r="J42" s="685" t="n"/>
      <c r="K42" s="685" t="n"/>
      <c r="L42" s="685" t="n"/>
      <c r="M42" s="685" t="n"/>
      <c r="N42" s="685" t="n"/>
      <c r="O42" s="685" t="n"/>
      <c r="P42" s="685" t="n"/>
      <c r="Q42" s="685" t="n"/>
      <c r="R42" s="685" t="n"/>
      <c r="S42" s="685" t="n"/>
      <c r="T42" s="685" t="n"/>
      <c r="U42" s="685" t="n"/>
      <c r="V42" s="685" t="n"/>
      <c r="W42" s="685" t="n"/>
      <c r="X42" s="685" t="n"/>
      <c r="Y42" s="402" t="n"/>
      <c r="Z42" s="40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403" t="n">
        <v>4607091389111</v>
      </c>
      <c r="E43" s="697" t="n"/>
      <c r="F43" s="729" t="n">
        <v>0.025</v>
      </c>
      <c r="G43" s="38" t="n">
        <v>10</v>
      </c>
      <c r="H43" s="729" t="n">
        <v>0.25</v>
      </c>
      <c r="I43" s="72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31" t="n"/>
      <c r="P43" s="731" t="n"/>
      <c r="Q43" s="731" t="n"/>
      <c r="R43" s="697" t="n"/>
      <c r="S43" s="40" t="inlineStr"/>
      <c r="T43" s="40" t="inlineStr"/>
      <c r="U43" s="41" t="inlineStr">
        <is>
          <t>кг</t>
        </is>
      </c>
      <c r="V43" s="732" t="n">
        <v>0</v>
      </c>
      <c r="W43" s="73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11" t="n"/>
      <c r="B44" s="685" t="n"/>
      <c r="C44" s="685" t="n"/>
      <c r="D44" s="685" t="n"/>
      <c r="E44" s="685" t="n"/>
      <c r="F44" s="685" t="n"/>
      <c r="G44" s="685" t="n"/>
      <c r="H44" s="685" t="n"/>
      <c r="I44" s="685" t="n"/>
      <c r="J44" s="685" t="n"/>
      <c r="K44" s="685" t="n"/>
      <c r="L44" s="685" t="n"/>
      <c r="M44" s="734" t="n"/>
      <c r="N44" s="735" t="inlineStr">
        <is>
          <t>Итого</t>
        </is>
      </c>
      <c r="O44" s="705" t="n"/>
      <c r="P44" s="705" t="n"/>
      <c r="Q44" s="705" t="n"/>
      <c r="R44" s="705" t="n"/>
      <c r="S44" s="705" t="n"/>
      <c r="T44" s="706" t="n"/>
      <c r="U44" s="43" t="inlineStr">
        <is>
          <t>кор</t>
        </is>
      </c>
      <c r="V44" s="736">
        <f>IFERROR(V43/H43,"0")</f>
        <v/>
      </c>
      <c r="W44" s="736">
        <f>IFERROR(W43/H43,"0")</f>
        <v/>
      </c>
      <c r="X44" s="736">
        <f>IFERROR(IF(X43="",0,X43),"0")</f>
        <v/>
      </c>
      <c r="Y44" s="737" t="n"/>
      <c r="Z44" s="737" t="n"/>
    </row>
    <row r="45">
      <c r="A45" s="685" t="n"/>
      <c r="B45" s="685" t="n"/>
      <c r="C45" s="685" t="n"/>
      <c r="D45" s="685" t="n"/>
      <c r="E45" s="685" t="n"/>
      <c r="F45" s="685" t="n"/>
      <c r="G45" s="685" t="n"/>
      <c r="H45" s="685" t="n"/>
      <c r="I45" s="685" t="n"/>
      <c r="J45" s="685" t="n"/>
      <c r="K45" s="685" t="n"/>
      <c r="L45" s="685" t="n"/>
      <c r="M45" s="734" t="n"/>
      <c r="N45" s="735" t="inlineStr">
        <is>
          <t>Итого</t>
        </is>
      </c>
      <c r="O45" s="705" t="n"/>
      <c r="P45" s="705" t="n"/>
      <c r="Q45" s="705" t="n"/>
      <c r="R45" s="705" t="n"/>
      <c r="S45" s="705" t="n"/>
      <c r="T45" s="706" t="n"/>
      <c r="U45" s="43" t="inlineStr">
        <is>
          <t>кг</t>
        </is>
      </c>
      <c r="V45" s="736">
        <f>IFERROR(SUM(V43:V43),"0")</f>
        <v/>
      </c>
      <c r="W45" s="736">
        <f>IFERROR(SUM(W43:W43),"0")</f>
        <v/>
      </c>
      <c r="X45" s="43" t="n"/>
      <c r="Y45" s="737" t="n"/>
      <c r="Z45" s="737" t="n"/>
    </row>
    <row r="46" ht="27.75" customHeight="1">
      <c r="A46" s="400" t="inlineStr">
        <is>
          <t>Вязанка</t>
        </is>
      </c>
      <c r="B46" s="728" t="n"/>
      <c r="C46" s="728" t="n"/>
      <c r="D46" s="728" t="n"/>
      <c r="E46" s="728" t="n"/>
      <c r="F46" s="728" t="n"/>
      <c r="G46" s="728" t="n"/>
      <c r="H46" s="728" t="n"/>
      <c r="I46" s="728" t="n"/>
      <c r="J46" s="728" t="n"/>
      <c r="K46" s="728" t="n"/>
      <c r="L46" s="728" t="n"/>
      <c r="M46" s="728" t="n"/>
      <c r="N46" s="728" t="n"/>
      <c r="O46" s="728" t="n"/>
      <c r="P46" s="728" t="n"/>
      <c r="Q46" s="728" t="n"/>
      <c r="R46" s="728" t="n"/>
      <c r="S46" s="728" t="n"/>
      <c r="T46" s="728" t="n"/>
      <c r="U46" s="728" t="n"/>
      <c r="V46" s="728" t="n"/>
      <c r="W46" s="728" t="n"/>
      <c r="X46" s="728" t="n"/>
      <c r="Y46" s="55" t="n"/>
      <c r="Z46" s="55" t="n"/>
    </row>
    <row r="47" ht="16.5" customHeight="1">
      <c r="A47" s="401" t="inlineStr">
        <is>
          <t>Столичная</t>
        </is>
      </c>
      <c r="B47" s="685" t="n"/>
      <c r="C47" s="685" t="n"/>
      <c r="D47" s="685" t="n"/>
      <c r="E47" s="685" t="n"/>
      <c r="F47" s="685" t="n"/>
      <c r="G47" s="685" t="n"/>
      <c r="H47" s="685" t="n"/>
      <c r="I47" s="685" t="n"/>
      <c r="J47" s="685" t="n"/>
      <c r="K47" s="685" t="n"/>
      <c r="L47" s="685" t="n"/>
      <c r="M47" s="685" t="n"/>
      <c r="N47" s="685" t="n"/>
      <c r="O47" s="685" t="n"/>
      <c r="P47" s="685" t="n"/>
      <c r="Q47" s="685" t="n"/>
      <c r="R47" s="685" t="n"/>
      <c r="S47" s="685" t="n"/>
      <c r="T47" s="685" t="n"/>
      <c r="U47" s="685" t="n"/>
      <c r="V47" s="685" t="n"/>
      <c r="W47" s="685" t="n"/>
      <c r="X47" s="685" t="n"/>
      <c r="Y47" s="401" t="n"/>
      <c r="Z47" s="401" t="n"/>
    </row>
    <row r="48" ht="14.25" customHeight="1">
      <c r="A48" s="402" t="inlineStr">
        <is>
          <t>Ветчины</t>
        </is>
      </c>
      <c r="B48" s="685" t="n"/>
      <c r="C48" s="685" t="n"/>
      <c r="D48" s="685" t="n"/>
      <c r="E48" s="685" t="n"/>
      <c r="F48" s="685" t="n"/>
      <c r="G48" s="685" t="n"/>
      <c r="H48" s="685" t="n"/>
      <c r="I48" s="685" t="n"/>
      <c r="J48" s="685" t="n"/>
      <c r="K48" s="685" t="n"/>
      <c r="L48" s="685" t="n"/>
      <c r="M48" s="685" t="n"/>
      <c r="N48" s="685" t="n"/>
      <c r="O48" s="685" t="n"/>
      <c r="P48" s="685" t="n"/>
      <c r="Q48" s="685" t="n"/>
      <c r="R48" s="685" t="n"/>
      <c r="S48" s="685" t="n"/>
      <c r="T48" s="685" t="n"/>
      <c r="U48" s="685" t="n"/>
      <c r="V48" s="685" t="n"/>
      <c r="W48" s="685" t="n"/>
      <c r="X48" s="685" t="n"/>
      <c r="Y48" s="402" t="n"/>
      <c r="Z48" s="40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403" t="n">
        <v>4680115881440</v>
      </c>
      <c r="E49" s="697" t="n"/>
      <c r="F49" s="729" t="n">
        <v>1.35</v>
      </c>
      <c r="G49" s="38" t="n">
        <v>8</v>
      </c>
      <c r="H49" s="729" t="n">
        <v>10.8</v>
      </c>
      <c r="I49" s="72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47">
        <f>HYPERLINK("https://abi.ru/products/Охлажденные/Вязанка/Столичная/Ветчины/P003234/","Ветчины «Филейская» Весовые Вектор ТМ «Вязанка»")</f>
        <v/>
      </c>
      <c r="O49" s="731" t="n"/>
      <c r="P49" s="731" t="n"/>
      <c r="Q49" s="731" t="n"/>
      <c r="R49" s="697" t="n"/>
      <c r="S49" s="40" t="inlineStr"/>
      <c r="T49" s="40" t="inlineStr"/>
      <c r="U49" s="41" t="inlineStr">
        <is>
          <t>кг</t>
        </is>
      </c>
      <c r="V49" s="732" t="n">
        <v>0</v>
      </c>
      <c r="W49" s="73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403" t="n">
        <v>4680115881433</v>
      </c>
      <c r="E50" s="697" t="n"/>
      <c r="F50" s="729" t="n">
        <v>0.45</v>
      </c>
      <c r="G50" s="38" t="n">
        <v>6</v>
      </c>
      <c r="H50" s="729" t="n">
        <v>2.7</v>
      </c>
      <c r="I50" s="72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31" t="n"/>
      <c r="P50" s="731" t="n"/>
      <c r="Q50" s="731" t="n"/>
      <c r="R50" s="697" t="n"/>
      <c r="S50" s="40" t="inlineStr"/>
      <c r="T50" s="40" t="inlineStr"/>
      <c r="U50" s="41" t="inlineStr">
        <is>
          <t>кг</t>
        </is>
      </c>
      <c r="V50" s="732" t="n">
        <v>68</v>
      </c>
      <c r="W50" s="73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11" t="n"/>
      <c r="B51" s="685" t="n"/>
      <c r="C51" s="685" t="n"/>
      <c r="D51" s="685" t="n"/>
      <c r="E51" s="685" t="n"/>
      <c r="F51" s="685" t="n"/>
      <c r="G51" s="685" t="n"/>
      <c r="H51" s="685" t="n"/>
      <c r="I51" s="685" t="n"/>
      <c r="J51" s="685" t="n"/>
      <c r="K51" s="685" t="n"/>
      <c r="L51" s="685" t="n"/>
      <c r="M51" s="734" t="n"/>
      <c r="N51" s="735" t="inlineStr">
        <is>
          <t>Итого</t>
        </is>
      </c>
      <c r="O51" s="705" t="n"/>
      <c r="P51" s="705" t="n"/>
      <c r="Q51" s="705" t="n"/>
      <c r="R51" s="705" t="n"/>
      <c r="S51" s="705" t="n"/>
      <c r="T51" s="706" t="n"/>
      <c r="U51" s="43" t="inlineStr">
        <is>
          <t>кор</t>
        </is>
      </c>
      <c r="V51" s="736">
        <f>IFERROR(V49/H49,"0")+IFERROR(V50/H50,"0")</f>
        <v/>
      </c>
      <c r="W51" s="736">
        <f>IFERROR(W49/H49,"0")+IFERROR(W50/H50,"0")</f>
        <v/>
      </c>
      <c r="X51" s="736">
        <f>IFERROR(IF(X49="",0,X49),"0")+IFERROR(IF(X50="",0,X50),"0")</f>
        <v/>
      </c>
      <c r="Y51" s="737" t="n"/>
      <c r="Z51" s="737" t="n"/>
    </row>
    <row r="52">
      <c r="A52" s="685" t="n"/>
      <c r="B52" s="685" t="n"/>
      <c r="C52" s="685" t="n"/>
      <c r="D52" s="685" t="n"/>
      <c r="E52" s="685" t="n"/>
      <c r="F52" s="685" t="n"/>
      <c r="G52" s="685" t="n"/>
      <c r="H52" s="685" t="n"/>
      <c r="I52" s="685" t="n"/>
      <c r="J52" s="685" t="n"/>
      <c r="K52" s="685" t="n"/>
      <c r="L52" s="685" t="n"/>
      <c r="M52" s="734" t="n"/>
      <c r="N52" s="735" t="inlineStr">
        <is>
          <t>Итого</t>
        </is>
      </c>
      <c r="O52" s="705" t="n"/>
      <c r="P52" s="705" t="n"/>
      <c r="Q52" s="705" t="n"/>
      <c r="R52" s="705" t="n"/>
      <c r="S52" s="705" t="n"/>
      <c r="T52" s="706" t="n"/>
      <c r="U52" s="43" t="inlineStr">
        <is>
          <t>кг</t>
        </is>
      </c>
      <c r="V52" s="736">
        <f>IFERROR(SUM(V49:V50),"0")</f>
        <v/>
      </c>
      <c r="W52" s="736">
        <f>IFERROR(SUM(W49:W50),"0")</f>
        <v/>
      </c>
      <c r="X52" s="43" t="n"/>
      <c r="Y52" s="737" t="n"/>
      <c r="Z52" s="737" t="n"/>
    </row>
    <row r="53" ht="16.5" customHeight="1">
      <c r="A53" s="401" t="inlineStr">
        <is>
          <t>Классическая</t>
        </is>
      </c>
      <c r="B53" s="685" t="n"/>
      <c r="C53" s="685" t="n"/>
      <c r="D53" s="685" t="n"/>
      <c r="E53" s="685" t="n"/>
      <c r="F53" s="685" t="n"/>
      <c r="G53" s="685" t="n"/>
      <c r="H53" s="685" t="n"/>
      <c r="I53" s="685" t="n"/>
      <c r="J53" s="685" t="n"/>
      <c r="K53" s="685" t="n"/>
      <c r="L53" s="685" t="n"/>
      <c r="M53" s="685" t="n"/>
      <c r="N53" s="685" t="n"/>
      <c r="O53" s="685" t="n"/>
      <c r="P53" s="685" t="n"/>
      <c r="Q53" s="685" t="n"/>
      <c r="R53" s="685" t="n"/>
      <c r="S53" s="685" t="n"/>
      <c r="T53" s="685" t="n"/>
      <c r="U53" s="685" t="n"/>
      <c r="V53" s="685" t="n"/>
      <c r="W53" s="685" t="n"/>
      <c r="X53" s="685" t="n"/>
      <c r="Y53" s="401" t="n"/>
      <c r="Z53" s="401" t="n"/>
    </row>
    <row r="54" ht="14.25" customHeight="1">
      <c r="A54" s="402" t="inlineStr">
        <is>
          <t>Вареные колбасы</t>
        </is>
      </c>
      <c r="B54" s="685" t="n"/>
      <c r="C54" s="685" t="n"/>
      <c r="D54" s="685" t="n"/>
      <c r="E54" s="685" t="n"/>
      <c r="F54" s="685" t="n"/>
      <c r="G54" s="685" t="n"/>
      <c r="H54" s="685" t="n"/>
      <c r="I54" s="685" t="n"/>
      <c r="J54" s="685" t="n"/>
      <c r="K54" s="685" t="n"/>
      <c r="L54" s="685" t="n"/>
      <c r="M54" s="685" t="n"/>
      <c r="N54" s="685" t="n"/>
      <c r="O54" s="685" t="n"/>
      <c r="P54" s="685" t="n"/>
      <c r="Q54" s="685" t="n"/>
      <c r="R54" s="685" t="n"/>
      <c r="S54" s="685" t="n"/>
      <c r="T54" s="685" t="n"/>
      <c r="U54" s="685" t="n"/>
      <c r="V54" s="685" t="n"/>
      <c r="W54" s="685" t="n"/>
      <c r="X54" s="685" t="n"/>
      <c r="Y54" s="402" t="n"/>
      <c r="Z54" s="402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403" t="n">
        <v>4680115881426</v>
      </c>
      <c r="E55" s="697" t="n"/>
      <c r="F55" s="729" t="n">
        <v>1.35</v>
      </c>
      <c r="G55" s="38" t="n">
        <v>8</v>
      </c>
      <c r="H55" s="729" t="n">
        <v>10.8</v>
      </c>
      <c r="I55" s="72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31" t="n"/>
      <c r="P55" s="731" t="n"/>
      <c r="Q55" s="731" t="n"/>
      <c r="R55" s="697" t="n"/>
      <c r="S55" s="40" t="inlineStr"/>
      <c r="T55" s="40" t="inlineStr"/>
      <c r="U55" s="41" t="inlineStr">
        <is>
          <t>кг</t>
        </is>
      </c>
      <c r="V55" s="732" t="n">
        <v>117</v>
      </c>
      <c r="W55" s="73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403" t="n">
        <v>4680115881426</v>
      </c>
      <c r="E56" s="697" t="n"/>
      <c r="F56" s="729" t="n">
        <v>1.35</v>
      </c>
      <c r="G56" s="38" t="n">
        <v>8</v>
      </c>
      <c r="H56" s="729" t="n">
        <v>10.8</v>
      </c>
      <c r="I56" s="72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50" t="inlineStr">
        <is>
          <t>Вареные колбасы «Филейская» Весовые Вектор ТМ «Вязанка»</t>
        </is>
      </c>
      <c r="O56" s="731" t="n"/>
      <c r="P56" s="731" t="n"/>
      <c r="Q56" s="731" t="n"/>
      <c r="R56" s="697" t="n"/>
      <c r="S56" s="40" t="inlineStr"/>
      <c r="T56" s="40" t="inlineStr"/>
      <c r="U56" s="41" t="inlineStr">
        <is>
          <t>кг</t>
        </is>
      </c>
      <c r="V56" s="732" t="n">
        <v>0</v>
      </c>
      <c r="W56" s="73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403" t="n">
        <v>4680115881419</v>
      </c>
      <c r="E57" s="697" t="n"/>
      <c r="F57" s="729" t="n">
        <v>0.45</v>
      </c>
      <c r="G57" s="38" t="n">
        <v>10</v>
      </c>
      <c r="H57" s="729" t="n">
        <v>4.5</v>
      </c>
      <c r="I57" s="72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383</v>
      </c>
      <c r="W57" s="73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403" t="n">
        <v>4680115881525</v>
      </c>
      <c r="E58" s="697" t="n"/>
      <c r="F58" s="729" t="n">
        <v>0.4</v>
      </c>
      <c r="G58" s="38" t="n">
        <v>10</v>
      </c>
      <c r="H58" s="729" t="n">
        <v>4</v>
      </c>
      <c r="I58" s="72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52" t="inlineStr">
        <is>
          <t>Колбаса вареная Филейская ТМ Вязанка ТС Классическая полиамид ф/в 0,4 кг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11" t="n"/>
      <c r="B59" s="685" t="n"/>
      <c r="C59" s="685" t="n"/>
      <c r="D59" s="685" t="n"/>
      <c r="E59" s="685" t="n"/>
      <c r="F59" s="685" t="n"/>
      <c r="G59" s="685" t="n"/>
      <c r="H59" s="685" t="n"/>
      <c r="I59" s="685" t="n"/>
      <c r="J59" s="685" t="n"/>
      <c r="K59" s="685" t="n"/>
      <c r="L59" s="685" t="n"/>
      <c r="M59" s="734" t="n"/>
      <c r="N59" s="735" t="inlineStr">
        <is>
          <t>Итого</t>
        </is>
      </c>
      <c r="O59" s="705" t="n"/>
      <c r="P59" s="705" t="n"/>
      <c r="Q59" s="705" t="n"/>
      <c r="R59" s="705" t="n"/>
      <c r="S59" s="705" t="n"/>
      <c r="T59" s="706" t="n"/>
      <c r="U59" s="43" t="inlineStr">
        <is>
          <t>кор</t>
        </is>
      </c>
      <c r="V59" s="736">
        <f>IFERROR(V55/H55,"0")+IFERROR(V56/H56,"0")+IFERROR(V57/H57,"0")+IFERROR(V58/H58,"0")</f>
        <v/>
      </c>
      <c r="W59" s="736">
        <f>IFERROR(W55/H55,"0")+IFERROR(W56/H56,"0")+IFERROR(W57/H57,"0")+IFERROR(W58/H58,"0")</f>
        <v/>
      </c>
      <c r="X59" s="736">
        <f>IFERROR(IF(X55="",0,X55),"0")+IFERROR(IF(X56="",0,X56),"0")+IFERROR(IF(X57="",0,X57),"0")+IFERROR(IF(X58="",0,X58),"0")</f>
        <v/>
      </c>
      <c r="Y59" s="737" t="n"/>
      <c r="Z59" s="737" t="n"/>
    </row>
    <row r="60">
      <c r="A60" s="685" t="n"/>
      <c r="B60" s="685" t="n"/>
      <c r="C60" s="685" t="n"/>
      <c r="D60" s="685" t="n"/>
      <c r="E60" s="685" t="n"/>
      <c r="F60" s="685" t="n"/>
      <c r="G60" s="685" t="n"/>
      <c r="H60" s="685" t="n"/>
      <c r="I60" s="685" t="n"/>
      <c r="J60" s="685" t="n"/>
      <c r="K60" s="685" t="n"/>
      <c r="L60" s="685" t="n"/>
      <c r="M60" s="734" t="n"/>
      <c r="N60" s="735" t="inlineStr">
        <is>
          <t>Итого</t>
        </is>
      </c>
      <c r="O60" s="705" t="n"/>
      <c r="P60" s="705" t="n"/>
      <c r="Q60" s="705" t="n"/>
      <c r="R60" s="705" t="n"/>
      <c r="S60" s="705" t="n"/>
      <c r="T60" s="706" t="n"/>
      <c r="U60" s="43" t="inlineStr">
        <is>
          <t>кг</t>
        </is>
      </c>
      <c r="V60" s="736">
        <f>IFERROR(SUM(V55:V58),"0")</f>
        <v/>
      </c>
      <c r="W60" s="736">
        <f>IFERROR(SUM(W55:W58),"0")</f>
        <v/>
      </c>
      <c r="X60" s="43" t="n"/>
      <c r="Y60" s="737" t="n"/>
      <c r="Z60" s="737" t="n"/>
    </row>
    <row r="61" ht="16.5" customHeight="1">
      <c r="A61" s="401" t="inlineStr">
        <is>
          <t>Вязанка</t>
        </is>
      </c>
      <c r="B61" s="685" t="n"/>
      <c r="C61" s="685" t="n"/>
      <c r="D61" s="685" t="n"/>
      <c r="E61" s="685" t="n"/>
      <c r="F61" s="685" t="n"/>
      <c r="G61" s="685" t="n"/>
      <c r="H61" s="685" t="n"/>
      <c r="I61" s="685" t="n"/>
      <c r="J61" s="685" t="n"/>
      <c r="K61" s="685" t="n"/>
      <c r="L61" s="685" t="n"/>
      <c r="M61" s="685" t="n"/>
      <c r="N61" s="685" t="n"/>
      <c r="O61" s="685" t="n"/>
      <c r="P61" s="685" t="n"/>
      <c r="Q61" s="685" t="n"/>
      <c r="R61" s="685" t="n"/>
      <c r="S61" s="685" t="n"/>
      <c r="T61" s="685" t="n"/>
      <c r="U61" s="685" t="n"/>
      <c r="V61" s="685" t="n"/>
      <c r="W61" s="685" t="n"/>
      <c r="X61" s="685" t="n"/>
      <c r="Y61" s="401" t="n"/>
      <c r="Z61" s="401" t="n"/>
    </row>
    <row r="62" ht="14.25" customHeight="1">
      <c r="A62" s="402" t="inlineStr">
        <is>
          <t>Вареные колбасы</t>
        </is>
      </c>
      <c r="B62" s="685" t="n"/>
      <c r="C62" s="685" t="n"/>
      <c r="D62" s="685" t="n"/>
      <c r="E62" s="685" t="n"/>
      <c r="F62" s="685" t="n"/>
      <c r="G62" s="685" t="n"/>
      <c r="H62" s="685" t="n"/>
      <c r="I62" s="685" t="n"/>
      <c r="J62" s="685" t="n"/>
      <c r="K62" s="685" t="n"/>
      <c r="L62" s="685" t="n"/>
      <c r="M62" s="685" t="n"/>
      <c r="N62" s="685" t="n"/>
      <c r="O62" s="685" t="n"/>
      <c r="P62" s="685" t="n"/>
      <c r="Q62" s="685" t="n"/>
      <c r="R62" s="685" t="n"/>
      <c r="S62" s="685" t="n"/>
      <c r="T62" s="685" t="n"/>
      <c r="U62" s="685" t="n"/>
      <c r="V62" s="685" t="n"/>
      <c r="W62" s="685" t="n"/>
      <c r="X62" s="685" t="n"/>
      <c r="Y62" s="402" t="n"/>
      <c r="Z62" s="40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403" t="n">
        <v>4607091382945</v>
      </c>
      <c r="E63" s="697" t="n"/>
      <c r="F63" s="729" t="n">
        <v>1.4</v>
      </c>
      <c r="G63" s="38" t="n">
        <v>8</v>
      </c>
      <c r="H63" s="729" t="n">
        <v>11.2</v>
      </c>
      <c r="I63" s="72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53" t="inlineStr">
        <is>
          <t>Вареные колбасы «Вязанка со шпиком» Весовые Вектор УВВ ТМ «Вязанка»</t>
        </is>
      </c>
      <c r="O63" s="731" t="n"/>
      <c r="P63" s="731" t="n"/>
      <c r="Q63" s="731" t="n"/>
      <c r="R63" s="697" t="n"/>
      <c r="S63" s="40" t="inlineStr"/>
      <c r="T63" s="40" t="inlineStr"/>
      <c r="U63" s="41" t="inlineStr">
        <is>
          <t>кг</t>
        </is>
      </c>
      <c r="V63" s="732" t="n">
        <v>0</v>
      </c>
      <c r="W63" s="73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403" t="n">
        <v>4607091385670</v>
      </c>
      <c r="E64" s="697" t="n"/>
      <c r="F64" s="729" t="n">
        <v>1.35</v>
      </c>
      <c r="G64" s="38" t="n">
        <v>8</v>
      </c>
      <c r="H64" s="729" t="n">
        <v>10.8</v>
      </c>
      <c r="I64" s="72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31" t="n"/>
      <c r="P64" s="731" t="n"/>
      <c r="Q64" s="731" t="n"/>
      <c r="R64" s="697" t="n"/>
      <c r="S64" s="40" t="inlineStr"/>
      <c r="T64" s="40" t="inlineStr"/>
      <c r="U64" s="41" t="inlineStr">
        <is>
          <t>кг</t>
        </is>
      </c>
      <c r="V64" s="732" t="n">
        <v>0</v>
      </c>
      <c r="W64" s="73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403" t="n">
        <v>4607091385670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55" t="inlineStr">
        <is>
          <t>Вареные колбасы «Докторская ГОСТ»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30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403" t="n">
        <v>4680115883956</v>
      </c>
      <c r="E66" s="697" t="n"/>
      <c r="F66" s="729" t="n">
        <v>1.4</v>
      </c>
      <c r="G66" s="38" t="n">
        <v>8</v>
      </c>
      <c r="H66" s="729" t="n">
        <v>11.2</v>
      </c>
      <c r="I66" s="72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 t="inlineStr">
        <is>
          <t>Вареные колбасы «Любительская ГОСТ» Весовой п/а ТМ «Вязанка»</t>
        </is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403" t="n">
        <v>4680115881327</v>
      </c>
      <c r="E67" s="697" t="n"/>
      <c r="F67" s="729" t="n">
        <v>1.35</v>
      </c>
      <c r="G67" s="38" t="n">
        <v>8</v>
      </c>
      <c r="H67" s="729" t="n">
        <v>10.8</v>
      </c>
      <c r="I67" s="72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5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403" t="n">
        <v>4680115882133</v>
      </c>
      <c r="E68" s="697" t="n"/>
      <c r="F68" s="729" t="n">
        <v>1.35</v>
      </c>
      <c r="G68" s="38" t="n">
        <v>8</v>
      </c>
      <c r="H68" s="729" t="n">
        <v>10.8</v>
      </c>
      <c r="I68" s="72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403" t="n">
        <v>4680115882133</v>
      </c>
      <c r="E69" s="697" t="n"/>
      <c r="F69" s="729" t="n">
        <v>1.4</v>
      </c>
      <c r="G69" s="38" t="n">
        <v>8</v>
      </c>
      <c r="H69" s="729" t="n">
        <v>11.2</v>
      </c>
      <c r="I69" s="72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9" t="inlineStr">
        <is>
          <t>Вареные колбасы «Сливушка» Вес П/а ТМ «Вязанка»</t>
        </is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403" t="n">
        <v>4607091382952</v>
      </c>
      <c r="E70" s="697" t="n"/>
      <c r="F70" s="729" t="n">
        <v>0.5</v>
      </c>
      <c r="G70" s="38" t="n">
        <v>6</v>
      </c>
      <c r="H70" s="729" t="n">
        <v>3</v>
      </c>
      <c r="I70" s="72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90</v>
      </c>
      <c r="W70" s="73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403" t="n">
        <v>4607091385687</v>
      </c>
      <c r="E71" s="697" t="n"/>
      <c r="F71" s="729" t="n">
        <v>0.4</v>
      </c>
      <c r="G71" s="38" t="n">
        <v>10</v>
      </c>
      <c r="H71" s="729" t="n">
        <v>4</v>
      </c>
      <c r="I71" s="729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267</v>
      </c>
      <c r="W71" s="73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403" t="n">
        <v>4680115882539</v>
      </c>
      <c r="E72" s="697" t="n"/>
      <c r="F72" s="729" t="n">
        <v>0.37</v>
      </c>
      <c r="G72" s="38" t="n">
        <v>10</v>
      </c>
      <c r="H72" s="729" t="n">
        <v>3.7</v>
      </c>
      <c r="I72" s="729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403" t="n">
        <v>4607091384604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6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82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403" t="n">
        <v>4680115880283</v>
      </c>
      <c r="E74" s="697" t="n"/>
      <c r="F74" s="729" t="n">
        <v>0.6</v>
      </c>
      <c r="G74" s="38" t="n">
        <v>8</v>
      </c>
      <c r="H74" s="729" t="n">
        <v>4.8</v>
      </c>
      <c r="I74" s="72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403" t="n">
        <v>4680115883949</v>
      </c>
      <c r="E75" s="697" t="n"/>
      <c r="F75" s="729" t="n">
        <v>0.37</v>
      </c>
      <c r="G75" s="38" t="n">
        <v>10</v>
      </c>
      <c r="H75" s="729" t="n">
        <v>3.7</v>
      </c>
      <c r="I75" s="72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 t="inlineStr">
        <is>
          <t>Вареные колбасы «Любительская ГОСТ» Фикс.вес 0,37 п/а ТМ «Вязанка»</t>
        </is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403" t="n">
        <v>4680115881518</v>
      </c>
      <c r="E76" s="697" t="n"/>
      <c r="F76" s="729" t="n">
        <v>0.4</v>
      </c>
      <c r="G76" s="38" t="n">
        <v>10</v>
      </c>
      <c r="H76" s="729" t="n">
        <v>4</v>
      </c>
      <c r="I76" s="72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403" t="n">
        <v>4680115881303</v>
      </c>
      <c r="E77" s="697" t="n"/>
      <c r="F77" s="729" t="n">
        <v>0.45</v>
      </c>
      <c r="G77" s="38" t="n">
        <v>10</v>
      </c>
      <c r="H77" s="729" t="n">
        <v>4.5</v>
      </c>
      <c r="I77" s="72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360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403" t="n">
        <v>4680115882577</v>
      </c>
      <c r="E78" s="697" t="n"/>
      <c r="F78" s="729" t="n">
        <v>0.4</v>
      </c>
      <c r="G78" s="38" t="n">
        <v>8</v>
      </c>
      <c r="H78" s="729" t="n">
        <v>3.2</v>
      </c>
      <c r="I78" s="72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8" t="inlineStr">
        <is>
          <t>Колбаса вареная Мусульманская ТМ Вязанка Халяль вектор ф/в 0,4 кг Казахстан АК</t>
        </is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03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халяль ТМ Вязанка вектор ф/в 0,4 кг НД Узбекистан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403" t="n">
        <v>4680115882720</v>
      </c>
      <c r="E80" s="697" t="n"/>
      <c r="F80" s="729" t="n">
        <v>0.45</v>
      </c>
      <c r="G80" s="38" t="n">
        <v>10</v>
      </c>
      <c r="H80" s="729" t="n">
        <v>4.5</v>
      </c>
      <c r="I80" s="72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70" t="inlineStr">
        <is>
          <t>Вареные колбасы «Филейская #Живой_пар» ф/в 0,45 п/а ТМ «Вязанка»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403" t="n">
        <v>4607091388466</v>
      </c>
      <c r="E81" s="697" t="n"/>
      <c r="F81" s="729" t="n">
        <v>0.45</v>
      </c>
      <c r="G81" s="38" t="n">
        <v>6</v>
      </c>
      <c r="H81" s="729" t="n">
        <v>2.7</v>
      </c>
      <c r="I81" s="72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7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03" t="n">
        <v>4680115880269</v>
      </c>
      <c r="E82" s="697" t="n"/>
      <c r="F82" s="729" t="n">
        <v>0.375</v>
      </c>
      <c r="G82" s="38" t="n">
        <v>10</v>
      </c>
      <c r="H82" s="729" t="n">
        <v>3.75</v>
      </c>
      <c r="I82" s="72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7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03" t="n">
        <v>4680115880429</v>
      </c>
      <c r="E83" s="697" t="n"/>
      <c r="F83" s="729" t="n">
        <v>0.45</v>
      </c>
      <c r="G83" s="38" t="n">
        <v>10</v>
      </c>
      <c r="H83" s="729" t="n">
        <v>4.5</v>
      </c>
      <c r="I83" s="72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134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03" t="n">
        <v>4680115881457</v>
      </c>
      <c r="E84" s="697" t="n"/>
      <c r="F84" s="729" t="n">
        <v>0.75</v>
      </c>
      <c r="G84" s="38" t="n">
        <v>6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11" t="n"/>
      <c r="B85" s="685" t="n"/>
      <c r="C85" s="685" t="n"/>
      <c r="D85" s="685" t="n"/>
      <c r="E85" s="685" t="n"/>
      <c r="F85" s="685" t="n"/>
      <c r="G85" s="685" t="n"/>
      <c r="H85" s="685" t="n"/>
      <c r="I85" s="685" t="n"/>
      <c r="J85" s="685" t="n"/>
      <c r="K85" s="685" t="n"/>
      <c r="L85" s="685" t="n"/>
      <c r="M85" s="734" t="n"/>
      <c r="N85" s="735" t="inlineStr">
        <is>
          <t>Итого</t>
        </is>
      </c>
      <c r="O85" s="705" t="n"/>
      <c r="P85" s="705" t="n"/>
      <c r="Q85" s="705" t="n"/>
      <c r="R85" s="705" t="n"/>
      <c r="S85" s="705" t="n"/>
      <c r="T85" s="706" t="n"/>
      <c r="U85" s="43" t="inlineStr">
        <is>
          <t>кор</t>
        </is>
      </c>
      <c r="V85" s="7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37" t="n"/>
      <c r="Z85" s="737" t="n"/>
    </row>
    <row r="86">
      <c r="A86" s="685" t="n"/>
      <c r="B86" s="685" t="n"/>
      <c r="C86" s="685" t="n"/>
      <c r="D86" s="685" t="n"/>
      <c r="E86" s="685" t="n"/>
      <c r="F86" s="685" t="n"/>
      <c r="G86" s="685" t="n"/>
      <c r="H86" s="685" t="n"/>
      <c r="I86" s="685" t="n"/>
      <c r="J86" s="685" t="n"/>
      <c r="K86" s="685" t="n"/>
      <c r="L86" s="685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кг</t>
        </is>
      </c>
      <c r="V86" s="736">
        <f>IFERROR(SUM(V63:V84),"0")</f>
        <v/>
      </c>
      <c r="W86" s="736">
        <f>IFERROR(SUM(W63:W84),"0")</f>
        <v/>
      </c>
      <c r="X86" s="43" t="n"/>
      <c r="Y86" s="737" t="n"/>
      <c r="Z86" s="737" t="n"/>
    </row>
    <row r="87" ht="14.25" customHeight="1">
      <c r="A87" s="402" t="inlineStr">
        <is>
          <t>Ветчины</t>
        </is>
      </c>
      <c r="B87" s="685" t="n"/>
      <c r="C87" s="685" t="n"/>
      <c r="D87" s="685" t="n"/>
      <c r="E87" s="685" t="n"/>
      <c r="F87" s="685" t="n"/>
      <c r="G87" s="685" t="n"/>
      <c r="H87" s="685" t="n"/>
      <c r="I87" s="685" t="n"/>
      <c r="J87" s="685" t="n"/>
      <c r="K87" s="685" t="n"/>
      <c r="L87" s="685" t="n"/>
      <c r="M87" s="685" t="n"/>
      <c r="N87" s="685" t="n"/>
      <c r="O87" s="685" t="n"/>
      <c r="P87" s="685" t="n"/>
      <c r="Q87" s="685" t="n"/>
      <c r="R87" s="685" t="n"/>
      <c r="S87" s="685" t="n"/>
      <c r="T87" s="685" t="n"/>
      <c r="U87" s="685" t="n"/>
      <c r="V87" s="685" t="n"/>
      <c r="W87" s="685" t="n"/>
      <c r="X87" s="685" t="n"/>
      <c r="Y87" s="402" t="n"/>
      <c r="Z87" s="402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03" t="n">
        <v>4680115881488</v>
      </c>
      <c r="E88" s="697" t="n"/>
      <c r="F88" s="729" t="n">
        <v>1.35</v>
      </c>
      <c r="G88" s="38" t="n">
        <v>8</v>
      </c>
      <c r="H88" s="729" t="n">
        <v>10.8</v>
      </c>
      <c r="I88" s="72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75">
        <f>HYPERLINK("https://abi.ru/products/Охлажденные/Вязанка/Вязанка/Ветчины/P003236/","Ветчины Сливушка с индейкой Вязанка вес П/а Вязанка")</f>
        <v/>
      </c>
      <c r="O88" s="731" t="n"/>
      <c r="P88" s="731" t="n"/>
      <c r="Q88" s="731" t="n"/>
      <c r="R88" s="697" t="n"/>
      <c r="S88" s="40" t="inlineStr"/>
      <c r="T88" s="40" t="inlineStr"/>
      <c r="U88" s="41" t="inlineStr">
        <is>
          <t>кг</t>
        </is>
      </c>
      <c r="V88" s="732" t="n">
        <v>0</v>
      </c>
      <c r="W88" s="73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03" t="n">
        <v>4607091384765</v>
      </c>
      <c r="E89" s="697" t="n"/>
      <c r="F89" s="729" t="n">
        <v>0.42</v>
      </c>
      <c r="G89" s="38" t="n">
        <v>6</v>
      </c>
      <c r="H89" s="729" t="n">
        <v>2.52</v>
      </c>
      <c r="I89" s="72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76" t="inlineStr">
        <is>
          <t>Ветчины Запекуша с сочным окороком Вязанка Фикс.вес 0,42 п/а Вязанка</t>
        </is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03" t="n">
        <v>4680115882751</v>
      </c>
      <c r="E90" s="697" t="n"/>
      <c r="F90" s="729" t="n">
        <v>0.45</v>
      </c>
      <c r="G90" s="38" t="n">
        <v>10</v>
      </c>
      <c r="H90" s="729" t="n">
        <v>4.5</v>
      </c>
      <c r="I90" s="72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77" t="inlineStr">
        <is>
          <t>Ветчины «Филейская #Живой_пар» ф/в 0,45 п/а ТМ «Вязанка»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03" t="n">
        <v>4680115882775</v>
      </c>
      <c r="E91" s="697" t="n"/>
      <c r="F91" s="729" t="n">
        <v>0.3</v>
      </c>
      <c r="G91" s="38" t="n">
        <v>8</v>
      </c>
      <c r="H91" s="729" t="n">
        <v>2.4</v>
      </c>
      <c r="I91" s="72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78" t="inlineStr">
        <is>
          <t>Ветчины «Сливушка с индейкой» Фикс.вес 0,3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48</v>
      </c>
      <c r="W91" s="73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03" t="n">
        <v>4680115880658</v>
      </c>
      <c r="E92" s="697" t="n"/>
      <c r="F92" s="729" t="n">
        <v>0.4</v>
      </c>
      <c r="G92" s="38" t="n">
        <v>6</v>
      </c>
      <c r="H92" s="729" t="n">
        <v>2.4</v>
      </c>
      <c r="I92" s="72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7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11" t="n"/>
      <c r="B93" s="685" t="n"/>
      <c r="C93" s="685" t="n"/>
      <c r="D93" s="685" t="n"/>
      <c r="E93" s="685" t="n"/>
      <c r="F93" s="685" t="n"/>
      <c r="G93" s="685" t="n"/>
      <c r="H93" s="685" t="n"/>
      <c r="I93" s="685" t="n"/>
      <c r="J93" s="685" t="n"/>
      <c r="K93" s="685" t="n"/>
      <c r="L93" s="685" t="n"/>
      <c r="M93" s="734" t="n"/>
      <c r="N93" s="735" t="inlineStr">
        <is>
          <t>Итого</t>
        </is>
      </c>
      <c r="O93" s="705" t="n"/>
      <c r="P93" s="705" t="n"/>
      <c r="Q93" s="705" t="n"/>
      <c r="R93" s="705" t="n"/>
      <c r="S93" s="705" t="n"/>
      <c r="T93" s="706" t="n"/>
      <c r="U93" s="43" t="inlineStr">
        <is>
          <t>кор</t>
        </is>
      </c>
      <c r="V93" s="736">
        <f>IFERROR(V88/H88,"0")+IFERROR(V89/H89,"0")+IFERROR(V90/H90,"0")+IFERROR(V91/H91,"0")+IFERROR(V92/H92,"0")</f>
        <v/>
      </c>
      <c r="W93" s="736">
        <f>IFERROR(W88/H88,"0")+IFERROR(W89/H89,"0")+IFERROR(W90/H90,"0")+IFERROR(W91/H91,"0")+IFERROR(W92/H92,"0")</f>
        <v/>
      </c>
      <c r="X93" s="736">
        <f>IFERROR(IF(X88="",0,X88),"0")+IFERROR(IF(X89="",0,X89),"0")+IFERROR(IF(X90="",0,X90),"0")+IFERROR(IF(X91="",0,X91),"0")+IFERROR(IF(X92="",0,X92),"0")</f>
        <v/>
      </c>
      <c r="Y93" s="737" t="n"/>
      <c r="Z93" s="737" t="n"/>
    </row>
    <row r="94">
      <c r="A94" s="685" t="n"/>
      <c r="B94" s="685" t="n"/>
      <c r="C94" s="685" t="n"/>
      <c r="D94" s="685" t="n"/>
      <c r="E94" s="685" t="n"/>
      <c r="F94" s="685" t="n"/>
      <c r="G94" s="685" t="n"/>
      <c r="H94" s="685" t="n"/>
      <c r="I94" s="685" t="n"/>
      <c r="J94" s="685" t="n"/>
      <c r="K94" s="685" t="n"/>
      <c r="L94" s="685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кг</t>
        </is>
      </c>
      <c r="V94" s="736">
        <f>IFERROR(SUM(V88:V92),"0")</f>
        <v/>
      </c>
      <c r="W94" s="736">
        <f>IFERROR(SUM(W88:W92),"0")</f>
        <v/>
      </c>
      <c r="X94" s="43" t="n"/>
      <c r="Y94" s="737" t="n"/>
      <c r="Z94" s="737" t="n"/>
    </row>
    <row r="95" ht="14.25" customHeight="1">
      <c r="A95" s="402" t="inlineStr">
        <is>
          <t>Копченые колбасы</t>
        </is>
      </c>
      <c r="B95" s="685" t="n"/>
      <c r="C95" s="685" t="n"/>
      <c r="D95" s="685" t="n"/>
      <c r="E95" s="685" t="n"/>
      <c r="F95" s="685" t="n"/>
      <c r="G95" s="685" t="n"/>
      <c r="H95" s="685" t="n"/>
      <c r="I95" s="685" t="n"/>
      <c r="J95" s="685" t="n"/>
      <c r="K95" s="685" t="n"/>
      <c r="L95" s="685" t="n"/>
      <c r="M95" s="685" t="n"/>
      <c r="N95" s="685" t="n"/>
      <c r="O95" s="685" t="n"/>
      <c r="P95" s="685" t="n"/>
      <c r="Q95" s="685" t="n"/>
      <c r="R95" s="685" t="n"/>
      <c r="S95" s="685" t="n"/>
      <c r="T95" s="685" t="n"/>
      <c r="U95" s="685" t="n"/>
      <c r="V95" s="685" t="n"/>
      <c r="W95" s="685" t="n"/>
      <c r="X95" s="685" t="n"/>
      <c r="Y95" s="402" t="n"/>
      <c r="Z95" s="402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03" t="n">
        <v>4607091387667</v>
      </c>
      <c r="E96" s="697" t="n"/>
      <c r="F96" s="729" t="n">
        <v>0.9</v>
      </c>
      <c r="G96" s="38" t="n">
        <v>10</v>
      </c>
      <c r="H96" s="729" t="n">
        <v>9</v>
      </c>
      <c r="I96" s="72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1" t="n"/>
      <c r="P96" s="731" t="n"/>
      <c r="Q96" s="731" t="n"/>
      <c r="R96" s="697" t="n"/>
      <c r="S96" s="40" t="inlineStr"/>
      <c r="T96" s="40" t="inlineStr"/>
      <c r="U96" s="41" t="inlineStr">
        <is>
          <t>кг</t>
        </is>
      </c>
      <c r="V96" s="732" t="n">
        <v>0</v>
      </c>
      <c r="W96" s="73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03" t="n">
        <v>4607091387636</v>
      </c>
      <c r="E97" s="697" t="n"/>
      <c r="F97" s="729" t="n">
        <v>0.7</v>
      </c>
      <c r="G97" s="38" t="n">
        <v>6</v>
      </c>
      <c r="H97" s="729" t="n">
        <v>4.2</v>
      </c>
      <c r="I97" s="72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03" t="n">
        <v>4607091382426</v>
      </c>
      <c r="E98" s="697" t="n"/>
      <c r="F98" s="729" t="n">
        <v>0.9</v>
      </c>
      <c r="G98" s="38" t="n">
        <v>10</v>
      </c>
      <c r="H98" s="729" t="n">
        <v>9</v>
      </c>
      <c r="I98" s="72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03" t="n">
        <v>4607091386547</v>
      </c>
      <c r="E99" s="697" t="n"/>
      <c r="F99" s="729" t="n">
        <v>0.35</v>
      </c>
      <c r="G99" s="38" t="n">
        <v>8</v>
      </c>
      <c r="H99" s="729" t="n">
        <v>2.8</v>
      </c>
      <c r="I99" s="72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03" t="n">
        <v>4607091384734</v>
      </c>
      <c r="E100" s="697" t="n"/>
      <c r="F100" s="729" t="n">
        <v>0.35</v>
      </c>
      <c r="G100" s="38" t="n">
        <v>6</v>
      </c>
      <c r="H100" s="729" t="n">
        <v>2.1</v>
      </c>
      <c r="I100" s="72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8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3" t="n">
        <v>4607091382464</v>
      </c>
      <c r="E101" s="697" t="n"/>
      <c r="F101" s="729" t="n">
        <v>0.35</v>
      </c>
      <c r="G101" s="38" t="n">
        <v>8</v>
      </c>
      <c r="H101" s="729" t="n">
        <v>2.8</v>
      </c>
      <c r="I101" s="72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8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3" t="n">
        <v>4680115883444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86" t="inlineStr">
        <is>
          <t>П/к колбасы «Аль-Ислами халяль» ф/в 0,35 фиброуз ТМ «Вязанка»</t>
        </is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3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11" t="n"/>
      <c r="B104" s="685" t="n"/>
      <c r="C104" s="685" t="n"/>
      <c r="D104" s="685" t="n"/>
      <c r="E104" s="685" t="n"/>
      <c r="F104" s="685" t="n"/>
      <c r="G104" s="685" t="n"/>
      <c r="H104" s="685" t="n"/>
      <c r="I104" s="685" t="n"/>
      <c r="J104" s="685" t="n"/>
      <c r="K104" s="685" t="n"/>
      <c r="L104" s="685" t="n"/>
      <c r="M104" s="734" t="n"/>
      <c r="N104" s="735" t="inlineStr">
        <is>
          <t>Итого</t>
        </is>
      </c>
      <c r="O104" s="705" t="n"/>
      <c r="P104" s="705" t="n"/>
      <c r="Q104" s="705" t="n"/>
      <c r="R104" s="705" t="n"/>
      <c r="S104" s="705" t="n"/>
      <c r="T104" s="706" t="n"/>
      <c r="U104" s="43" t="inlineStr">
        <is>
          <t>кор</t>
        </is>
      </c>
      <c r="V104" s="736">
        <f>IFERROR(V96/H96,"0")+IFERROR(V97/H97,"0")+IFERROR(V98/H98,"0")+IFERROR(V99/H99,"0")+IFERROR(V100/H100,"0")+IFERROR(V101/H101,"0")+IFERROR(V102/H102,"0")+IFERROR(V103/H103,"0")</f>
        <v/>
      </c>
      <c r="W104" s="736">
        <f>IFERROR(W96/H96,"0")+IFERROR(W97/H97,"0")+IFERROR(W98/H98,"0")+IFERROR(W99/H99,"0")+IFERROR(W100/H100,"0")+IFERROR(W101/H101,"0")+IFERROR(W102/H102,"0")+IFERROR(W103/H103,"0")</f>
        <v/>
      </c>
      <c r="X104" s="73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37" t="n"/>
      <c r="Z104" s="737" t="n"/>
    </row>
    <row r="105">
      <c r="A105" s="685" t="n"/>
      <c r="B105" s="685" t="n"/>
      <c r="C105" s="685" t="n"/>
      <c r="D105" s="685" t="n"/>
      <c r="E105" s="685" t="n"/>
      <c r="F105" s="685" t="n"/>
      <c r="G105" s="685" t="n"/>
      <c r="H105" s="685" t="n"/>
      <c r="I105" s="685" t="n"/>
      <c r="J105" s="685" t="n"/>
      <c r="K105" s="685" t="n"/>
      <c r="L105" s="685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кг</t>
        </is>
      </c>
      <c r="V105" s="736">
        <f>IFERROR(SUM(V96:V103),"0")</f>
        <v/>
      </c>
      <c r="W105" s="736">
        <f>IFERROR(SUM(W96:W103),"0")</f>
        <v/>
      </c>
      <c r="X105" s="43" t="n"/>
      <c r="Y105" s="737" t="n"/>
      <c r="Z105" s="737" t="n"/>
    </row>
    <row r="106" ht="14.25" customHeight="1">
      <c r="A106" s="402" t="inlineStr">
        <is>
          <t>Сосиски</t>
        </is>
      </c>
      <c r="B106" s="685" t="n"/>
      <c r="C106" s="685" t="n"/>
      <c r="D106" s="685" t="n"/>
      <c r="E106" s="685" t="n"/>
      <c r="F106" s="685" t="n"/>
      <c r="G106" s="685" t="n"/>
      <c r="H106" s="685" t="n"/>
      <c r="I106" s="685" t="n"/>
      <c r="J106" s="685" t="n"/>
      <c r="K106" s="685" t="n"/>
      <c r="L106" s="685" t="n"/>
      <c r="M106" s="685" t="n"/>
      <c r="N106" s="685" t="n"/>
      <c r="O106" s="685" t="n"/>
      <c r="P106" s="685" t="n"/>
      <c r="Q106" s="685" t="n"/>
      <c r="R106" s="685" t="n"/>
      <c r="S106" s="685" t="n"/>
      <c r="T106" s="685" t="n"/>
      <c r="U106" s="685" t="n"/>
      <c r="V106" s="685" t="n"/>
      <c r="W106" s="685" t="n"/>
      <c r="X106" s="685" t="n"/>
      <c r="Y106" s="402" t="n"/>
      <c r="Z106" s="40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03" t="n">
        <v>4607091386967</v>
      </c>
      <c r="E107" s="697" t="n"/>
      <c r="F107" s="729" t="n">
        <v>1.35</v>
      </c>
      <c r="G107" s="38" t="n">
        <v>6</v>
      </c>
      <c r="H107" s="729" t="n">
        <v>8.1</v>
      </c>
      <c r="I107" s="72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8" t="inlineStr">
        <is>
          <t>Сосиски Молокуши (Вязанка Молочные) Вязанка Весовые П/а мгс Вязанка</t>
        </is>
      </c>
      <c r="O107" s="731" t="n"/>
      <c r="P107" s="731" t="n"/>
      <c r="Q107" s="731" t="n"/>
      <c r="R107" s="697" t="n"/>
      <c r="S107" s="40" t="inlineStr"/>
      <c r="T107" s="40" t="inlineStr"/>
      <c r="U107" s="41" t="inlineStr">
        <is>
          <t>кг</t>
        </is>
      </c>
      <c r="V107" s="732" t="n">
        <v>0</v>
      </c>
      <c r="W107" s="73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03" t="n">
        <v>4607091386967</v>
      </c>
      <c r="E108" s="697" t="n"/>
      <c r="F108" s="729" t="n">
        <v>1.4</v>
      </c>
      <c r="G108" s="38" t="n">
        <v>6</v>
      </c>
      <c r="H108" s="729" t="n">
        <v>8.4</v>
      </c>
      <c r="I108" s="72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89" t="inlineStr">
        <is>
          <t>Сосиски «Молокуши (Вязанка Молочные)» Весовые П/а мгс УВВ ТМ «Вязанка»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3" t="n">
        <v>4607091385304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0" t="inlineStr">
        <is>
          <t>Сосиски «Рубленые»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03" t="n">
        <v>4607091386264</v>
      </c>
      <c r="E110" s="697" t="n"/>
      <c r="F110" s="729" t="n">
        <v>0.5</v>
      </c>
      <c r="G110" s="38" t="n">
        <v>6</v>
      </c>
      <c r="H110" s="729" t="n">
        <v>3</v>
      </c>
      <c r="I110" s="72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1">
        <f>HYPERLINK("https://abi.ru/products/Охлажденные/Вязанка/Вязанка/Сосиски/P002217/","Сосиски Венские Вязанка Фикс.вес 0,5 NDX мгс Вязанка")</f>
        <v/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3</v>
      </c>
      <c r="W110" s="73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03" t="n">
        <v>4680115882584</v>
      </c>
      <c r="E111" s="697" t="n"/>
      <c r="F111" s="729" t="n">
        <v>0.33</v>
      </c>
      <c r="G111" s="38" t="n">
        <v>8</v>
      </c>
      <c r="H111" s="729" t="n">
        <v>2.64</v>
      </c>
      <c r="I111" s="72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92" t="inlineStr">
        <is>
          <t>Сосиски Восточные халяль ТМ Вязанка полиамид в/у ф/в 0,33 кг НД Узбекистан АК</t>
        </is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03" t="n">
        <v>4680115882584</v>
      </c>
      <c r="E112" s="697" t="n"/>
      <c r="F112" s="729" t="n">
        <v>0.33</v>
      </c>
      <c r="G112" s="38" t="n">
        <v>8</v>
      </c>
      <c r="H112" s="729" t="n">
        <v>2.64</v>
      </c>
      <c r="I112" s="72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93" t="inlineStr">
        <is>
          <t>Сосиски Восточные халяль ТМ Вязанка полиамид в/у ф/в 0,33 кг Казахстан АК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0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03" t="n">
        <v>4607091385731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(Вязанка Молочные) Вязанка Фикс.вес 0,45 П/а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232</v>
      </c>
      <c r="W113" s="73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03" t="n">
        <v>4680115880214</v>
      </c>
      <c r="E114" s="697" t="n"/>
      <c r="F114" s="729" t="n">
        <v>0.45</v>
      </c>
      <c r="G114" s="38" t="n">
        <v>6</v>
      </c>
      <c r="H114" s="729" t="n">
        <v>2.7</v>
      </c>
      <c r="I114" s="72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Ф/в 0,45 амилюкс мгс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03" t="n">
        <v>4680115880894</v>
      </c>
      <c r="E115" s="697" t="n"/>
      <c r="F115" s="729" t="n">
        <v>0.33</v>
      </c>
      <c r="G115" s="38" t="n">
        <v>6</v>
      </c>
      <c r="H115" s="729" t="n">
        <v>1.98</v>
      </c>
      <c r="I115" s="72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96" t="inlineStr">
        <is>
          <t>Сосиски Молокуши Миникушай Вязанка фикс.вес 0,33 п/а Вязанка</t>
        </is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03" t="n">
        <v>4607091385427</v>
      </c>
      <c r="E116" s="697" t="n"/>
      <c r="F116" s="729" t="n">
        <v>0.5</v>
      </c>
      <c r="G116" s="38" t="n">
        <v>6</v>
      </c>
      <c r="H116" s="729" t="n">
        <v>3</v>
      </c>
      <c r="I116" s="72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>
        <f>HYPERLINK("https://abi.ru/products/Охлажденные/Вязанка/Вязанка/Сосиски/P003030/","Сосиски Рубленые Вязанка Фикс.вес 0,5 п/а мгс Вязанка")</f>
        <v/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03" t="n">
        <v>4680115882645</v>
      </c>
      <c r="E117" s="697" t="n"/>
      <c r="F117" s="729" t="n">
        <v>0.3</v>
      </c>
      <c r="G117" s="38" t="n">
        <v>6</v>
      </c>
      <c r="H117" s="729" t="n">
        <v>1.8</v>
      </c>
      <c r="I117" s="72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98" t="inlineStr">
        <is>
          <t>Сосиски «Сливушки с сыром» ф/в 0,3 п/а ТМ «Вязанка»</t>
        </is>
      </c>
      <c r="O117" s="731" t="n"/>
      <c r="P117" s="731" t="n"/>
      <c r="Q117" s="731" t="n"/>
      <c r="R117" s="697" t="n"/>
      <c r="S117" s="40" t="inlineStr"/>
      <c r="T117" s="40" t="inlineStr"/>
      <c r="U117" s="41" t="inlineStr">
        <is>
          <t>кг</t>
        </is>
      </c>
      <c r="V117" s="732" t="n">
        <v>0</v>
      </c>
      <c r="W117" s="73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411" t="n"/>
      <c r="B118" s="685" t="n"/>
      <c r="C118" s="685" t="n"/>
      <c r="D118" s="685" t="n"/>
      <c r="E118" s="685" t="n"/>
      <c r="F118" s="685" t="n"/>
      <c r="G118" s="685" t="n"/>
      <c r="H118" s="685" t="n"/>
      <c r="I118" s="685" t="n"/>
      <c r="J118" s="685" t="n"/>
      <c r="K118" s="685" t="n"/>
      <c r="L118" s="685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кор</t>
        </is>
      </c>
      <c r="V118" s="73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3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3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37" t="n"/>
      <c r="Z118" s="737" t="n"/>
    </row>
    <row r="119">
      <c r="A119" s="685" t="n"/>
      <c r="B119" s="685" t="n"/>
      <c r="C119" s="685" t="n"/>
      <c r="D119" s="685" t="n"/>
      <c r="E119" s="685" t="n"/>
      <c r="F119" s="685" t="n"/>
      <c r="G119" s="685" t="n"/>
      <c r="H119" s="685" t="n"/>
      <c r="I119" s="685" t="n"/>
      <c r="J119" s="685" t="n"/>
      <c r="K119" s="685" t="n"/>
      <c r="L119" s="685" t="n"/>
      <c r="M119" s="734" t="n"/>
      <c r="N119" s="735" t="inlineStr">
        <is>
          <t>Итого</t>
        </is>
      </c>
      <c r="O119" s="705" t="n"/>
      <c r="P119" s="705" t="n"/>
      <c r="Q119" s="705" t="n"/>
      <c r="R119" s="705" t="n"/>
      <c r="S119" s="705" t="n"/>
      <c r="T119" s="706" t="n"/>
      <c r="U119" s="43" t="inlineStr">
        <is>
          <t>кг</t>
        </is>
      </c>
      <c r="V119" s="736">
        <f>IFERROR(SUM(V107:V117),"0")</f>
        <v/>
      </c>
      <c r="W119" s="736">
        <f>IFERROR(SUM(W107:W117),"0")</f>
        <v/>
      </c>
      <c r="X119" s="43" t="n"/>
      <c r="Y119" s="737" t="n"/>
      <c r="Z119" s="737" t="n"/>
    </row>
    <row r="120" ht="14.25" customHeight="1">
      <c r="A120" s="402" t="inlineStr">
        <is>
          <t>Сардельки</t>
        </is>
      </c>
      <c r="B120" s="685" t="n"/>
      <c r="C120" s="685" t="n"/>
      <c r="D120" s="685" t="n"/>
      <c r="E120" s="685" t="n"/>
      <c r="F120" s="685" t="n"/>
      <c r="G120" s="685" t="n"/>
      <c r="H120" s="685" t="n"/>
      <c r="I120" s="685" t="n"/>
      <c r="J120" s="685" t="n"/>
      <c r="K120" s="685" t="n"/>
      <c r="L120" s="685" t="n"/>
      <c r="M120" s="685" t="n"/>
      <c r="N120" s="685" t="n"/>
      <c r="O120" s="685" t="n"/>
      <c r="P120" s="685" t="n"/>
      <c r="Q120" s="685" t="n"/>
      <c r="R120" s="685" t="n"/>
      <c r="S120" s="685" t="n"/>
      <c r="T120" s="685" t="n"/>
      <c r="U120" s="685" t="n"/>
      <c r="V120" s="685" t="n"/>
      <c r="W120" s="685" t="n"/>
      <c r="X120" s="685" t="n"/>
      <c r="Y120" s="402" t="n"/>
      <c r="Z120" s="40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403" t="n">
        <v>4607091383065</v>
      </c>
      <c r="E121" s="697" t="n"/>
      <c r="F121" s="729" t="n">
        <v>0.83</v>
      </c>
      <c r="G121" s="38" t="n">
        <v>4</v>
      </c>
      <c r="H121" s="729" t="n">
        <v>3.32</v>
      </c>
      <c r="I121" s="72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9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03" t="n">
        <v>4680115881532</v>
      </c>
      <c r="E122" s="697" t="n"/>
      <c r="F122" s="729" t="n">
        <v>1.35</v>
      </c>
      <c r="G122" s="38" t="n">
        <v>6</v>
      </c>
      <c r="H122" s="729" t="n">
        <v>8.1</v>
      </c>
      <c r="I122" s="72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0">
        <f>HYPERLINK("https://abi.ru/products/Охлажденные/Вязанка/Вязанка/Сардельки/P003237/","Сардельки «Филейские» Весовые NDX мгс ТМ «Вязанка»")</f>
        <v/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403" t="n">
        <v>4680115881532</v>
      </c>
      <c r="E123" s="697" t="n"/>
      <c r="F123" s="729" t="n">
        <v>1.3</v>
      </c>
      <c r="G123" s="38" t="n">
        <v>6</v>
      </c>
      <c r="H123" s="729" t="n">
        <v>7.8</v>
      </c>
      <c r="I123" s="729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403" t="n">
        <v>4680115881532</v>
      </c>
      <c r="E124" s="697" t="n"/>
      <c r="F124" s="729" t="n">
        <v>1.4</v>
      </c>
      <c r="G124" s="38" t="n">
        <v>6</v>
      </c>
      <c r="H124" s="729" t="n">
        <v>8.4</v>
      </c>
      <c r="I124" s="729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02" t="inlineStr">
        <is>
          <t>Сардельки «Филейские» Весовые н/о мгс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403" t="n">
        <v>4680115882652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 t="inlineStr">
        <is>
          <t>Сардельки «Сливушки с сыром #минидельки» ф/в 0,33 айпил ТМ «Вязанка»</t>
        </is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403" t="n">
        <v>4680115880238</v>
      </c>
      <c r="E126" s="697" t="n"/>
      <c r="F126" s="729" t="n">
        <v>0.33</v>
      </c>
      <c r="G126" s="38" t="n">
        <v>6</v>
      </c>
      <c r="H126" s="729" t="n">
        <v>1.98</v>
      </c>
      <c r="I126" s="72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04">
        <f>HYPERLINK("https://abi.ru/products/Охлажденные/Вязанка/Вязанка/Сардельки/P002644/","Сардельки Сливушки фикс.вес 0,33 п/а мгс ТМ Вязанка")</f>
        <v/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403" t="n">
        <v>4680115881464</v>
      </c>
      <c r="E127" s="697" t="n"/>
      <c r="F127" s="729" t="n">
        <v>0.4</v>
      </c>
      <c r="G127" s="38" t="n">
        <v>6</v>
      </c>
      <c r="H127" s="729" t="n">
        <v>2.4</v>
      </c>
      <c r="I127" s="72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05" t="inlineStr">
        <is>
          <t>Сардельки «Филейские» Фикс.вес 0,4 NDX мгс ТМ «Вязанка»</t>
        </is>
      </c>
      <c r="O127" s="731" t="n"/>
      <c r="P127" s="731" t="n"/>
      <c r="Q127" s="731" t="n"/>
      <c r="R127" s="697" t="n"/>
      <c r="S127" s="40" t="inlineStr"/>
      <c r="T127" s="40" t="inlineStr"/>
      <c r="U127" s="41" t="inlineStr">
        <is>
          <t>кг</t>
        </is>
      </c>
      <c r="V127" s="732" t="n">
        <v>0</v>
      </c>
      <c r="W127" s="73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411" t="n"/>
      <c r="B128" s="685" t="n"/>
      <c r="C128" s="685" t="n"/>
      <c r="D128" s="685" t="n"/>
      <c r="E128" s="685" t="n"/>
      <c r="F128" s="685" t="n"/>
      <c r="G128" s="685" t="n"/>
      <c r="H128" s="685" t="n"/>
      <c r="I128" s="685" t="n"/>
      <c r="J128" s="685" t="n"/>
      <c r="K128" s="685" t="n"/>
      <c r="L128" s="685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кор</t>
        </is>
      </c>
      <c r="V128" s="736">
        <f>IFERROR(V121/H121,"0")+IFERROR(V122/H122,"0")+IFERROR(V123/H123,"0")+IFERROR(V124/H124,"0")+IFERROR(V125/H125,"0")+IFERROR(V126/H126,"0")+IFERROR(V127/H127,"0")</f>
        <v/>
      </c>
      <c r="W128" s="736">
        <f>IFERROR(W121/H121,"0")+IFERROR(W122/H122,"0")+IFERROR(W123/H123,"0")+IFERROR(W124/H124,"0")+IFERROR(W125/H125,"0")+IFERROR(W126/H126,"0")+IFERROR(W127/H127,"0")</f>
        <v/>
      </c>
      <c r="X128" s="73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37" t="n"/>
      <c r="Z128" s="737" t="n"/>
    </row>
    <row r="129">
      <c r="A129" s="685" t="n"/>
      <c r="B129" s="685" t="n"/>
      <c r="C129" s="685" t="n"/>
      <c r="D129" s="685" t="n"/>
      <c r="E129" s="685" t="n"/>
      <c r="F129" s="685" t="n"/>
      <c r="G129" s="685" t="n"/>
      <c r="H129" s="685" t="n"/>
      <c r="I129" s="685" t="n"/>
      <c r="J129" s="685" t="n"/>
      <c r="K129" s="685" t="n"/>
      <c r="L129" s="685" t="n"/>
      <c r="M129" s="734" t="n"/>
      <c r="N129" s="735" t="inlineStr">
        <is>
          <t>Итого</t>
        </is>
      </c>
      <c r="O129" s="705" t="n"/>
      <c r="P129" s="705" t="n"/>
      <c r="Q129" s="705" t="n"/>
      <c r="R129" s="705" t="n"/>
      <c r="S129" s="705" t="n"/>
      <c r="T129" s="706" t="n"/>
      <c r="U129" s="43" t="inlineStr">
        <is>
          <t>кг</t>
        </is>
      </c>
      <c r="V129" s="736">
        <f>IFERROR(SUM(V121:V127),"0")</f>
        <v/>
      </c>
      <c r="W129" s="736">
        <f>IFERROR(SUM(W121:W127),"0")</f>
        <v/>
      </c>
      <c r="X129" s="43" t="n"/>
      <c r="Y129" s="737" t="n"/>
      <c r="Z129" s="737" t="n"/>
    </row>
    <row r="130" ht="16.5" customHeight="1">
      <c r="A130" s="401" t="inlineStr">
        <is>
          <t>Сливушки</t>
        </is>
      </c>
      <c r="B130" s="685" t="n"/>
      <c r="C130" s="685" t="n"/>
      <c r="D130" s="685" t="n"/>
      <c r="E130" s="685" t="n"/>
      <c r="F130" s="685" t="n"/>
      <c r="G130" s="685" t="n"/>
      <c r="H130" s="685" t="n"/>
      <c r="I130" s="685" t="n"/>
      <c r="J130" s="685" t="n"/>
      <c r="K130" s="685" t="n"/>
      <c r="L130" s="685" t="n"/>
      <c r="M130" s="685" t="n"/>
      <c r="N130" s="685" t="n"/>
      <c r="O130" s="685" t="n"/>
      <c r="P130" s="685" t="n"/>
      <c r="Q130" s="685" t="n"/>
      <c r="R130" s="685" t="n"/>
      <c r="S130" s="685" t="n"/>
      <c r="T130" s="685" t="n"/>
      <c r="U130" s="685" t="n"/>
      <c r="V130" s="685" t="n"/>
      <c r="W130" s="685" t="n"/>
      <c r="X130" s="685" t="n"/>
      <c r="Y130" s="401" t="n"/>
      <c r="Z130" s="401" t="n"/>
    </row>
    <row r="131" ht="14.25" customHeight="1">
      <c r="A131" s="402" t="inlineStr">
        <is>
          <t>Сосиски</t>
        </is>
      </c>
      <c r="B131" s="685" t="n"/>
      <c r="C131" s="685" t="n"/>
      <c r="D131" s="685" t="n"/>
      <c r="E131" s="685" t="n"/>
      <c r="F131" s="685" t="n"/>
      <c r="G131" s="685" t="n"/>
      <c r="H131" s="685" t="n"/>
      <c r="I131" s="685" t="n"/>
      <c r="J131" s="685" t="n"/>
      <c r="K131" s="685" t="n"/>
      <c r="L131" s="685" t="n"/>
      <c r="M131" s="685" t="n"/>
      <c r="N131" s="685" t="n"/>
      <c r="O131" s="685" t="n"/>
      <c r="P131" s="685" t="n"/>
      <c r="Q131" s="685" t="n"/>
      <c r="R131" s="685" t="n"/>
      <c r="S131" s="685" t="n"/>
      <c r="T131" s="685" t="n"/>
      <c r="U131" s="685" t="n"/>
      <c r="V131" s="685" t="n"/>
      <c r="W131" s="685" t="n"/>
      <c r="X131" s="685" t="n"/>
      <c r="Y131" s="402" t="n"/>
      <c r="Z131" s="402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403" t="n">
        <v>4607091385168</v>
      </c>
      <c r="E132" s="697" t="n"/>
      <c r="F132" s="729" t="n">
        <v>1.35</v>
      </c>
      <c r="G132" s="38" t="n">
        <v>6</v>
      </c>
      <c r="H132" s="729" t="n">
        <v>8.1</v>
      </c>
      <c r="I132" s="729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0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403" t="n">
        <v>4607091385168</v>
      </c>
      <c r="E133" s="697" t="n"/>
      <c r="F133" s="729" t="n">
        <v>1.4</v>
      </c>
      <c r="G133" s="38" t="n">
        <v>6</v>
      </c>
      <c r="H133" s="729" t="n">
        <v>8.4</v>
      </c>
      <c r="I133" s="729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07" t="inlineStr">
        <is>
          <t>Сосиски «Вязанка Сливочные» Весовые П/а мгс ТМ «Вязанка»</t>
        </is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403" t="n">
        <v>4607091383256</v>
      </c>
      <c r="E134" s="697" t="n"/>
      <c r="F134" s="729" t="n">
        <v>0.33</v>
      </c>
      <c r="G134" s="38" t="n">
        <v>6</v>
      </c>
      <c r="H134" s="729" t="n">
        <v>1.98</v>
      </c>
      <c r="I134" s="72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403" t="n">
        <v>4607091385748</v>
      </c>
      <c r="E135" s="697" t="n"/>
      <c r="F135" s="729" t="n">
        <v>0.45</v>
      </c>
      <c r="G135" s="38" t="n">
        <v>6</v>
      </c>
      <c r="H135" s="729" t="n">
        <v>2.7</v>
      </c>
      <c r="I135" s="72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0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31" t="n"/>
      <c r="P135" s="731" t="n"/>
      <c r="Q135" s="731" t="n"/>
      <c r="R135" s="697" t="n"/>
      <c r="S135" s="40" t="inlineStr"/>
      <c r="T135" s="40" t="inlineStr"/>
      <c r="U135" s="41" t="inlineStr">
        <is>
          <t>кг</t>
        </is>
      </c>
      <c r="V135" s="732" t="n">
        <v>180</v>
      </c>
      <c r="W135" s="73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411" t="n"/>
      <c r="B136" s="685" t="n"/>
      <c r="C136" s="685" t="n"/>
      <c r="D136" s="685" t="n"/>
      <c r="E136" s="685" t="n"/>
      <c r="F136" s="685" t="n"/>
      <c r="G136" s="685" t="n"/>
      <c r="H136" s="685" t="n"/>
      <c r="I136" s="685" t="n"/>
      <c r="J136" s="685" t="n"/>
      <c r="K136" s="685" t="n"/>
      <c r="L136" s="685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кор</t>
        </is>
      </c>
      <c r="V136" s="736">
        <f>IFERROR(V132/H132,"0")+IFERROR(V133/H133,"0")+IFERROR(V134/H134,"0")+IFERROR(V135/H135,"0")</f>
        <v/>
      </c>
      <c r="W136" s="736">
        <f>IFERROR(W132/H132,"0")+IFERROR(W133/H133,"0")+IFERROR(W134/H134,"0")+IFERROR(W135/H135,"0")</f>
        <v/>
      </c>
      <c r="X136" s="736">
        <f>IFERROR(IF(X132="",0,X132),"0")+IFERROR(IF(X133="",0,X133),"0")+IFERROR(IF(X134="",0,X134),"0")+IFERROR(IF(X135="",0,X135),"0")</f>
        <v/>
      </c>
      <c r="Y136" s="737" t="n"/>
      <c r="Z136" s="737" t="n"/>
    </row>
    <row r="137">
      <c r="A137" s="685" t="n"/>
      <c r="B137" s="685" t="n"/>
      <c r="C137" s="685" t="n"/>
      <c r="D137" s="685" t="n"/>
      <c r="E137" s="685" t="n"/>
      <c r="F137" s="685" t="n"/>
      <c r="G137" s="685" t="n"/>
      <c r="H137" s="685" t="n"/>
      <c r="I137" s="685" t="n"/>
      <c r="J137" s="685" t="n"/>
      <c r="K137" s="685" t="n"/>
      <c r="L137" s="685" t="n"/>
      <c r="M137" s="734" t="n"/>
      <c r="N137" s="735" t="inlineStr">
        <is>
          <t>Итого</t>
        </is>
      </c>
      <c r="O137" s="705" t="n"/>
      <c r="P137" s="705" t="n"/>
      <c r="Q137" s="705" t="n"/>
      <c r="R137" s="705" t="n"/>
      <c r="S137" s="705" t="n"/>
      <c r="T137" s="706" t="n"/>
      <c r="U137" s="43" t="inlineStr">
        <is>
          <t>кг</t>
        </is>
      </c>
      <c r="V137" s="736">
        <f>IFERROR(SUM(V132:V135),"0")</f>
        <v/>
      </c>
      <c r="W137" s="736">
        <f>IFERROR(SUM(W132:W135),"0")</f>
        <v/>
      </c>
      <c r="X137" s="43" t="n"/>
      <c r="Y137" s="737" t="n"/>
      <c r="Z137" s="737" t="n"/>
    </row>
    <row r="138" ht="27.75" customHeight="1">
      <c r="A138" s="400" t="inlineStr">
        <is>
          <t>Стародворье</t>
        </is>
      </c>
      <c r="B138" s="728" t="n"/>
      <c r="C138" s="728" t="n"/>
      <c r="D138" s="728" t="n"/>
      <c r="E138" s="728" t="n"/>
      <c r="F138" s="728" t="n"/>
      <c r="G138" s="728" t="n"/>
      <c r="H138" s="728" t="n"/>
      <c r="I138" s="728" t="n"/>
      <c r="J138" s="728" t="n"/>
      <c r="K138" s="728" t="n"/>
      <c r="L138" s="728" t="n"/>
      <c r="M138" s="728" t="n"/>
      <c r="N138" s="728" t="n"/>
      <c r="O138" s="728" t="n"/>
      <c r="P138" s="728" t="n"/>
      <c r="Q138" s="728" t="n"/>
      <c r="R138" s="728" t="n"/>
      <c r="S138" s="728" t="n"/>
      <c r="T138" s="728" t="n"/>
      <c r="U138" s="728" t="n"/>
      <c r="V138" s="728" t="n"/>
      <c r="W138" s="728" t="n"/>
      <c r="X138" s="728" t="n"/>
      <c r="Y138" s="55" t="n"/>
      <c r="Z138" s="55" t="n"/>
    </row>
    <row r="139" ht="16.5" customHeight="1">
      <c r="A139" s="401" t="inlineStr">
        <is>
          <t>Золоченная в печи</t>
        </is>
      </c>
      <c r="B139" s="685" t="n"/>
      <c r="C139" s="685" t="n"/>
      <c r="D139" s="685" t="n"/>
      <c r="E139" s="685" t="n"/>
      <c r="F139" s="685" t="n"/>
      <c r="G139" s="685" t="n"/>
      <c r="H139" s="685" t="n"/>
      <c r="I139" s="685" t="n"/>
      <c r="J139" s="685" t="n"/>
      <c r="K139" s="685" t="n"/>
      <c r="L139" s="685" t="n"/>
      <c r="M139" s="685" t="n"/>
      <c r="N139" s="685" t="n"/>
      <c r="O139" s="685" t="n"/>
      <c r="P139" s="685" t="n"/>
      <c r="Q139" s="685" t="n"/>
      <c r="R139" s="685" t="n"/>
      <c r="S139" s="685" t="n"/>
      <c r="T139" s="685" t="n"/>
      <c r="U139" s="685" t="n"/>
      <c r="V139" s="685" t="n"/>
      <c r="W139" s="685" t="n"/>
      <c r="X139" s="685" t="n"/>
      <c r="Y139" s="401" t="n"/>
      <c r="Z139" s="401" t="n"/>
    </row>
    <row r="140" ht="14.25" customHeight="1">
      <c r="A140" s="402" t="inlineStr">
        <is>
          <t>Вареные колбасы</t>
        </is>
      </c>
      <c r="B140" s="685" t="n"/>
      <c r="C140" s="685" t="n"/>
      <c r="D140" s="685" t="n"/>
      <c r="E140" s="685" t="n"/>
      <c r="F140" s="685" t="n"/>
      <c r="G140" s="685" t="n"/>
      <c r="H140" s="685" t="n"/>
      <c r="I140" s="685" t="n"/>
      <c r="J140" s="685" t="n"/>
      <c r="K140" s="685" t="n"/>
      <c r="L140" s="685" t="n"/>
      <c r="M140" s="685" t="n"/>
      <c r="N140" s="685" t="n"/>
      <c r="O140" s="685" t="n"/>
      <c r="P140" s="685" t="n"/>
      <c r="Q140" s="685" t="n"/>
      <c r="R140" s="685" t="n"/>
      <c r="S140" s="685" t="n"/>
      <c r="T140" s="685" t="n"/>
      <c r="U140" s="685" t="n"/>
      <c r="V140" s="685" t="n"/>
      <c r="W140" s="685" t="n"/>
      <c r="X140" s="685" t="n"/>
      <c r="Y140" s="402" t="n"/>
      <c r="Z140" s="402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03" t="n">
        <v>4607091383423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1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03" t="n">
        <v>4607091381405</v>
      </c>
      <c r="E142" s="697" t="n"/>
      <c r="F142" s="729" t="n">
        <v>1.35</v>
      </c>
      <c r="G142" s="38" t="n">
        <v>8</v>
      </c>
      <c r="H142" s="729" t="n">
        <v>10.8</v>
      </c>
      <c r="I142" s="72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1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03" t="n">
        <v>4607091386516</v>
      </c>
      <c r="E143" s="697" t="n"/>
      <c r="F143" s="729" t="n">
        <v>1.4</v>
      </c>
      <c r="G143" s="38" t="n">
        <v>8</v>
      </c>
      <c r="H143" s="729" t="n">
        <v>11.2</v>
      </c>
      <c r="I143" s="72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31" t="n"/>
      <c r="P143" s="731" t="n"/>
      <c r="Q143" s="731" t="n"/>
      <c r="R143" s="697" t="n"/>
      <c r="S143" s="40" t="inlineStr"/>
      <c r="T143" s="40" t="inlineStr"/>
      <c r="U143" s="41" t="inlineStr">
        <is>
          <t>кг</t>
        </is>
      </c>
      <c r="V143" s="732" t="n">
        <v>0</v>
      </c>
      <c r="W143" s="73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411" t="n"/>
      <c r="B144" s="685" t="n"/>
      <c r="C144" s="685" t="n"/>
      <c r="D144" s="685" t="n"/>
      <c r="E144" s="685" t="n"/>
      <c r="F144" s="685" t="n"/>
      <c r="G144" s="685" t="n"/>
      <c r="H144" s="685" t="n"/>
      <c r="I144" s="685" t="n"/>
      <c r="J144" s="685" t="n"/>
      <c r="K144" s="685" t="n"/>
      <c r="L144" s="685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кор</t>
        </is>
      </c>
      <c r="V144" s="736">
        <f>IFERROR(V141/H141,"0")+IFERROR(V142/H142,"0")+IFERROR(V143/H143,"0")</f>
        <v/>
      </c>
      <c r="W144" s="736">
        <f>IFERROR(W141/H141,"0")+IFERROR(W142/H142,"0")+IFERROR(W143/H143,"0")</f>
        <v/>
      </c>
      <c r="X144" s="736">
        <f>IFERROR(IF(X141="",0,X141),"0")+IFERROR(IF(X142="",0,X142),"0")+IFERROR(IF(X143="",0,X143),"0")</f>
        <v/>
      </c>
      <c r="Y144" s="737" t="n"/>
      <c r="Z144" s="737" t="n"/>
    </row>
    <row r="145">
      <c r="A145" s="685" t="n"/>
      <c r="B145" s="685" t="n"/>
      <c r="C145" s="685" t="n"/>
      <c r="D145" s="685" t="n"/>
      <c r="E145" s="685" t="n"/>
      <c r="F145" s="685" t="n"/>
      <c r="G145" s="685" t="n"/>
      <c r="H145" s="685" t="n"/>
      <c r="I145" s="685" t="n"/>
      <c r="J145" s="685" t="n"/>
      <c r="K145" s="685" t="n"/>
      <c r="L145" s="685" t="n"/>
      <c r="M145" s="734" t="n"/>
      <c r="N145" s="735" t="inlineStr">
        <is>
          <t>Итого</t>
        </is>
      </c>
      <c r="O145" s="705" t="n"/>
      <c r="P145" s="705" t="n"/>
      <c r="Q145" s="705" t="n"/>
      <c r="R145" s="705" t="n"/>
      <c r="S145" s="705" t="n"/>
      <c r="T145" s="706" t="n"/>
      <c r="U145" s="43" t="inlineStr">
        <is>
          <t>кг</t>
        </is>
      </c>
      <c r="V145" s="736">
        <f>IFERROR(SUM(V141:V143),"0")</f>
        <v/>
      </c>
      <c r="W145" s="736">
        <f>IFERROR(SUM(W141:W143),"0")</f>
        <v/>
      </c>
      <c r="X145" s="43" t="n"/>
      <c r="Y145" s="737" t="n"/>
      <c r="Z145" s="737" t="n"/>
    </row>
    <row r="146" ht="16.5" customHeight="1">
      <c r="A146" s="401" t="inlineStr">
        <is>
          <t>Мясорубская</t>
        </is>
      </c>
      <c r="B146" s="685" t="n"/>
      <c r="C146" s="685" t="n"/>
      <c r="D146" s="685" t="n"/>
      <c r="E146" s="685" t="n"/>
      <c r="F146" s="685" t="n"/>
      <c r="G146" s="685" t="n"/>
      <c r="H146" s="685" t="n"/>
      <c r="I146" s="685" t="n"/>
      <c r="J146" s="685" t="n"/>
      <c r="K146" s="685" t="n"/>
      <c r="L146" s="685" t="n"/>
      <c r="M146" s="685" t="n"/>
      <c r="N146" s="685" t="n"/>
      <c r="O146" s="685" t="n"/>
      <c r="P146" s="685" t="n"/>
      <c r="Q146" s="685" t="n"/>
      <c r="R146" s="685" t="n"/>
      <c r="S146" s="685" t="n"/>
      <c r="T146" s="685" t="n"/>
      <c r="U146" s="685" t="n"/>
      <c r="V146" s="685" t="n"/>
      <c r="W146" s="685" t="n"/>
      <c r="X146" s="685" t="n"/>
      <c r="Y146" s="401" t="n"/>
      <c r="Z146" s="401" t="n"/>
    </row>
    <row r="147" ht="14.25" customHeight="1">
      <c r="A147" s="402" t="inlineStr">
        <is>
          <t>Копченые колбасы</t>
        </is>
      </c>
      <c r="B147" s="685" t="n"/>
      <c r="C147" s="685" t="n"/>
      <c r="D147" s="685" t="n"/>
      <c r="E147" s="685" t="n"/>
      <c r="F147" s="685" t="n"/>
      <c r="G147" s="685" t="n"/>
      <c r="H147" s="685" t="n"/>
      <c r="I147" s="685" t="n"/>
      <c r="J147" s="685" t="n"/>
      <c r="K147" s="685" t="n"/>
      <c r="L147" s="685" t="n"/>
      <c r="M147" s="685" t="n"/>
      <c r="N147" s="685" t="n"/>
      <c r="O147" s="685" t="n"/>
      <c r="P147" s="685" t="n"/>
      <c r="Q147" s="685" t="n"/>
      <c r="R147" s="685" t="n"/>
      <c r="S147" s="685" t="n"/>
      <c r="T147" s="685" t="n"/>
      <c r="U147" s="685" t="n"/>
      <c r="V147" s="685" t="n"/>
      <c r="W147" s="685" t="n"/>
      <c r="X147" s="685" t="n"/>
      <c r="Y147" s="402" t="n"/>
      <c r="Z147" s="402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03" t="n">
        <v>4680115880993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03" t="n">
        <v>4680115881761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03" t="n">
        <v>4680115881563</v>
      </c>
      <c r="E150" s="697" t="n"/>
      <c r="F150" s="729" t="n">
        <v>0.7</v>
      </c>
      <c r="G150" s="38" t="n">
        <v>6</v>
      </c>
      <c r="H150" s="729" t="n">
        <v>4.2</v>
      </c>
      <c r="I150" s="72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0</v>
      </c>
      <c r="W150" s="73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03" t="n">
        <v>4680115880986</v>
      </c>
      <c r="E151" s="697" t="n"/>
      <c r="F151" s="729" t="n">
        <v>0.35</v>
      </c>
      <c r="G151" s="38" t="n">
        <v>6</v>
      </c>
      <c r="H151" s="729" t="n">
        <v>2.1</v>
      </c>
      <c r="I151" s="72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03" t="n">
        <v>4680115880207</v>
      </c>
      <c r="E152" s="697" t="n"/>
      <c r="F152" s="729" t="n">
        <v>0.4</v>
      </c>
      <c r="G152" s="38" t="n">
        <v>6</v>
      </c>
      <c r="H152" s="729" t="n">
        <v>2.4</v>
      </c>
      <c r="I152" s="72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03" t="n">
        <v>4680115881785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03" t="n">
        <v>4680115881679</v>
      </c>
      <c r="E154" s="697" t="n"/>
      <c r="F154" s="729" t="n">
        <v>0.35</v>
      </c>
      <c r="G154" s="38" t="n">
        <v>6</v>
      </c>
      <c r="H154" s="729" t="n">
        <v>2.1</v>
      </c>
      <c r="I154" s="72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03" t="n">
        <v>4680115880191</v>
      </c>
      <c r="E155" s="697" t="n"/>
      <c r="F155" s="729" t="n">
        <v>0.4</v>
      </c>
      <c r="G155" s="38" t="n">
        <v>6</v>
      </c>
      <c r="H155" s="729" t="n">
        <v>2.4</v>
      </c>
      <c r="I155" s="72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2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03" t="n">
        <v>4680115883963</v>
      </c>
      <c r="E156" s="697" t="n"/>
      <c r="F156" s="729" t="n">
        <v>0.28</v>
      </c>
      <c r="G156" s="38" t="n">
        <v>6</v>
      </c>
      <c r="H156" s="729" t="n">
        <v>1.68</v>
      </c>
      <c r="I156" s="72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1" t="inlineStr">
        <is>
          <t>П/к колбасы «Мясорубская» ф/в 0,28 н/о ТМ «Стародворье»</t>
        </is>
      </c>
      <c r="O156" s="731" t="n"/>
      <c r="P156" s="731" t="n"/>
      <c r="Q156" s="731" t="n"/>
      <c r="R156" s="697" t="n"/>
      <c r="S156" s="40" t="inlineStr"/>
      <c r="T156" s="40" t="inlineStr"/>
      <c r="U156" s="41" t="inlineStr">
        <is>
          <t>кг</t>
        </is>
      </c>
      <c r="V156" s="732" t="n">
        <v>0</v>
      </c>
      <c r="W156" s="73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411" t="n"/>
      <c r="B157" s="685" t="n"/>
      <c r="C157" s="685" t="n"/>
      <c r="D157" s="685" t="n"/>
      <c r="E157" s="685" t="n"/>
      <c r="F157" s="685" t="n"/>
      <c r="G157" s="685" t="n"/>
      <c r="H157" s="685" t="n"/>
      <c r="I157" s="685" t="n"/>
      <c r="J157" s="685" t="n"/>
      <c r="K157" s="685" t="n"/>
      <c r="L157" s="685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кор</t>
        </is>
      </c>
      <c r="V157" s="736">
        <f>IFERROR(V148/H148,"0")+IFERROR(V149/H149,"0")+IFERROR(V150/H150,"0")+IFERROR(V151/H151,"0")+IFERROR(V152/H152,"0")+IFERROR(V153/H153,"0")+IFERROR(V154/H154,"0")+IFERROR(V155/H155,"0")+IFERROR(V156/H156,"0")</f>
        <v/>
      </c>
      <c r="W157" s="736">
        <f>IFERROR(W148/H148,"0")+IFERROR(W149/H149,"0")+IFERROR(W150/H150,"0")+IFERROR(W151/H151,"0")+IFERROR(W152/H152,"0")+IFERROR(W153/H153,"0")+IFERROR(W154/H154,"0")+IFERROR(W155/H155,"0")+IFERROR(W156/H156,"0")</f>
        <v/>
      </c>
      <c r="X157" s="73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37" t="n"/>
      <c r="Z157" s="737" t="n"/>
    </row>
    <row r="158">
      <c r="A158" s="685" t="n"/>
      <c r="B158" s="685" t="n"/>
      <c r="C158" s="685" t="n"/>
      <c r="D158" s="685" t="n"/>
      <c r="E158" s="685" t="n"/>
      <c r="F158" s="685" t="n"/>
      <c r="G158" s="685" t="n"/>
      <c r="H158" s="685" t="n"/>
      <c r="I158" s="685" t="n"/>
      <c r="J158" s="685" t="n"/>
      <c r="K158" s="685" t="n"/>
      <c r="L158" s="685" t="n"/>
      <c r="M158" s="734" t="n"/>
      <c r="N158" s="735" t="inlineStr">
        <is>
          <t>Итого</t>
        </is>
      </c>
      <c r="O158" s="705" t="n"/>
      <c r="P158" s="705" t="n"/>
      <c r="Q158" s="705" t="n"/>
      <c r="R158" s="705" t="n"/>
      <c r="S158" s="705" t="n"/>
      <c r="T158" s="706" t="n"/>
      <c r="U158" s="43" t="inlineStr">
        <is>
          <t>кг</t>
        </is>
      </c>
      <c r="V158" s="736">
        <f>IFERROR(SUM(V148:V156),"0")</f>
        <v/>
      </c>
      <c r="W158" s="736">
        <f>IFERROR(SUM(W148:W156),"0")</f>
        <v/>
      </c>
      <c r="X158" s="43" t="n"/>
      <c r="Y158" s="737" t="n"/>
      <c r="Z158" s="737" t="n"/>
    </row>
    <row r="159" ht="16.5" customHeight="1">
      <c r="A159" s="401" t="inlineStr">
        <is>
          <t>Сочинка</t>
        </is>
      </c>
      <c r="B159" s="685" t="n"/>
      <c r="C159" s="685" t="n"/>
      <c r="D159" s="685" t="n"/>
      <c r="E159" s="685" t="n"/>
      <c r="F159" s="685" t="n"/>
      <c r="G159" s="685" t="n"/>
      <c r="H159" s="685" t="n"/>
      <c r="I159" s="685" t="n"/>
      <c r="J159" s="685" t="n"/>
      <c r="K159" s="685" t="n"/>
      <c r="L159" s="685" t="n"/>
      <c r="M159" s="685" t="n"/>
      <c r="N159" s="685" t="n"/>
      <c r="O159" s="685" t="n"/>
      <c r="P159" s="685" t="n"/>
      <c r="Q159" s="685" t="n"/>
      <c r="R159" s="685" t="n"/>
      <c r="S159" s="685" t="n"/>
      <c r="T159" s="685" t="n"/>
      <c r="U159" s="685" t="n"/>
      <c r="V159" s="685" t="n"/>
      <c r="W159" s="685" t="n"/>
      <c r="X159" s="685" t="n"/>
      <c r="Y159" s="401" t="n"/>
      <c r="Z159" s="401" t="n"/>
    </row>
    <row r="160" ht="14.25" customHeight="1">
      <c r="A160" s="402" t="inlineStr">
        <is>
          <t>Вареные колбасы</t>
        </is>
      </c>
      <c r="B160" s="685" t="n"/>
      <c r="C160" s="685" t="n"/>
      <c r="D160" s="685" t="n"/>
      <c r="E160" s="685" t="n"/>
      <c r="F160" s="685" t="n"/>
      <c r="G160" s="685" t="n"/>
      <c r="H160" s="685" t="n"/>
      <c r="I160" s="685" t="n"/>
      <c r="J160" s="685" t="n"/>
      <c r="K160" s="685" t="n"/>
      <c r="L160" s="685" t="n"/>
      <c r="M160" s="685" t="n"/>
      <c r="N160" s="685" t="n"/>
      <c r="O160" s="685" t="n"/>
      <c r="P160" s="685" t="n"/>
      <c r="Q160" s="685" t="n"/>
      <c r="R160" s="685" t="n"/>
      <c r="S160" s="685" t="n"/>
      <c r="T160" s="685" t="n"/>
      <c r="U160" s="685" t="n"/>
      <c r="V160" s="685" t="n"/>
      <c r="W160" s="685" t="n"/>
      <c r="X160" s="685" t="n"/>
      <c r="Y160" s="402" t="n"/>
      <c r="Z160" s="402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03" t="n">
        <v>4680115881402</v>
      </c>
      <c r="E161" s="697" t="n"/>
      <c r="F161" s="729" t="n">
        <v>1.35</v>
      </c>
      <c r="G161" s="38" t="n">
        <v>8</v>
      </c>
      <c r="H161" s="729" t="n">
        <v>10.8</v>
      </c>
      <c r="I161" s="72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2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03" t="n">
        <v>4680115881396</v>
      </c>
      <c r="E162" s="697" t="n"/>
      <c r="F162" s="729" t="n">
        <v>0.45</v>
      </c>
      <c r="G162" s="38" t="n">
        <v>6</v>
      </c>
      <c r="H162" s="729" t="n">
        <v>2.7</v>
      </c>
      <c r="I162" s="72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31" t="n"/>
      <c r="P162" s="731" t="n"/>
      <c r="Q162" s="731" t="n"/>
      <c r="R162" s="697" t="n"/>
      <c r="S162" s="40" t="inlineStr"/>
      <c r="T162" s="40" t="inlineStr"/>
      <c r="U162" s="41" t="inlineStr">
        <is>
          <t>кг</t>
        </is>
      </c>
      <c r="V162" s="732" t="n">
        <v>0</v>
      </c>
      <c r="W162" s="73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411" t="n"/>
      <c r="B163" s="685" t="n"/>
      <c r="C163" s="685" t="n"/>
      <c r="D163" s="685" t="n"/>
      <c r="E163" s="685" t="n"/>
      <c r="F163" s="685" t="n"/>
      <c r="G163" s="685" t="n"/>
      <c r="H163" s="685" t="n"/>
      <c r="I163" s="685" t="n"/>
      <c r="J163" s="685" t="n"/>
      <c r="K163" s="685" t="n"/>
      <c r="L163" s="685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кор</t>
        </is>
      </c>
      <c r="V163" s="736">
        <f>IFERROR(V161/H161,"0")+IFERROR(V162/H162,"0")</f>
        <v/>
      </c>
      <c r="W163" s="736">
        <f>IFERROR(W161/H161,"0")+IFERROR(W162/H162,"0")</f>
        <v/>
      </c>
      <c r="X163" s="736">
        <f>IFERROR(IF(X161="",0,X161),"0")+IFERROR(IF(X162="",0,X162),"0")</f>
        <v/>
      </c>
      <c r="Y163" s="737" t="n"/>
      <c r="Z163" s="737" t="n"/>
    </row>
    <row r="164">
      <c r="A164" s="685" t="n"/>
      <c r="B164" s="685" t="n"/>
      <c r="C164" s="685" t="n"/>
      <c r="D164" s="685" t="n"/>
      <c r="E164" s="685" t="n"/>
      <c r="F164" s="685" t="n"/>
      <c r="G164" s="685" t="n"/>
      <c r="H164" s="685" t="n"/>
      <c r="I164" s="685" t="n"/>
      <c r="J164" s="685" t="n"/>
      <c r="K164" s="685" t="n"/>
      <c r="L164" s="685" t="n"/>
      <c r="M164" s="734" t="n"/>
      <c r="N164" s="735" t="inlineStr">
        <is>
          <t>Итого</t>
        </is>
      </c>
      <c r="O164" s="705" t="n"/>
      <c r="P164" s="705" t="n"/>
      <c r="Q164" s="705" t="n"/>
      <c r="R164" s="705" t="n"/>
      <c r="S164" s="705" t="n"/>
      <c r="T164" s="706" t="n"/>
      <c r="U164" s="43" t="inlineStr">
        <is>
          <t>кг</t>
        </is>
      </c>
      <c r="V164" s="736">
        <f>IFERROR(SUM(V161:V162),"0")</f>
        <v/>
      </c>
      <c r="W164" s="736">
        <f>IFERROR(SUM(W161:W162),"0")</f>
        <v/>
      </c>
      <c r="X164" s="43" t="n"/>
      <c r="Y164" s="737" t="n"/>
      <c r="Z164" s="737" t="n"/>
    </row>
    <row r="165" ht="14.25" customHeight="1">
      <c r="A165" s="402" t="inlineStr">
        <is>
          <t>Ветчины</t>
        </is>
      </c>
      <c r="B165" s="685" t="n"/>
      <c r="C165" s="685" t="n"/>
      <c r="D165" s="685" t="n"/>
      <c r="E165" s="685" t="n"/>
      <c r="F165" s="685" t="n"/>
      <c r="G165" s="685" t="n"/>
      <c r="H165" s="685" t="n"/>
      <c r="I165" s="685" t="n"/>
      <c r="J165" s="685" t="n"/>
      <c r="K165" s="685" t="n"/>
      <c r="L165" s="685" t="n"/>
      <c r="M165" s="685" t="n"/>
      <c r="N165" s="685" t="n"/>
      <c r="O165" s="685" t="n"/>
      <c r="P165" s="685" t="n"/>
      <c r="Q165" s="685" t="n"/>
      <c r="R165" s="685" t="n"/>
      <c r="S165" s="685" t="n"/>
      <c r="T165" s="685" t="n"/>
      <c r="U165" s="685" t="n"/>
      <c r="V165" s="685" t="n"/>
      <c r="W165" s="685" t="n"/>
      <c r="X165" s="685" t="n"/>
      <c r="Y165" s="402" t="n"/>
      <c r="Z165" s="402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03" t="n">
        <v>4680115882935</v>
      </c>
      <c r="E166" s="697" t="n"/>
      <c r="F166" s="729" t="n">
        <v>1.35</v>
      </c>
      <c r="G166" s="38" t="n">
        <v>8</v>
      </c>
      <c r="H166" s="729" t="n">
        <v>10.8</v>
      </c>
      <c r="I166" s="72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24" t="inlineStr">
        <is>
          <t>Ветчина «Сочинка с сочным окороком» Весовой п/а ТМ «Стародворье»</t>
        </is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03" t="n">
        <v>4680115880764</v>
      </c>
      <c r="E167" s="697" t="n"/>
      <c r="F167" s="729" t="n">
        <v>0.35</v>
      </c>
      <c r="G167" s="38" t="n">
        <v>6</v>
      </c>
      <c r="H167" s="729" t="n">
        <v>2.1</v>
      </c>
      <c r="I167" s="72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31" t="n"/>
      <c r="P167" s="731" t="n"/>
      <c r="Q167" s="731" t="n"/>
      <c r="R167" s="697" t="n"/>
      <c r="S167" s="40" t="inlineStr"/>
      <c r="T167" s="40" t="inlineStr"/>
      <c r="U167" s="41" t="inlineStr">
        <is>
          <t>кг</t>
        </is>
      </c>
      <c r="V167" s="732" t="n">
        <v>0</v>
      </c>
      <c r="W167" s="73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411" t="n"/>
      <c r="B168" s="685" t="n"/>
      <c r="C168" s="685" t="n"/>
      <c r="D168" s="685" t="n"/>
      <c r="E168" s="685" t="n"/>
      <c r="F168" s="685" t="n"/>
      <c r="G168" s="685" t="n"/>
      <c r="H168" s="685" t="n"/>
      <c r="I168" s="685" t="n"/>
      <c r="J168" s="685" t="n"/>
      <c r="K168" s="685" t="n"/>
      <c r="L168" s="685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кор</t>
        </is>
      </c>
      <c r="V168" s="736">
        <f>IFERROR(V166/H166,"0")+IFERROR(V167/H167,"0")</f>
        <v/>
      </c>
      <c r="W168" s="736">
        <f>IFERROR(W166/H166,"0")+IFERROR(W167/H167,"0")</f>
        <v/>
      </c>
      <c r="X168" s="736">
        <f>IFERROR(IF(X166="",0,X166),"0")+IFERROR(IF(X167="",0,X167),"0")</f>
        <v/>
      </c>
      <c r="Y168" s="737" t="n"/>
      <c r="Z168" s="737" t="n"/>
    </row>
    <row r="169">
      <c r="A169" s="685" t="n"/>
      <c r="B169" s="685" t="n"/>
      <c r="C169" s="685" t="n"/>
      <c r="D169" s="685" t="n"/>
      <c r="E169" s="685" t="n"/>
      <c r="F169" s="685" t="n"/>
      <c r="G169" s="685" t="n"/>
      <c r="H169" s="685" t="n"/>
      <c r="I169" s="685" t="n"/>
      <c r="J169" s="685" t="n"/>
      <c r="K169" s="685" t="n"/>
      <c r="L169" s="685" t="n"/>
      <c r="M169" s="734" t="n"/>
      <c r="N169" s="735" t="inlineStr">
        <is>
          <t>Итого</t>
        </is>
      </c>
      <c r="O169" s="705" t="n"/>
      <c r="P169" s="705" t="n"/>
      <c r="Q169" s="705" t="n"/>
      <c r="R169" s="705" t="n"/>
      <c r="S169" s="705" t="n"/>
      <c r="T169" s="706" t="n"/>
      <c r="U169" s="43" t="inlineStr">
        <is>
          <t>кг</t>
        </is>
      </c>
      <c r="V169" s="736">
        <f>IFERROR(SUM(V166:V167),"0")</f>
        <v/>
      </c>
      <c r="W169" s="736">
        <f>IFERROR(SUM(W166:W167),"0")</f>
        <v/>
      </c>
      <c r="X169" s="43" t="n"/>
      <c r="Y169" s="737" t="n"/>
      <c r="Z169" s="737" t="n"/>
    </row>
    <row r="170" ht="14.25" customHeight="1">
      <c r="A170" s="402" t="inlineStr">
        <is>
          <t>Копченые колбасы</t>
        </is>
      </c>
      <c r="B170" s="685" t="n"/>
      <c r="C170" s="685" t="n"/>
      <c r="D170" s="685" t="n"/>
      <c r="E170" s="685" t="n"/>
      <c r="F170" s="685" t="n"/>
      <c r="G170" s="685" t="n"/>
      <c r="H170" s="685" t="n"/>
      <c r="I170" s="685" t="n"/>
      <c r="J170" s="685" t="n"/>
      <c r="K170" s="685" t="n"/>
      <c r="L170" s="685" t="n"/>
      <c r="M170" s="685" t="n"/>
      <c r="N170" s="685" t="n"/>
      <c r="O170" s="685" t="n"/>
      <c r="P170" s="685" t="n"/>
      <c r="Q170" s="685" t="n"/>
      <c r="R170" s="685" t="n"/>
      <c r="S170" s="685" t="n"/>
      <c r="T170" s="685" t="n"/>
      <c r="U170" s="685" t="n"/>
      <c r="V170" s="685" t="n"/>
      <c r="W170" s="685" t="n"/>
      <c r="X170" s="685" t="n"/>
      <c r="Y170" s="402" t="n"/>
      <c r="Z170" s="402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03" t="n">
        <v>4680115882683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03" t="n">
        <v>4680115882690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03" t="n">
        <v>4680115882669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03" t="n">
        <v>4680115882676</v>
      </c>
      <c r="E174" s="697" t="n"/>
      <c r="F174" s="729" t="n">
        <v>0.9</v>
      </c>
      <c r="G174" s="38" t="n">
        <v>6</v>
      </c>
      <c r="H174" s="729" t="n">
        <v>5.4</v>
      </c>
      <c r="I174" s="72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2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31" t="n"/>
      <c r="P174" s="731" t="n"/>
      <c r="Q174" s="731" t="n"/>
      <c r="R174" s="697" t="n"/>
      <c r="S174" s="40" t="inlineStr"/>
      <c r="T174" s="40" t="inlineStr"/>
      <c r="U174" s="41" t="inlineStr">
        <is>
          <t>кг</t>
        </is>
      </c>
      <c r="V174" s="732" t="n">
        <v>0</v>
      </c>
      <c r="W174" s="73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411" t="n"/>
      <c r="B175" s="685" t="n"/>
      <c r="C175" s="685" t="n"/>
      <c r="D175" s="685" t="n"/>
      <c r="E175" s="685" t="n"/>
      <c r="F175" s="685" t="n"/>
      <c r="G175" s="685" t="n"/>
      <c r="H175" s="685" t="n"/>
      <c r="I175" s="685" t="n"/>
      <c r="J175" s="685" t="n"/>
      <c r="K175" s="685" t="n"/>
      <c r="L175" s="685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кор</t>
        </is>
      </c>
      <c r="V175" s="736">
        <f>IFERROR(V171/H171,"0")+IFERROR(V172/H172,"0")+IFERROR(V173/H173,"0")+IFERROR(V174/H174,"0")</f>
        <v/>
      </c>
      <c r="W175" s="736">
        <f>IFERROR(W171/H171,"0")+IFERROR(W172/H172,"0")+IFERROR(W173/H173,"0")+IFERROR(W174/H174,"0")</f>
        <v/>
      </c>
      <c r="X175" s="736">
        <f>IFERROR(IF(X171="",0,X171),"0")+IFERROR(IF(X172="",0,X172),"0")+IFERROR(IF(X173="",0,X173),"0")+IFERROR(IF(X174="",0,X174),"0")</f>
        <v/>
      </c>
      <c r="Y175" s="737" t="n"/>
      <c r="Z175" s="737" t="n"/>
    </row>
    <row r="176">
      <c r="A176" s="685" t="n"/>
      <c r="B176" s="685" t="n"/>
      <c r="C176" s="685" t="n"/>
      <c r="D176" s="685" t="n"/>
      <c r="E176" s="685" t="n"/>
      <c r="F176" s="685" t="n"/>
      <c r="G176" s="685" t="n"/>
      <c r="H176" s="685" t="n"/>
      <c r="I176" s="685" t="n"/>
      <c r="J176" s="685" t="n"/>
      <c r="K176" s="685" t="n"/>
      <c r="L176" s="685" t="n"/>
      <c r="M176" s="734" t="n"/>
      <c r="N176" s="735" t="inlineStr">
        <is>
          <t>Итого</t>
        </is>
      </c>
      <c r="O176" s="705" t="n"/>
      <c r="P176" s="705" t="n"/>
      <c r="Q176" s="705" t="n"/>
      <c r="R176" s="705" t="n"/>
      <c r="S176" s="705" t="n"/>
      <c r="T176" s="706" t="n"/>
      <c r="U176" s="43" t="inlineStr">
        <is>
          <t>кг</t>
        </is>
      </c>
      <c r="V176" s="736">
        <f>IFERROR(SUM(V171:V174),"0")</f>
        <v/>
      </c>
      <c r="W176" s="736">
        <f>IFERROR(SUM(W171:W174),"0")</f>
        <v/>
      </c>
      <c r="X176" s="43" t="n"/>
      <c r="Y176" s="737" t="n"/>
      <c r="Z176" s="737" t="n"/>
    </row>
    <row r="177" ht="14.25" customHeight="1">
      <c r="A177" s="402" t="inlineStr">
        <is>
          <t>Сосиски</t>
        </is>
      </c>
      <c r="B177" s="685" t="n"/>
      <c r="C177" s="685" t="n"/>
      <c r="D177" s="685" t="n"/>
      <c r="E177" s="685" t="n"/>
      <c r="F177" s="685" t="n"/>
      <c r="G177" s="685" t="n"/>
      <c r="H177" s="685" t="n"/>
      <c r="I177" s="685" t="n"/>
      <c r="J177" s="685" t="n"/>
      <c r="K177" s="685" t="n"/>
      <c r="L177" s="685" t="n"/>
      <c r="M177" s="685" t="n"/>
      <c r="N177" s="685" t="n"/>
      <c r="O177" s="685" t="n"/>
      <c r="P177" s="685" t="n"/>
      <c r="Q177" s="685" t="n"/>
      <c r="R177" s="685" t="n"/>
      <c r="S177" s="685" t="n"/>
      <c r="T177" s="685" t="n"/>
      <c r="U177" s="685" t="n"/>
      <c r="V177" s="685" t="n"/>
      <c r="W177" s="685" t="n"/>
      <c r="X177" s="685" t="n"/>
      <c r="Y177" s="402" t="n"/>
      <c r="Z177" s="402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03" t="n">
        <v>4680115881556</v>
      </c>
      <c r="E178" s="697" t="n"/>
      <c r="F178" s="729" t="n">
        <v>1</v>
      </c>
      <c r="G178" s="38" t="n">
        <v>4</v>
      </c>
      <c r="H178" s="729" t="n">
        <v>4</v>
      </c>
      <c r="I178" s="72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3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403" t="n">
        <v>4680115880573</v>
      </c>
      <c r="E179" s="697" t="n"/>
      <c r="F179" s="729" t="n">
        <v>1.45</v>
      </c>
      <c r="G179" s="38" t="n">
        <v>6</v>
      </c>
      <c r="H179" s="729" t="n">
        <v>8.699999999999999</v>
      </c>
      <c r="I179" s="72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31" t="inlineStr">
        <is>
          <t>Сосиски «Сочинки» Весовой п/а ТМ «Стародворье»</t>
        </is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5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403" t="n">
        <v>4680115881594</v>
      </c>
      <c r="E180" s="697" t="n"/>
      <c r="F180" s="729" t="n">
        <v>1.35</v>
      </c>
      <c r="G180" s="38" t="n">
        <v>6</v>
      </c>
      <c r="H180" s="729" t="n">
        <v>8.1</v>
      </c>
      <c r="I180" s="72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3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403" t="n">
        <v>4680115881587</v>
      </c>
      <c r="E181" s="697" t="n"/>
      <c r="F181" s="729" t="n">
        <v>1</v>
      </c>
      <c r="G181" s="38" t="n">
        <v>4</v>
      </c>
      <c r="H181" s="729" t="n">
        <v>4</v>
      </c>
      <c r="I181" s="72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 t="inlineStr">
        <is>
          <t>Сосиски «Сочинки по-баварски с сыром» вес п/а ТМ «Стародворье» 1,0 кг</t>
        </is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403" t="n">
        <v>4680115880962</v>
      </c>
      <c r="E182" s="697" t="n"/>
      <c r="F182" s="729" t="n">
        <v>1.3</v>
      </c>
      <c r="G182" s="38" t="n">
        <v>6</v>
      </c>
      <c r="H182" s="729" t="n">
        <v>7.8</v>
      </c>
      <c r="I182" s="72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3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403" t="n">
        <v>4680115881617</v>
      </c>
      <c r="E183" s="697" t="n"/>
      <c r="F183" s="729" t="n">
        <v>1.35</v>
      </c>
      <c r="G183" s="38" t="n">
        <v>6</v>
      </c>
      <c r="H183" s="729" t="n">
        <v>8.1</v>
      </c>
      <c r="I183" s="72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3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03" t="n">
        <v>4680115881228</v>
      </c>
      <c r="E184" s="697" t="n"/>
      <c r="F184" s="729" t="n">
        <v>0.4</v>
      </c>
      <c r="G184" s="38" t="n">
        <v>6</v>
      </c>
      <c r="H184" s="729" t="n">
        <v>2.4</v>
      </c>
      <c r="I184" s="72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0,4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71</v>
      </c>
      <c r="W184" s="73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03" t="n">
        <v>4680115881037</v>
      </c>
      <c r="E185" s="697" t="n"/>
      <c r="F185" s="729" t="n">
        <v>0.84</v>
      </c>
      <c r="G185" s="38" t="n">
        <v>4</v>
      </c>
      <c r="H185" s="729" t="n">
        <v>3.36</v>
      </c>
      <c r="I185" s="72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37" t="inlineStr">
        <is>
          <t>Сосиски «Сочинки по-баварски с сыром» Фикс.вес 0,84 кг п/а мгс ТМ «Стародворье»</t>
        </is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03" t="n">
        <v>4680115881211</v>
      </c>
      <c r="E186" s="697" t="n"/>
      <c r="F186" s="729" t="n">
        <v>0.4</v>
      </c>
      <c r="G186" s="38" t="n">
        <v>6</v>
      </c>
      <c r="H186" s="729" t="n">
        <v>2.4</v>
      </c>
      <c r="I186" s="72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64</v>
      </c>
      <c r="W186" s="73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03" t="n">
        <v>4680115881020</v>
      </c>
      <c r="E187" s="697" t="n"/>
      <c r="F187" s="729" t="n">
        <v>0.84</v>
      </c>
      <c r="G187" s="38" t="n">
        <v>4</v>
      </c>
      <c r="H187" s="729" t="n">
        <v>3.36</v>
      </c>
      <c r="I187" s="72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3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03" t="n">
        <v>4680115882195</v>
      </c>
      <c r="E188" s="697" t="n"/>
      <c r="F188" s="729" t="n">
        <v>0.4</v>
      </c>
      <c r="G188" s="38" t="n">
        <v>6</v>
      </c>
      <c r="H188" s="729" t="n">
        <v>2.4</v>
      </c>
      <c r="I188" s="72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03" t="n">
        <v>4680115882607</v>
      </c>
      <c r="E189" s="697" t="n"/>
      <c r="F189" s="729" t="n">
        <v>0.3</v>
      </c>
      <c r="G189" s="38" t="n">
        <v>6</v>
      </c>
      <c r="H189" s="729" t="n">
        <v>1.8</v>
      </c>
      <c r="I189" s="72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03" t="n">
        <v>4680115880092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86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03" t="n">
        <v>4680115880221</v>
      </c>
      <c r="E191" s="697" t="n"/>
      <c r="F191" s="729" t="n">
        <v>0.4</v>
      </c>
      <c r="G191" s="38" t="n">
        <v>6</v>
      </c>
      <c r="H191" s="729" t="n">
        <v>2.4</v>
      </c>
      <c r="I191" s="72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03" t="n">
        <v>4680115882942</v>
      </c>
      <c r="E192" s="697" t="n"/>
      <c r="F192" s="729" t="n">
        <v>0.3</v>
      </c>
      <c r="G192" s="38" t="n">
        <v>6</v>
      </c>
      <c r="H192" s="729" t="n">
        <v>1.8</v>
      </c>
      <c r="I192" s="72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03" t="n">
        <v>4680115880504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4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03" t="n">
        <v>4680115882164</v>
      </c>
      <c r="E194" s="697" t="n"/>
      <c r="F194" s="729" t="n">
        <v>0.4</v>
      </c>
      <c r="G194" s="38" t="n">
        <v>6</v>
      </c>
      <c r="H194" s="729" t="n">
        <v>2.4</v>
      </c>
      <c r="I194" s="72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4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31" t="n"/>
      <c r="P194" s="731" t="n"/>
      <c r="Q194" s="731" t="n"/>
      <c r="R194" s="697" t="n"/>
      <c r="S194" s="40" t="inlineStr"/>
      <c r="T194" s="40" t="inlineStr"/>
      <c r="U194" s="41" t="inlineStr">
        <is>
          <t>кг</t>
        </is>
      </c>
      <c r="V194" s="732" t="n">
        <v>0</v>
      </c>
      <c r="W194" s="73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411" t="n"/>
      <c r="B195" s="685" t="n"/>
      <c r="C195" s="685" t="n"/>
      <c r="D195" s="685" t="n"/>
      <c r="E195" s="685" t="n"/>
      <c r="F195" s="685" t="n"/>
      <c r="G195" s="685" t="n"/>
      <c r="H195" s="685" t="n"/>
      <c r="I195" s="685" t="n"/>
      <c r="J195" s="685" t="n"/>
      <c r="K195" s="685" t="n"/>
      <c r="L195" s="685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кор</t>
        </is>
      </c>
      <c r="V195" s="73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3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3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37" t="n"/>
      <c r="Z195" s="737" t="n"/>
    </row>
    <row r="196">
      <c r="A196" s="685" t="n"/>
      <c r="B196" s="685" t="n"/>
      <c r="C196" s="685" t="n"/>
      <c r="D196" s="685" t="n"/>
      <c r="E196" s="685" t="n"/>
      <c r="F196" s="685" t="n"/>
      <c r="G196" s="685" t="n"/>
      <c r="H196" s="685" t="n"/>
      <c r="I196" s="685" t="n"/>
      <c r="J196" s="685" t="n"/>
      <c r="K196" s="685" t="n"/>
      <c r="L196" s="685" t="n"/>
      <c r="M196" s="734" t="n"/>
      <c r="N196" s="735" t="inlineStr">
        <is>
          <t>Итого</t>
        </is>
      </c>
      <c r="O196" s="705" t="n"/>
      <c r="P196" s="705" t="n"/>
      <c r="Q196" s="705" t="n"/>
      <c r="R196" s="705" t="n"/>
      <c r="S196" s="705" t="n"/>
      <c r="T196" s="706" t="n"/>
      <c r="U196" s="43" t="inlineStr">
        <is>
          <t>кг</t>
        </is>
      </c>
      <c r="V196" s="736">
        <f>IFERROR(SUM(V178:V194),"0")</f>
        <v/>
      </c>
      <c r="W196" s="736">
        <f>IFERROR(SUM(W178:W194),"0")</f>
        <v/>
      </c>
      <c r="X196" s="43" t="n"/>
      <c r="Y196" s="737" t="n"/>
      <c r="Z196" s="737" t="n"/>
    </row>
    <row r="197" ht="14.25" customHeight="1">
      <c r="A197" s="402" t="inlineStr">
        <is>
          <t>Сардельки</t>
        </is>
      </c>
      <c r="B197" s="685" t="n"/>
      <c r="C197" s="685" t="n"/>
      <c r="D197" s="685" t="n"/>
      <c r="E197" s="685" t="n"/>
      <c r="F197" s="685" t="n"/>
      <c r="G197" s="685" t="n"/>
      <c r="H197" s="685" t="n"/>
      <c r="I197" s="685" t="n"/>
      <c r="J197" s="685" t="n"/>
      <c r="K197" s="685" t="n"/>
      <c r="L197" s="685" t="n"/>
      <c r="M197" s="685" t="n"/>
      <c r="N197" s="685" t="n"/>
      <c r="O197" s="685" t="n"/>
      <c r="P197" s="685" t="n"/>
      <c r="Q197" s="685" t="n"/>
      <c r="R197" s="685" t="n"/>
      <c r="S197" s="685" t="n"/>
      <c r="T197" s="685" t="n"/>
      <c r="U197" s="685" t="n"/>
      <c r="V197" s="685" t="n"/>
      <c r="W197" s="685" t="n"/>
      <c r="X197" s="685" t="n"/>
      <c r="Y197" s="402" t="n"/>
      <c r="Z197" s="402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03" t="n">
        <v>4680115882874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03" t="n">
        <v>4680115884434</v>
      </c>
      <c r="E199" s="697" t="n"/>
      <c r="F199" s="729" t="n">
        <v>0.8</v>
      </c>
      <c r="G199" s="38" t="n">
        <v>4</v>
      </c>
      <c r="H199" s="729" t="n">
        <v>3.2</v>
      </c>
      <c r="I199" s="72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48" t="inlineStr">
        <is>
          <t>Сардельки «Шпикачки Сочинки» Весовой н/о ТМ «Стародворье»</t>
        </is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403" t="n">
        <v>4680115880801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403" t="n">
        <v>4680115880818</v>
      </c>
      <c r="E201" s="697" t="n"/>
      <c r="F201" s="729" t="n">
        <v>0.4</v>
      </c>
      <c r="G201" s="38" t="n">
        <v>6</v>
      </c>
      <c r="H201" s="729" t="n">
        <v>2.4</v>
      </c>
      <c r="I201" s="72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5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31" t="n"/>
      <c r="P201" s="731" t="n"/>
      <c r="Q201" s="731" t="n"/>
      <c r="R201" s="697" t="n"/>
      <c r="S201" s="40" t="inlineStr"/>
      <c r="T201" s="40" t="inlineStr"/>
      <c r="U201" s="41" t="inlineStr">
        <is>
          <t>кг</t>
        </is>
      </c>
      <c r="V201" s="732" t="n">
        <v>0</v>
      </c>
      <c r="W201" s="73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411" t="n"/>
      <c r="B202" s="685" t="n"/>
      <c r="C202" s="685" t="n"/>
      <c r="D202" s="685" t="n"/>
      <c r="E202" s="685" t="n"/>
      <c r="F202" s="685" t="n"/>
      <c r="G202" s="685" t="n"/>
      <c r="H202" s="685" t="n"/>
      <c r="I202" s="685" t="n"/>
      <c r="J202" s="685" t="n"/>
      <c r="K202" s="685" t="n"/>
      <c r="L202" s="685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кор</t>
        </is>
      </c>
      <c r="V202" s="736">
        <f>IFERROR(V198/H198,"0")+IFERROR(V199/H199,"0")+IFERROR(V200/H200,"0")+IFERROR(V201/H201,"0")</f>
        <v/>
      </c>
      <c r="W202" s="736">
        <f>IFERROR(W198/H198,"0")+IFERROR(W199/H199,"0")+IFERROR(W200/H200,"0")+IFERROR(W201/H201,"0")</f>
        <v/>
      </c>
      <c r="X202" s="736">
        <f>IFERROR(IF(X198="",0,X198),"0")+IFERROR(IF(X199="",0,X199),"0")+IFERROR(IF(X200="",0,X200),"0")+IFERROR(IF(X201="",0,X201),"0")</f>
        <v/>
      </c>
      <c r="Y202" s="737" t="n"/>
      <c r="Z202" s="737" t="n"/>
    </row>
    <row r="203">
      <c r="A203" s="685" t="n"/>
      <c r="B203" s="685" t="n"/>
      <c r="C203" s="685" t="n"/>
      <c r="D203" s="685" t="n"/>
      <c r="E203" s="685" t="n"/>
      <c r="F203" s="685" t="n"/>
      <c r="G203" s="685" t="n"/>
      <c r="H203" s="685" t="n"/>
      <c r="I203" s="685" t="n"/>
      <c r="J203" s="685" t="n"/>
      <c r="K203" s="685" t="n"/>
      <c r="L203" s="685" t="n"/>
      <c r="M203" s="734" t="n"/>
      <c r="N203" s="735" t="inlineStr">
        <is>
          <t>Итого</t>
        </is>
      </c>
      <c r="O203" s="705" t="n"/>
      <c r="P203" s="705" t="n"/>
      <c r="Q203" s="705" t="n"/>
      <c r="R203" s="705" t="n"/>
      <c r="S203" s="705" t="n"/>
      <c r="T203" s="706" t="n"/>
      <c r="U203" s="43" t="inlineStr">
        <is>
          <t>кг</t>
        </is>
      </c>
      <c r="V203" s="736">
        <f>IFERROR(SUM(V198:V201),"0")</f>
        <v/>
      </c>
      <c r="W203" s="736">
        <f>IFERROR(SUM(W198:W201),"0")</f>
        <v/>
      </c>
      <c r="X203" s="43" t="n"/>
      <c r="Y203" s="737" t="n"/>
      <c r="Z203" s="737" t="n"/>
    </row>
    <row r="204" ht="16.5" customHeight="1">
      <c r="A204" s="401" t="inlineStr">
        <is>
          <t>Филедворская</t>
        </is>
      </c>
      <c r="B204" s="685" t="n"/>
      <c r="C204" s="685" t="n"/>
      <c r="D204" s="685" t="n"/>
      <c r="E204" s="685" t="n"/>
      <c r="F204" s="685" t="n"/>
      <c r="G204" s="685" t="n"/>
      <c r="H204" s="685" t="n"/>
      <c r="I204" s="685" t="n"/>
      <c r="J204" s="685" t="n"/>
      <c r="K204" s="685" t="n"/>
      <c r="L204" s="685" t="n"/>
      <c r="M204" s="685" t="n"/>
      <c r="N204" s="685" t="n"/>
      <c r="O204" s="685" t="n"/>
      <c r="P204" s="685" t="n"/>
      <c r="Q204" s="685" t="n"/>
      <c r="R204" s="685" t="n"/>
      <c r="S204" s="685" t="n"/>
      <c r="T204" s="685" t="n"/>
      <c r="U204" s="685" t="n"/>
      <c r="V204" s="685" t="n"/>
      <c r="W204" s="685" t="n"/>
      <c r="X204" s="685" t="n"/>
      <c r="Y204" s="401" t="n"/>
      <c r="Z204" s="401" t="n"/>
    </row>
    <row r="205" ht="14.25" customHeight="1">
      <c r="A205" s="402" t="inlineStr">
        <is>
          <t>Копченые колбасы</t>
        </is>
      </c>
      <c r="B205" s="685" t="n"/>
      <c r="C205" s="685" t="n"/>
      <c r="D205" s="685" t="n"/>
      <c r="E205" s="685" t="n"/>
      <c r="F205" s="685" t="n"/>
      <c r="G205" s="685" t="n"/>
      <c r="H205" s="685" t="n"/>
      <c r="I205" s="685" t="n"/>
      <c r="J205" s="685" t="n"/>
      <c r="K205" s="685" t="n"/>
      <c r="L205" s="685" t="n"/>
      <c r="M205" s="685" t="n"/>
      <c r="N205" s="685" t="n"/>
      <c r="O205" s="685" t="n"/>
      <c r="P205" s="685" t="n"/>
      <c r="Q205" s="685" t="n"/>
      <c r="R205" s="685" t="n"/>
      <c r="S205" s="685" t="n"/>
      <c r="T205" s="685" t="n"/>
      <c r="U205" s="685" t="n"/>
      <c r="V205" s="685" t="n"/>
      <c r="W205" s="685" t="n"/>
      <c r="X205" s="685" t="n"/>
      <c r="Y205" s="402" t="n"/>
      <c r="Z205" s="402" t="n"/>
    </row>
    <row r="206" ht="27" customHeight="1">
      <c r="A206" s="64" t="inlineStr">
        <is>
          <t>SU002617</t>
        </is>
      </c>
      <c r="B206" s="64" t="inlineStr">
        <is>
          <t>P002951</t>
        </is>
      </c>
      <c r="C206" s="37" t="n">
        <v>4301031151</v>
      </c>
      <c r="D206" s="403" t="n">
        <v>4607091389845</v>
      </c>
      <c r="E206" s="697" t="n"/>
      <c r="F206" s="729" t="n">
        <v>0.35</v>
      </c>
      <c r="G206" s="38" t="n">
        <v>6</v>
      </c>
      <c r="H206" s="729" t="n">
        <v>2.1</v>
      </c>
      <c r="I206" s="729" t="n">
        <v>2.2</v>
      </c>
      <c r="J206" s="38" t="n">
        <v>234</v>
      </c>
      <c r="K206" s="38" t="inlineStr">
        <is>
          <t>18</t>
        </is>
      </c>
      <c r="L206" s="39" t="inlineStr">
        <is>
          <t>СК2</t>
        </is>
      </c>
      <c r="M206" s="38" t="n">
        <v>40</v>
      </c>
      <c r="N206" s="8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6" s="731" t="n"/>
      <c r="P206" s="731" t="n"/>
      <c r="Q206" s="731" t="n"/>
      <c r="R206" s="697" t="n"/>
      <c r="S206" s="40" t="inlineStr"/>
      <c r="T206" s="40" t="inlineStr"/>
      <c r="U206" s="41" t="inlineStr">
        <is>
          <t>кг</t>
        </is>
      </c>
      <c r="V206" s="732" t="n">
        <v>33</v>
      </c>
      <c r="W206" s="733">
        <f>IFERROR(IF(V206="",0,CEILING((V206/$H206),1)*$H206),"")</f>
        <v/>
      </c>
      <c r="X206" s="42">
        <f>IFERROR(IF(W206=0,"",ROUNDUP(W206/H206,0)*0.00502),"")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411" t="n"/>
      <c r="B207" s="685" t="n"/>
      <c r="C207" s="685" t="n"/>
      <c r="D207" s="685" t="n"/>
      <c r="E207" s="685" t="n"/>
      <c r="F207" s="685" t="n"/>
      <c r="G207" s="685" t="n"/>
      <c r="H207" s="685" t="n"/>
      <c r="I207" s="685" t="n"/>
      <c r="J207" s="685" t="n"/>
      <c r="K207" s="685" t="n"/>
      <c r="L207" s="685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кор</t>
        </is>
      </c>
      <c r="V207" s="736">
        <f>IFERROR(V206/H206,"0")</f>
        <v/>
      </c>
      <c r="W207" s="736">
        <f>IFERROR(W206/H206,"0")</f>
        <v/>
      </c>
      <c r="X207" s="736">
        <f>IFERROR(IF(X206="",0,X206),"0")</f>
        <v/>
      </c>
      <c r="Y207" s="737" t="n"/>
      <c r="Z207" s="737" t="n"/>
    </row>
    <row r="208">
      <c r="A208" s="685" t="n"/>
      <c r="B208" s="685" t="n"/>
      <c r="C208" s="685" t="n"/>
      <c r="D208" s="685" t="n"/>
      <c r="E208" s="685" t="n"/>
      <c r="F208" s="685" t="n"/>
      <c r="G208" s="685" t="n"/>
      <c r="H208" s="685" t="n"/>
      <c r="I208" s="685" t="n"/>
      <c r="J208" s="685" t="n"/>
      <c r="K208" s="685" t="n"/>
      <c r="L208" s="685" t="n"/>
      <c r="M208" s="734" t="n"/>
      <c r="N208" s="735" t="inlineStr">
        <is>
          <t>Итого</t>
        </is>
      </c>
      <c r="O208" s="705" t="n"/>
      <c r="P208" s="705" t="n"/>
      <c r="Q208" s="705" t="n"/>
      <c r="R208" s="705" t="n"/>
      <c r="S208" s="705" t="n"/>
      <c r="T208" s="706" t="n"/>
      <c r="U208" s="43" t="inlineStr">
        <is>
          <t>кг</t>
        </is>
      </c>
      <c r="V208" s="736">
        <f>IFERROR(SUM(V206:V206),"0")</f>
        <v/>
      </c>
      <c r="W208" s="736">
        <f>IFERROR(SUM(W206:W206),"0")</f>
        <v/>
      </c>
      <c r="X208" s="43" t="n"/>
      <c r="Y208" s="737" t="n"/>
      <c r="Z208" s="737" t="n"/>
    </row>
    <row r="209" ht="16.5" customHeight="1">
      <c r="A209" s="401" t="inlineStr">
        <is>
          <t>Стародворская</t>
        </is>
      </c>
      <c r="B209" s="685" t="n"/>
      <c r="C209" s="685" t="n"/>
      <c r="D209" s="685" t="n"/>
      <c r="E209" s="685" t="n"/>
      <c r="F209" s="685" t="n"/>
      <c r="G209" s="685" t="n"/>
      <c r="H209" s="685" t="n"/>
      <c r="I209" s="685" t="n"/>
      <c r="J209" s="685" t="n"/>
      <c r="K209" s="685" t="n"/>
      <c r="L209" s="685" t="n"/>
      <c r="M209" s="685" t="n"/>
      <c r="N209" s="685" t="n"/>
      <c r="O209" s="685" t="n"/>
      <c r="P209" s="685" t="n"/>
      <c r="Q209" s="685" t="n"/>
      <c r="R209" s="685" t="n"/>
      <c r="S209" s="685" t="n"/>
      <c r="T209" s="685" t="n"/>
      <c r="U209" s="685" t="n"/>
      <c r="V209" s="685" t="n"/>
      <c r="W209" s="685" t="n"/>
      <c r="X209" s="685" t="n"/>
      <c r="Y209" s="401" t="n"/>
      <c r="Z209" s="401" t="n"/>
    </row>
    <row r="210" ht="14.25" customHeight="1">
      <c r="A210" s="402" t="inlineStr">
        <is>
          <t>Вареные колбасы</t>
        </is>
      </c>
      <c r="B210" s="685" t="n"/>
      <c r="C210" s="685" t="n"/>
      <c r="D210" s="685" t="n"/>
      <c r="E210" s="685" t="n"/>
      <c r="F210" s="685" t="n"/>
      <c r="G210" s="685" t="n"/>
      <c r="H210" s="685" t="n"/>
      <c r="I210" s="685" t="n"/>
      <c r="J210" s="685" t="n"/>
      <c r="K210" s="685" t="n"/>
      <c r="L210" s="685" t="n"/>
      <c r="M210" s="685" t="n"/>
      <c r="N210" s="685" t="n"/>
      <c r="O210" s="685" t="n"/>
      <c r="P210" s="685" t="n"/>
      <c r="Q210" s="685" t="n"/>
      <c r="R210" s="685" t="n"/>
      <c r="S210" s="685" t="n"/>
      <c r="T210" s="685" t="n"/>
      <c r="U210" s="685" t="n"/>
      <c r="V210" s="685" t="n"/>
      <c r="W210" s="685" t="n"/>
      <c r="X210" s="685" t="n"/>
      <c r="Y210" s="402" t="n"/>
      <c r="Z210" s="402" t="n"/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403" t="n">
        <v>4680115884236</v>
      </c>
      <c r="E211" s="697" t="n"/>
      <c r="F211" s="729" t="n">
        <v>1.45</v>
      </c>
      <c r="G211" s="38" t="n">
        <v>8</v>
      </c>
      <c r="H211" s="729" t="n">
        <v>11.6</v>
      </c>
      <c r="I211" s="729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«Стародворская со шпиком» Весовой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SU003276</t>
        </is>
      </c>
      <c r="B212" s="64" t="inlineStr">
        <is>
          <t>P003956</t>
        </is>
      </c>
      <c r="C212" s="37" t="n">
        <v>4301011726</v>
      </c>
      <c r="D212" s="403" t="n">
        <v>4680115884182</v>
      </c>
      <c r="E212" s="697" t="n"/>
      <c r="F212" s="729" t="n">
        <v>0.37</v>
      </c>
      <c r="G212" s="38" t="n">
        <v>10</v>
      </c>
      <c r="H212" s="729" t="n">
        <v>3.7</v>
      </c>
      <c r="I212" s="729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ф/в 0,37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403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403" t="n">
        <v>4680115884205</v>
      </c>
      <c r="E214" s="697" t="n"/>
      <c r="F214" s="729" t="n">
        <v>0.4</v>
      </c>
      <c r="G214" s="38" t="n">
        <v>10</v>
      </c>
      <c r="H214" s="729" t="n">
        <v>4</v>
      </c>
      <c r="I214" s="72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 окороком» ф/в 0,4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>
      <c r="A215" s="411" t="n"/>
      <c r="B215" s="685" t="n"/>
      <c r="C215" s="685" t="n"/>
      <c r="D215" s="685" t="n"/>
      <c r="E215" s="685" t="n"/>
      <c r="F215" s="685" t="n"/>
      <c r="G215" s="685" t="n"/>
      <c r="H215" s="685" t="n"/>
      <c r="I215" s="685" t="n"/>
      <c r="J215" s="685" t="n"/>
      <c r="K215" s="685" t="n"/>
      <c r="L215" s="685" t="n"/>
      <c r="M215" s="734" t="n"/>
      <c r="N215" s="735" t="inlineStr">
        <is>
          <t>Итого</t>
        </is>
      </c>
      <c r="O215" s="705" t="n"/>
      <c r="P215" s="705" t="n"/>
      <c r="Q215" s="705" t="n"/>
      <c r="R215" s="705" t="n"/>
      <c r="S215" s="705" t="n"/>
      <c r="T215" s="706" t="n"/>
      <c r="U215" s="43" t="inlineStr">
        <is>
          <t>кор</t>
        </is>
      </c>
      <c r="V215" s="736">
        <f>IFERROR(V211/H211,"0")+IFERROR(V212/H212,"0")+IFERROR(V213/H213,"0")+IFERROR(V214/H214,"0")</f>
        <v/>
      </c>
      <c r="W215" s="736">
        <f>IFERROR(W211/H211,"0")+IFERROR(W212/H212,"0")+IFERROR(W213/H213,"0")+IFERROR(W214/H214,"0")</f>
        <v/>
      </c>
      <c r="X215" s="736">
        <f>IFERROR(IF(X211="",0,X211),"0")+IFERROR(IF(X212="",0,X212),"0")+IFERROR(IF(X213="",0,X213),"0")+IFERROR(IF(X214="",0,X214),"0")</f>
        <v/>
      </c>
      <c r="Y215" s="737" t="n"/>
      <c r="Z215" s="737" t="n"/>
    </row>
    <row r="216">
      <c r="A216" s="685" t="n"/>
      <c r="B216" s="685" t="n"/>
      <c r="C216" s="685" t="n"/>
      <c r="D216" s="685" t="n"/>
      <c r="E216" s="685" t="n"/>
      <c r="F216" s="685" t="n"/>
      <c r="G216" s="685" t="n"/>
      <c r="H216" s="685" t="n"/>
      <c r="I216" s="685" t="n"/>
      <c r="J216" s="685" t="n"/>
      <c r="K216" s="685" t="n"/>
      <c r="L216" s="685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кг</t>
        </is>
      </c>
      <c r="V216" s="736">
        <f>IFERROR(SUM(V211:V214),"0")</f>
        <v/>
      </c>
      <c r="W216" s="736">
        <f>IFERROR(SUM(W211:W214),"0")</f>
        <v/>
      </c>
      <c r="X216" s="43" t="n"/>
      <c r="Y216" s="737" t="n"/>
      <c r="Z216" s="737" t="n"/>
    </row>
    <row r="217" ht="16.5" customHeight="1">
      <c r="A217" s="401" t="inlineStr">
        <is>
          <t>Бордо</t>
        </is>
      </c>
      <c r="B217" s="685" t="n"/>
      <c r="C217" s="685" t="n"/>
      <c r="D217" s="685" t="n"/>
      <c r="E217" s="685" t="n"/>
      <c r="F217" s="685" t="n"/>
      <c r="G217" s="685" t="n"/>
      <c r="H217" s="685" t="n"/>
      <c r="I217" s="685" t="n"/>
      <c r="J217" s="685" t="n"/>
      <c r="K217" s="685" t="n"/>
      <c r="L217" s="685" t="n"/>
      <c r="M217" s="685" t="n"/>
      <c r="N217" s="685" t="n"/>
      <c r="O217" s="685" t="n"/>
      <c r="P217" s="685" t="n"/>
      <c r="Q217" s="685" t="n"/>
      <c r="R217" s="685" t="n"/>
      <c r="S217" s="685" t="n"/>
      <c r="T217" s="685" t="n"/>
      <c r="U217" s="685" t="n"/>
      <c r="V217" s="685" t="n"/>
      <c r="W217" s="685" t="n"/>
      <c r="X217" s="685" t="n"/>
      <c r="Y217" s="401" t="n"/>
      <c r="Z217" s="401" t="n"/>
    </row>
    <row r="218" ht="14.25" customHeight="1">
      <c r="A218" s="402" t="inlineStr">
        <is>
          <t>Вареные колбасы</t>
        </is>
      </c>
      <c r="B218" s="685" t="n"/>
      <c r="C218" s="685" t="n"/>
      <c r="D218" s="685" t="n"/>
      <c r="E218" s="685" t="n"/>
      <c r="F218" s="685" t="n"/>
      <c r="G218" s="685" t="n"/>
      <c r="H218" s="685" t="n"/>
      <c r="I218" s="685" t="n"/>
      <c r="J218" s="685" t="n"/>
      <c r="K218" s="685" t="n"/>
      <c r="L218" s="685" t="n"/>
      <c r="M218" s="685" t="n"/>
      <c r="N218" s="685" t="n"/>
      <c r="O218" s="685" t="n"/>
      <c r="P218" s="685" t="n"/>
      <c r="Q218" s="685" t="n"/>
      <c r="R218" s="685" t="n"/>
      <c r="S218" s="685" t="n"/>
      <c r="T218" s="685" t="n"/>
      <c r="U218" s="685" t="n"/>
      <c r="V218" s="685" t="n"/>
      <c r="W218" s="685" t="n"/>
      <c r="X218" s="685" t="n"/>
      <c r="Y218" s="402" t="n"/>
      <c r="Z218" s="402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403" t="n">
        <v>4607091387445</v>
      </c>
      <c r="E219" s="697" t="n"/>
      <c r="F219" s="729" t="n">
        <v>0.9</v>
      </c>
      <c r="G219" s="38" t="n">
        <v>10</v>
      </c>
      <c r="H219" s="729" t="n">
        <v>9</v>
      </c>
      <c r="I219" s="729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5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1" t="n"/>
      <c r="P219" s="731" t="n"/>
      <c r="Q219" s="731" t="n"/>
      <c r="R219" s="697" t="n"/>
      <c r="S219" s="40" t="inlineStr"/>
      <c r="T219" s="40" t="inlineStr"/>
      <c r="U219" s="41" t="inlineStr">
        <is>
          <t>кг</t>
        </is>
      </c>
      <c r="V219" s="732" t="n">
        <v>0</v>
      </c>
      <c r="W219" s="73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403" t="n">
        <v>4607091386004</v>
      </c>
      <c r="E220" s="697" t="n"/>
      <c r="F220" s="729" t="n">
        <v>1.35</v>
      </c>
      <c r="G220" s="38" t="n">
        <v>8</v>
      </c>
      <c r="H220" s="729" t="n">
        <v>10.8</v>
      </c>
      <c r="I220" s="729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5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403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403" t="n">
        <v>4607091386073</v>
      </c>
      <c r="E222" s="697" t="n"/>
      <c r="F222" s="729" t="n">
        <v>0.9</v>
      </c>
      <c r="G222" s="38" t="n">
        <v>10</v>
      </c>
      <c r="H222" s="729" t="n">
        <v>9</v>
      </c>
      <c r="I222" s="729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5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P003075</t>
        </is>
      </c>
      <c r="C223" s="37" t="n">
        <v>4301011395</v>
      </c>
      <c r="D223" s="403" t="n">
        <v>4607091387322</v>
      </c>
      <c r="E223" s="697" t="n"/>
      <c r="F223" s="729" t="n">
        <v>1.35</v>
      </c>
      <c r="G223" s="38" t="n">
        <v>8</v>
      </c>
      <c r="H223" s="729" t="n">
        <v>10.8</v>
      </c>
      <c r="I223" s="729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6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P001780</t>
        </is>
      </c>
      <c r="C224" s="37" t="n">
        <v>4301010928</v>
      </c>
      <c r="D224" s="403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6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403" t="n">
        <v>4607091387377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403" t="n">
        <v>4607091387353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403" t="n">
        <v>4607091386011</v>
      </c>
      <c r="E227" s="697" t="n"/>
      <c r="F227" s="729" t="n">
        <v>0.5</v>
      </c>
      <c r="G227" s="38" t="n">
        <v>10</v>
      </c>
      <c r="H227" s="729" t="n">
        <v>5</v>
      </c>
      <c r="I227" s="729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403" t="n">
        <v>4607091387308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403" t="n">
        <v>4607091387339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403" t="n">
        <v>4680115882638</v>
      </c>
      <c r="E230" s="697" t="n"/>
      <c r="F230" s="729" t="n">
        <v>0.4</v>
      </c>
      <c r="G230" s="38" t="n">
        <v>10</v>
      </c>
      <c r="H230" s="729" t="n">
        <v>4</v>
      </c>
      <c r="I230" s="72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403" t="n">
        <v>4680115881938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403" t="n">
        <v>4607091387346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6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403" t="n">
        <v>4607091389807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411" t="n"/>
      <c r="B234" s="685" t="n"/>
      <c r="C234" s="685" t="n"/>
      <c r="D234" s="685" t="n"/>
      <c r="E234" s="685" t="n"/>
      <c r="F234" s="685" t="n"/>
      <c r="G234" s="685" t="n"/>
      <c r="H234" s="685" t="n"/>
      <c r="I234" s="685" t="n"/>
      <c r="J234" s="685" t="n"/>
      <c r="K234" s="685" t="n"/>
      <c r="L234" s="685" t="n"/>
      <c r="M234" s="734" t="n"/>
      <c r="N234" s="735" t="inlineStr">
        <is>
          <t>Итого</t>
        </is>
      </c>
      <c r="O234" s="705" t="n"/>
      <c r="P234" s="705" t="n"/>
      <c r="Q234" s="705" t="n"/>
      <c r="R234" s="705" t="n"/>
      <c r="S234" s="705" t="n"/>
      <c r="T234" s="706" t="n"/>
      <c r="U234" s="43" t="inlineStr">
        <is>
          <t>кор</t>
        </is>
      </c>
      <c r="V234" s="736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36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36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37" t="n"/>
      <c r="Z234" s="737" t="n"/>
    </row>
    <row r="235">
      <c r="A235" s="685" t="n"/>
      <c r="B235" s="685" t="n"/>
      <c r="C235" s="685" t="n"/>
      <c r="D235" s="685" t="n"/>
      <c r="E235" s="685" t="n"/>
      <c r="F235" s="685" t="n"/>
      <c r="G235" s="685" t="n"/>
      <c r="H235" s="685" t="n"/>
      <c r="I235" s="685" t="n"/>
      <c r="J235" s="685" t="n"/>
      <c r="K235" s="685" t="n"/>
      <c r="L235" s="685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кг</t>
        </is>
      </c>
      <c r="V235" s="736">
        <f>IFERROR(SUM(V219:V233),"0")</f>
        <v/>
      </c>
      <c r="W235" s="736">
        <f>IFERROR(SUM(W219:W233),"0")</f>
        <v/>
      </c>
      <c r="X235" s="43" t="n"/>
      <c r="Y235" s="737" t="n"/>
      <c r="Z235" s="737" t="n"/>
    </row>
    <row r="236" ht="14.25" customHeight="1">
      <c r="A236" s="402" t="inlineStr">
        <is>
          <t>Ветчины</t>
        </is>
      </c>
      <c r="B236" s="685" t="n"/>
      <c r="C236" s="685" t="n"/>
      <c r="D236" s="685" t="n"/>
      <c r="E236" s="685" t="n"/>
      <c r="F236" s="685" t="n"/>
      <c r="G236" s="685" t="n"/>
      <c r="H236" s="685" t="n"/>
      <c r="I236" s="685" t="n"/>
      <c r="J236" s="685" t="n"/>
      <c r="K236" s="685" t="n"/>
      <c r="L236" s="685" t="n"/>
      <c r="M236" s="685" t="n"/>
      <c r="N236" s="685" t="n"/>
      <c r="O236" s="685" t="n"/>
      <c r="P236" s="685" t="n"/>
      <c r="Q236" s="685" t="n"/>
      <c r="R236" s="685" t="n"/>
      <c r="S236" s="685" t="n"/>
      <c r="T236" s="685" t="n"/>
      <c r="U236" s="685" t="n"/>
      <c r="V236" s="685" t="n"/>
      <c r="W236" s="685" t="n"/>
      <c r="X236" s="685" t="n"/>
      <c r="Y236" s="402" t="n"/>
      <c r="Z236" s="402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403" t="n">
        <v>4680115881914</v>
      </c>
      <c r="E237" s="697" t="n"/>
      <c r="F237" s="729" t="n">
        <v>0.4</v>
      </c>
      <c r="G237" s="38" t="n">
        <v>10</v>
      </c>
      <c r="H237" s="729" t="n">
        <v>4</v>
      </c>
      <c r="I237" s="729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1" t="n"/>
      <c r="P237" s="731" t="n"/>
      <c r="Q237" s="731" t="n"/>
      <c r="R237" s="697" t="n"/>
      <c r="S237" s="40" t="inlineStr"/>
      <c r="T237" s="40" t="inlineStr"/>
      <c r="U237" s="41" t="inlineStr">
        <is>
          <t>кг</t>
        </is>
      </c>
      <c r="V237" s="732" t="n">
        <v>0</v>
      </c>
      <c r="W237" s="73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411" t="n"/>
      <c r="B238" s="685" t="n"/>
      <c r="C238" s="685" t="n"/>
      <c r="D238" s="685" t="n"/>
      <c r="E238" s="685" t="n"/>
      <c r="F238" s="685" t="n"/>
      <c r="G238" s="685" t="n"/>
      <c r="H238" s="685" t="n"/>
      <c r="I238" s="685" t="n"/>
      <c r="J238" s="685" t="n"/>
      <c r="K238" s="685" t="n"/>
      <c r="L238" s="685" t="n"/>
      <c r="M238" s="734" t="n"/>
      <c r="N238" s="735" t="inlineStr">
        <is>
          <t>Итого</t>
        </is>
      </c>
      <c r="O238" s="705" t="n"/>
      <c r="P238" s="705" t="n"/>
      <c r="Q238" s="705" t="n"/>
      <c r="R238" s="705" t="n"/>
      <c r="S238" s="705" t="n"/>
      <c r="T238" s="706" t="n"/>
      <c r="U238" s="43" t="inlineStr">
        <is>
          <t>кор</t>
        </is>
      </c>
      <c r="V238" s="736">
        <f>IFERROR(V237/H237,"0")</f>
        <v/>
      </c>
      <c r="W238" s="736">
        <f>IFERROR(W237/H237,"0")</f>
        <v/>
      </c>
      <c r="X238" s="736">
        <f>IFERROR(IF(X237="",0,X237),"0")</f>
        <v/>
      </c>
      <c r="Y238" s="737" t="n"/>
      <c r="Z238" s="737" t="n"/>
    </row>
    <row r="239">
      <c r="A239" s="685" t="n"/>
      <c r="B239" s="685" t="n"/>
      <c r="C239" s="685" t="n"/>
      <c r="D239" s="685" t="n"/>
      <c r="E239" s="685" t="n"/>
      <c r="F239" s="685" t="n"/>
      <c r="G239" s="685" t="n"/>
      <c r="H239" s="685" t="n"/>
      <c r="I239" s="685" t="n"/>
      <c r="J239" s="685" t="n"/>
      <c r="K239" s="685" t="n"/>
      <c r="L239" s="685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кг</t>
        </is>
      </c>
      <c r="V239" s="736">
        <f>IFERROR(SUM(V237:V237),"0")</f>
        <v/>
      </c>
      <c r="W239" s="736">
        <f>IFERROR(SUM(W237:W237),"0")</f>
        <v/>
      </c>
      <c r="X239" s="43" t="n"/>
      <c r="Y239" s="737" t="n"/>
      <c r="Z239" s="737" t="n"/>
    </row>
    <row r="240" ht="14.25" customHeight="1">
      <c r="A240" s="402" t="inlineStr">
        <is>
          <t>Копченые колбасы</t>
        </is>
      </c>
      <c r="B240" s="685" t="n"/>
      <c r="C240" s="685" t="n"/>
      <c r="D240" s="685" t="n"/>
      <c r="E240" s="685" t="n"/>
      <c r="F240" s="685" t="n"/>
      <c r="G240" s="685" t="n"/>
      <c r="H240" s="685" t="n"/>
      <c r="I240" s="685" t="n"/>
      <c r="J240" s="685" t="n"/>
      <c r="K240" s="685" t="n"/>
      <c r="L240" s="685" t="n"/>
      <c r="M240" s="685" t="n"/>
      <c r="N240" s="685" t="n"/>
      <c r="O240" s="685" t="n"/>
      <c r="P240" s="685" t="n"/>
      <c r="Q240" s="685" t="n"/>
      <c r="R240" s="685" t="n"/>
      <c r="S240" s="685" t="n"/>
      <c r="T240" s="685" t="n"/>
      <c r="U240" s="685" t="n"/>
      <c r="V240" s="685" t="n"/>
      <c r="W240" s="685" t="n"/>
      <c r="X240" s="685" t="n"/>
      <c r="Y240" s="402" t="n"/>
      <c r="Z240" s="402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403" t="n">
        <v>4607091387193</v>
      </c>
      <c r="E241" s="697" t="n"/>
      <c r="F241" s="729" t="n">
        <v>0.7</v>
      </c>
      <c r="G241" s="38" t="n">
        <v>6</v>
      </c>
      <c r="H241" s="729" t="n">
        <v>4.2</v>
      </c>
      <c r="I241" s="729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1" t="n"/>
      <c r="P241" s="731" t="n"/>
      <c r="Q241" s="731" t="n"/>
      <c r="R241" s="697" t="n"/>
      <c r="S241" s="40" t="inlineStr"/>
      <c r="T241" s="40" t="inlineStr"/>
      <c r="U241" s="41" t="inlineStr">
        <is>
          <t>кг</t>
        </is>
      </c>
      <c r="V241" s="732" t="n">
        <v>5</v>
      </c>
      <c r="W241" s="73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403" t="n">
        <v>4607091387230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10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403" t="n">
        <v>4607091387285</v>
      </c>
      <c r="E243" s="697" t="n"/>
      <c r="F243" s="729" t="n">
        <v>0.35</v>
      </c>
      <c r="G243" s="38" t="n">
        <v>6</v>
      </c>
      <c r="H243" s="729" t="n">
        <v>2.1</v>
      </c>
      <c r="I243" s="729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22</v>
      </c>
      <c r="W243" s="733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403" t="n">
        <v>4680115880481</v>
      </c>
      <c r="E244" s="697" t="n"/>
      <c r="F244" s="729" t="n">
        <v>0.28</v>
      </c>
      <c r="G244" s="38" t="n">
        <v>6</v>
      </c>
      <c r="H244" s="729" t="n">
        <v>1.68</v>
      </c>
      <c r="I244" s="729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1" t="n"/>
      <c r="P244" s="731" t="n"/>
      <c r="Q244" s="731" t="n"/>
      <c r="R244" s="697" t="n"/>
      <c r="S244" s="40" t="inlineStr">
        <is>
          <t>30.01.2024</t>
        </is>
      </c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411" t="n"/>
      <c r="B245" s="685" t="n"/>
      <c r="C245" s="685" t="n"/>
      <c r="D245" s="685" t="n"/>
      <c r="E245" s="685" t="n"/>
      <c r="F245" s="685" t="n"/>
      <c r="G245" s="685" t="n"/>
      <c r="H245" s="685" t="n"/>
      <c r="I245" s="685" t="n"/>
      <c r="J245" s="685" t="n"/>
      <c r="K245" s="685" t="n"/>
      <c r="L245" s="685" t="n"/>
      <c r="M245" s="734" t="n"/>
      <c r="N245" s="735" t="inlineStr">
        <is>
          <t>Итого</t>
        </is>
      </c>
      <c r="O245" s="705" t="n"/>
      <c r="P245" s="705" t="n"/>
      <c r="Q245" s="705" t="n"/>
      <c r="R245" s="705" t="n"/>
      <c r="S245" s="705" t="n"/>
      <c r="T245" s="706" t="n"/>
      <c r="U245" s="43" t="inlineStr">
        <is>
          <t>кор</t>
        </is>
      </c>
      <c r="V245" s="736">
        <f>IFERROR(V241/H241,"0")+IFERROR(V242/H242,"0")+IFERROR(V243/H243,"0")+IFERROR(V244/H244,"0")</f>
        <v/>
      </c>
      <c r="W245" s="736">
        <f>IFERROR(W241/H241,"0")+IFERROR(W242/H242,"0")+IFERROR(W243/H243,"0")+IFERROR(W244/H244,"0")</f>
        <v/>
      </c>
      <c r="X245" s="736">
        <f>IFERROR(IF(X241="",0,X241),"0")+IFERROR(IF(X242="",0,X242),"0")+IFERROR(IF(X243="",0,X243),"0")+IFERROR(IF(X244="",0,X244),"0")</f>
        <v/>
      </c>
      <c r="Y245" s="737" t="n"/>
      <c r="Z245" s="737" t="n"/>
    </row>
    <row r="246">
      <c r="A246" s="685" t="n"/>
      <c r="B246" s="685" t="n"/>
      <c r="C246" s="685" t="n"/>
      <c r="D246" s="685" t="n"/>
      <c r="E246" s="685" t="n"/>
      <c r="F246" s="685" t="n"/>
      <c r="G246" s="685" t="n"/>
      <c r="H246" s="685" t="n"/>
      <c r="I246" s="685" t="n"/>
      <c r="J246" s="685" t="n"/>
      <c r="K246" s="685" t="n"/>
      <c r="L246" s="685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кг</t>
        </is>
      </c>
      <c r="V246" s="736">
        <f>IFERROR(SUM(V241:V244),"0")</f>
        <v/>
      </c>
      <c r="W246" s="736">
        <f>IFERROR(SUM(W241:W244),"0")</f>
        <v/>
      </c>
      <c r="X246" s="43" t="n"/>
      <c r="Y246" s="737" t="n"/>
      <c r="Z246" s="737" t="n"/>
    </row>
    <row r="247" ht="14.25" customHeight="1">
      <c r="A247" s="402" t="inlineStr">
        <is>
          <t>Сосиски</t>
        </is>
      </c>
      <c r="B247" s="685" t="n"/>
      <c r="C247" s="685" t="n"/>
      <c r="D247" s="685" t="n"/>
      <c r="E247" s="685" t="n"/>
      <c r="F247" s="685" t="n"/>
      <c r="G247" s="685" t="n"/>
      <c r="H247" s="685" t="n"/>
      <c r="I247" s="685" t="n"/>
      <c r="J247" s="685" t="n"/>
      <c r="K247" s="685" t="n"/>
      <c r="L247" s="685" t="n"/>
      <c r="M247" s="685" t="n"/>
      <c r="N247" s="685" t="n"/>
      <c r="O247" s="685" t="n"/>
      <c r="P247" s="685" t="n"/>
      <c r="Q247" s="685" t="n"/>
      <c r="R247" s="685" t="n"/>
      <c r="S247" s="685" t="n"/>
      <c r="T247" s="685" t="n"/>
      <c r="U247" s="685" t="n"/>
      <c r="V247" s="685" t="n"/>
      <c r="W247" s="685" t="n"/>
      <c r="X247" s="685" t="n"/>
      <c r="Y247" s="402" t="n"/>
      <c r="Z247" s="402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403" t="n">
        <v>4607091387766</v>
      </c>
      <c r="E248" s="697" t="n"/>
      <c r="F248" s="729" t="n">
        <v>1.3</v>
      </c>
      <c r="G248" s="38" t="n">
        <v>6</v>
      </c>
      <c r="H248" s="729" t="n">
        <v>7.8</v>
      </c>
      <c r="I248" s="729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76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1" t="n"/>
      <c r="P248" s="731" t="n"/>
      <c r="Q248" s="731" t="n"/>
      <c r="R248" s="697" t="n"/>
      <c r="S248" s="40" t="inlineStr"/>
      <c r="T248" s="40" t="inlineStr"/>
      <c r="U248" s="41" t="inlineStr">
        <is>
          <t>кг</t>
        </is>
      </c>
      <c r="V248" s="732" t="n">
        <v>157</v>
      </c>
      <c r="W248" s="73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403" t="n">
        <v>4607091387957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403" t="n">
        <v>4607091387964</v>
      </c>
      <c r="E250" s="697" t="n"/>
      <c r="F250" s="729" t="n">
        <v>1.35</v>
      </c>
      <c r="G250" s="38" t="n">
        <v>6</v>
      </c>
      <c r="H250" s="729" t="n">
        <v>8.1</v>
      </c>
      <c r="I250" s="729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403" t="n">
        <v>4680115883604</v>
      </c>
      <c r="E251" s="697" t="n"/>
      <c r="F251" s="729" t="n">
        <v>0.35</v>
      </c>
      <c r="G251" s="38" t="n">
        <v>6</v>
      </c>
      <c r="H251" s="729" t="n">
        <v>2.1</v>
      </c>
      <c r="I251" s="729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79" t="inlineStr">
        <is>
          <t>Сосиски «Баварские» Фикс.вес 0,35 П/а ТМ «Стародворье»</t>
        </is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88</v>
      </c>
      <c r="W251" s="733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403" t="n">
        <v>4680115883567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0" t="inlineStr">
        <is>
          <t>Сосиски «Баварские с сыром»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20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403" t="n">
        <v>4607091381672</v>
      </c>
      <c r="E253" s="697" t="n"/>
      <c r="F253" s="729" t="n">
        <v>0.6</v>
      </c>
      <c r="G253" s="38" t="n">
        <v>6</v>
      </c>
      <c r="H253" s="729" t="n">
        <v>3.6</v>
      </c>
      <c r="I253" s="729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90</v>
      </c>
      <c r="W253" s="733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403" t="n">
        <v>4607091387537</v>
      </c>
      <c r="E254" s="697" t="n"/>
      <c r="F254" s="729" t="n">
        <v>0.45</v>
      </c>
      <c r="G254" s="38" t="n">
        <v>6</v>
      </c>
      <c r="H254" s="729" t="n">
        <v>2.7</v>
      </c>
      <c r="I254" s="729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403" t="n">
        <v>4607091387513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403" t="n">
        <v>4680115880511</v>
      </c>
      <c r="E256" s="697" t="n"/>
      <c r="F256" s="729" t="n">
        <v>0.33</v>
      </c>
      <c r="G256" s="38" t="n">
        <v>6</v>
      </c>
      <c r="H256" s="729" t="n">
        <v>1.98</v>
      </c>
      <c r="I256" s="729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403" t="n">
        <v>4680115880412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8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411" t="n"/>
      <c r="B258" s="685" t="n"/>
      <c r="C258" s="685" t="n"/>
      <c r="D258" s="685" t="n"/>
      <c r="E258" s="685" t="n"/>
      <c r="F258" s="685" t="n"/>
      <c r="G258" s="685" t="n"/>
      <c r="H258" s="685" t="n"/>
      <c r="I258" s="685" t="n"/>
      <c r="J258" s="685" t="n"/>
      <c r="K258" s="685" t="n"/>
      <c r="L258" s="685" t="n"/>
      <c r="M258" s="734" t="n"/>
      <c r="N258" s="735" t="inlineStr">
        <is>
          <t>Итого</t>
        </is>
      </c>
      <c r="O258" s="705" t="n"/>
      <c r="P258" s="705" t="n"/>
      <c r="Q258" s="705" t="n"/>
      <c r="R258" s="705" t="n"/>
      <c r="S258" s="705" t="n"/>
      <c r="T258" s="706" t="n"/>
      <c r="U258" s="43" t="inlineStr">
        <is>
          <t>кор</t>
        </is>
      </c>
      <c r="V258" s="736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36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36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37" t="n"/>
      <c r="Z258" s="737" t="n"/>
    </row>
    <row r="259">
      <c r="A259" s="685" t="n"/>
      <c r="B259" s="685" t="n"/>
      <c r="C259" s="685" t="n"/>
      <c r="D259" s="685" t="n"/>
      <c r="E259" s="685" t="n"/>
      <c r="F259" s="685" t="n"/>
      <c r="G259" s="685" t="n"/>
      <c r="H259" s="685" t="n"/>
      <c r="I259" s="685" t="n"/>
      <c r="J259" s="685" t="n"/>
      <c r="K259" s="685" t="n"/>
      <c r="L259" s="685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кг</t>
        </is>
      </c>
      <c r="V259" s="736">
        <f>IFERROR(SUM(V248:V257),"0")</f>
        <v/>
      </c>
      <c r="W259" s="736">
        <f>IFERROR(SUM(W248:W257),"0")</f>
        <v/>
      </c>
      <c r="X259" s="43" t="n"/>
      <c r="Y259" s="737" t="n"/>
      <c r="Z259" s="737" t="n"/>
    </row>
    <row r="260" ht="14.25" customHeight="1">
      <c r="A260" s="402" t="inlineStr">
        <is>
          <t>Сардельки</t>
        </is>
      </c>
      <c r="B260" s="685" t="n"/>
      <c r="C260" s="685" t="n"/>
      <c r="D260" s="685" t="n"/>
      <c r="E260" s="685" t="n"/>
      <c r="F260" s="685" t="n"/>
      <c r="G260" s="685" t="n"/>
      <c r="H260" s="685" t="n"/>
      <c r="I260" s="685" t="n"/>
      <c r="J260" s="685" t="n"/>
      <c r="K260" s="685" t="n"/>
      <c r="L260" s="685" t="n"/>
      <c r="M260" s="685" t="n"/>
      <c r="N260" s="685" t="n"/>
      <c r="O260" s="685" t="n"/>
      <c r="P260" s="685" t="n"/>
      <c r="Q260" s="685" t="n"/>
      <c r="R260" s="685" t="n"/>
      <c r="S260" s="685" t="n"/>
      <c r="T260" s="685" t="n"/>
      <c r="U260" s="685" t="n"/>
      <c r="V260" s="685" t="n"/>
      <c r="W260" s="685" t="n"/>
      <c r="X260" s="685" t="n"/>
      <c r="Y260" s="402" t="n"/>
      <c r="Z260" s="402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403" t="n">
        <v>4607091380880</v>
      </c>
      <c r="E261" s="697" t="n"/>
      <c r="F261" s="729" t="n">
        <v>1.4</v>
      </c>
      <c r="G261" s="38" t="n">
        <v>6</v>
      </c>
      <c r="H261" s="729" t="n">
        <v>8.4</v>
      </c>
      <c r="I261" s="729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86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1" t="n"/>
      <c r="P261" s="731" t="n"/>
      <c r="Q261" s="731" t="n"/>
      <c r="R261" s="697" t="n"/>
      <c r="S261" s="40" t="inlineStr"/>
      <c r="T261" s="40" t="inlineStr"/>
      <c r="U261" s="41" t="inlineStr">
        <is>
          <t>кг</t>
        </is>
      </c>
      <c r="V261" s="732" t="n">
        <v>5</v>
      </c>
      <c r="W261" s="73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403" t="n">
        <v>4607091384482</v>
      </c>
      <c r="E262" s="697" t="n"/>
      <c r="F262" s="729" t="n">
        <v>1.3</v>
      </c>
      <c r="G262" s="38" t="n">
        <v>6</v>
      </c>
      <c r="H262" s="729" t="n">
        <v>7.8</v>
      </c>
      <c r="I262" s="729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8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403" t="n">
        <v>4607091380897</v>
      </c>
      <c r="E263" s="697" t="n"/>
      <c r="F263" s="729" t="n">
        <v>1.4</v>
      </c>
      <c r="G263" s="38" t="n">
        <v>6</v>
      </c>
      <c r="H263" s="729" t="n">
        <v>8.4</v>
      </c>
      <c r="I263" s="729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411" t="n"/>
      <c r="B264" s="685" t="n"/>
      <c r="C264" s="685" t="n"/>
      <c r="D264" s="685" t="n"/>
      <c r="E264" s="685" t="n"/>
      <c r="F264" s="685" t="n"/>
      <c r="G264" s="685" t="n"/>
      <c r="H264" s="685" t="n"/>
      <c r="I264" s="685" t="n"/>
      <c r="J264" s="685" t="n"/>
      <c r="K264" s="685" t="n"/>
      <c r="L264" s="685" t="n"/>
      <c r="M264" s="734" t="n"/>
      <c r="N264" s="735" t="inlineStr">
        <is>
          <t>Итого</t>
        </is>
      </c>
      <c r="O264" s="705" t="n"/>
      <c r="P264" s="705" t="n"/>
      <c r="Q264" s="705" t="n"/>
      <c r="R264" s="705" t="n"/>
      <c r="S264" s="705" t="n"/>
      <c r="T264" s="706" t="n"/>
      <c r="U264" s="43" t="inlineStr">
        <is>
          <t>кор</t>
        </is>
      </c>
      <c r="V264" s="736">
        <f>IFERROR(V261/H261,"0")+IFERROR(V262/H262,"0")+IFERROR(V263/H263,"0")</f>
        <v/>
      </c>
      <c r="W264" s="736">
        <f>IFERROR(W261/H261,"0")+IFERROR(W262/H262,"0")+IFERROR(W263/H263,"0")</f>
        <v/>
      </c>
      <c r="X264" s="736">
        <f>IFERROR(IF(X261="",0,X261),"0")+IFERROR(IF(X262="",0,X262),"0")+IFERROR(IF(X263="",0,X263),"0")</f>
        <v/>
      </c>
      <c r="Y264" s="737" t="n"/>
      <c r="Z264" s="737" t="n"/>
    </row>
    <row r="265">
      <c r="A265" s="685" t="n"/>
      <c r="B265" s="685" t="n"/>
      <c r="C265" s="685" t="n"/>
      <c r="D265" s="685" t="n"/>
      <c r="E265" s="685" t="n"/>
      <c r="F265" s="685" t="n"/>
      <c r="G265" s="685" t="n"/>
      <c r="H265" s="685" t="n"/>
      <c r="I265" s="685" t="n"/>
      <c r="J265" s="685" t="n"/>
      <c r="K265" s="685" t="n"/>
      <c r="L265" s="685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кг</t>
        </is>
      </c>
      <c r="V265" s="736">
        <f>IFERROR(SUM(V261:V263),"0")</f>
        <v/>
      </c>
      <c r="W265" s="736">
        <f>IFERROR(SUM(W261:W263),"0")</f>
        <v/>
      </c>
      <c r="X265" s="43" t="n"/>
      <c r="Y265" s="737" t="n"/>
      <c r="Z265" s="737" t="n"/>
    </row>
    <row r="266" ht="14.25" customHeight="1">
      <c r="A266" s="402" t="inlineStr">
        <is>
          <t>Сырокопченые колбасы</t>
        </is>
      </c>
      <c r="B266" s="685" t="n"/>
      <c r="C266" s="685" t="n"/>
      <c r="D266" s="685" t="n"/>
      <c r="E266" s="685" t="n"/>
      <c r="F266" s="685" t="n"/>
      <c r="G266" s="685" t="n"/>
      <c r="H266" s="685" t="n"/>
      <c r="I266" s="685" t="n"/>
      <c r="J266" s="685" t="n"/>
      <c r="K266" s="685" t="n"/>
      <c r="L266" s="685" t="n"/>
      <c r="M266" s="685" t="n"/>
      <c r="N266" s="685" t="n"/>
      <c r="O266" s="685" t="n"/>
      <c r="P266" s="685" t="n"/>
      <c r="Q266" s="685" t="n"/>
      <c r="R266" s="685" t="n"/>
      <c r="S266" s="685" t="n"/>
      <c r="T266" s="685" t="n"/>
      <c r="U266" s="685" t="n"/>
      <c r="V266" s="685" t="n"/>
      <c r="W266" s="685" t="n"/>
      <c r="X266" s="685" t="n"/>
      <c r="Y266" s="402" t="n"/>
      <c r="Z266" s="402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403" t="n">
        <v>4607091388374</v>
      </c>
      <c r="E267" s="697" t="n"/>
      <c r="F267" s="729" t="n">
        <v>0.38</v>
      </c>
      <c r="G267" s="38" t="n">
        <v>8</v>
      </c>
      <c r="H267" s="729" t="n">
        <v>3.04</v>
      </c>
      <c r="I267" s="729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89" t="inlineStr">
        <is>
          <t>С/к колбасы Княжеская Бордо Весовые б/о терм/п Стародворье</t>
        </is>
      </c>
      <c r="O267" s="731" t="n"/>
      <c r="P267" s="731" t="n"/>
      <c r="Q267" s="731" t="n"/>
      <c r="R267" s="697" t="n"/>
      <c r="S267" s="40" t="inlineStr"/>
      <c r="T267" s="40" t="inlineStr"/>
      <c r="U267" s="41" t="inlineStr">
        <is>
          <t>кг</t>
        </is>
      </c>
      <c r="V267" s="732" t="n">
        <v>0</v>
      </c>
      <c r="W267" s="73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403" t="n">
        <v>4607091388381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Салями Охотничья Бордо Весовые б/о терм/п 180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403" t="n">
        <v>4607091388404</v>
      </c>
      <c r="E269" s="697" t="n"/>
      <c r="F269" s="729" t="n">
        <v>0.17</v>
      </c>
      <c r="G269" s="38" t="n">
        <v>15</v>
      </c>
      <c r="H269" s="729" t="n">
        <v>2.55</v>
      </c>
      <c r="I269" s="729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14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411" t="n"/>
      <c r="B270" s="685" t="n"/>
      <c r="C270" s="685" t="n"/>
      <c r="D270" s="685" t="n"/>
      <c r="E270" s="685" t="n"/>
      <c r="F270" s="685" t="n"/>
      <c r="G270" s="685" t="n"/>
      <c r="H270" s="685" t="n"/>
      <c r="I270" s="685" t="n"/>
      <c r="J270" s="685" t="n"/>
      <c r="K270" s="685" t="n"/>
      <c r="L270" s="685" t="n"/>
      <c r="M270" s="734" t="n"/>
      <c r="N270" s="735" t="inlineStr">
        <is>
          <t>Итого</t>
        </is>
      </c>
      <c r="O270" s="705" t="n"/>
      <c r="P270" s="705" t="n"/>
      <c r="Q270" s="705" t="n"/>
      <c r="R270" s="705" t="n"/>
      <c r="S270" s="705" t="n"/>
      <c r="T270" s="706" t="n"/>
      <c r="U270" s="43" t="inlineStr">
        <is>
          <t>кор</t>
        </is>
      </c>
      <c r="V270" s="736">
        <f>IFERROR(V267/H267,"0")+IFERROR(V268/H268,"0")+IFERROR(V269/H269,"0")</f>
        <v/>
      </c>
      <c r="W270" s="736">
        <f>IFERROR(W267/H267,"0")+IFERROR(W268/H268,"0")+IFERROR(W269/H269,"0")</f>
        <v/>
      </c>
      <c r="X270" s="736">
        <f>IFERROR(IF(X267="",0,X267),"0")+IFERROR(IF(X268="",0,X268),"0")+IFERROR(IF(X269="",0,X269),"0")</f>
        <v/>
      </c>
      <c r="Y270" s="737" t="n"/>
      <c r="Z270" s="737" t="n"/>
    </row>
    <row r="271">
      <c r="A271" s="685" t="n"/>
      <c r="B271" s="685" t="n"/>
      <c r="C271" s="685" t="n"/>
      <c r="D271" s="685" t="n"/>
      <c r="E271" s="685" t="n"/>
      <c r="F271" s="685" t="n"/>
      <c r="G271" s="685" t="n"/>
      <c r="H271" s="685" t="n"/>
      <c r="I271" s="685" t="n"/>
      <c r="J271" s="685" t="n"/>
      <c r="K271" s="685" t="n"/>
      <c r="L271" s="685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кг</t>
        </is>
      </c>
      <c r="V271" s="736">
        <f>IFERROR(SUM(V267:V269),"0")</f>
        <v/>
      </c>
      <c r="W271" s="736">
        <f>IFERROR(SUM(W267:W269),"0")</f>
        <v/>
      </c>
      <c r="X271" s="43" t="n"/>
      <c r="Y271" s="737" t="n"/>
      <c r="Z271" s="737" t="n"/>
    </row>
    <row r="272" ht="14.25" customHeight="1">
      <c r="A272" s="402" t="inlineStr">
        <is>
          <t>Паштеты</t>
        </is>
      </c>
      <c r="B272" s="685" t="n"/>
      <c r="C272" s="685" t="n"/>
      <c r="D272" s="685" t="n"/>
      <c r="E272" s="685" t="n"/>
      <c r="F272" s="685" t="n"/>
      <c r="G272" s="685" t="n"/>
      <c r="H272" s="685" t="n"/>
      <c r="I272" s="685" t="n"/>
      <c r="J272" s="685" t="n"/>
      <c r="K272" s="685" t="n"/>
      <c r="L272" s="685" t="n"/>
      <c r="M272" s="685" t="n"/>
      <c r="N272" s="685" t="n"/>
      <c r="O272" s="685" t="n"/>
      <c r="P272" s="685" t="n"/>
      <c r="Q272" s="685" t="n"/>
      <c r="R272" s="685" t="n"/>
      <c r="S272" s="685" t="n"/>
      <c r="T272" s="685" t="n"/>
      <c r="U272" s="685" t="n"/>
      <c r="V272" s="685" t="n"/>
      <c r="W272" s="685" t="n"/>
      <c r="X272" s="685" t="n"/>
      <c r="Y272" s="402" t="n"/>
      <c r="Z272" s="402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403" t="n">
        <v>4680115881808</v>
      </c>
      <c r="E273" s="697" t="n"/>
      <c r="F273" s="729" t="n">
        <v>0.1</v>
      </c>
      <c r="G273" s="38" t="n">
        <v>20</v>
      </c>
      <c r="H273" s="729" t="n">
        <v>2</v>
      </c>
      <c r="I273" s="729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89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1" t="n"/>
      <c r="P273" s="731" t="n"/>
      <c r="Q273" s="731" t="n"/>
      <c r="R273" s="697" t="n"/>
      <c r="S273" s="40" t="inlineStr"/>
      <c r="T273" s="40" t="inlineStr"/>
      <c r="U273" s="41" t="inlineStr">
        <is>
          <t>кг</t>
        </is>
      </c>
      <c r="V273" s="732" t="n">
        <v>2</v>
      </c>
      <c r="W273" s="733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403" t="n">
        <v>4680115881822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403" t="n">
        <v>4680115880016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12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411" t="n"/>
      <c r="B276" s="685" t="n"/>
      <c r="C276" s="685" t="n"/>
      <c r="D276" s="685" t="n"/>
      <c r="E276" s="685" t="n"/>
      <c r="F276" s="685" t="n"/>
      <c r="G276" s="685" t="n"/>
      <c r="H276" s="685" t="n"/>
      <c r="I276" s="685" t="n"/>
      <c r="J276" s="685" t="n"/>
      <c r="K276" s="685" t="n"/>
      <c r="L276" s="685" t="n"/>
      <c r="M276" s="734" t="n"/>
      <c r="N276" s="735" t="inlineStr">
        <is>
          <t>Итого</t>
        </is>
      </c>
      <c r="O276" s="705" t="n"/>
      <c r="P276" s="705" t="n"/>
      <c r="Q276" s="705" t="n"/>
      <c r="R276" s="705" t="n"/>
      <c r="S276" s="705" t="n"/>
      <c r="T276" s="706" t="n"/>
      <c r="U276" s="43" t="inlineStr">
        <is>
          <t>кор</t>
        </is>
      </c>
      <c r="V276" s="736">
        <f>IFERROR(V273/H273,"0")+IFERROR(V274/H274,"0")+IFERROR(V275/H275,"0")</f>
        <v/>
      </c>
      <c r="W276" s="736">
        <f>IFERROR(W273/H273,"0")+IFERROR(W274/H274,"0")+IFERROR(W275/H275,"0")</f>
        <v/>
      </c>
      <c r="X276" s="736">
        <f>IFERROR(IF(X273="",0,X273),"0")+IFERROR(IF(X274="",0,X274),"0")+IFERROR(IF(X275="",0,X275),"0")</f>
        <v/>
      </c>
      <c r="Y276" s="737" t="n"/>
      <c r="Z276" s="737" t="n"/>
    </row>
    <row r="277">
      <c r="A277" s="685" t="n"/>
      <c r="B277" s="685" t="n"/>
      <c r="C277" s="685" t="n"/>
      <c r="D277" s="685" t="n"/>
      <c r="E277" s="685" t="n"/>
      <c r="F277" s="685" t="n"/>
      <c r="G277" s="685" t="n"/>
      <c r="H277" s="685" t="n"/>
      <c r="I277" s="685" t="n"/>
      <c r="J277" s="685" t="n"/>
      <c r="K277" s="685" t="n"/>
      <c r="L277" s="685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кг</t>
        </is>
      </c>
      <c r="V277" s="736">
        <f>IFERROR(SUM(V273:V275),"0")</f>
        <v/>
      </c>
      <c r="W277" s="736">
        <f>IFERROR(SUM(W273:W275),"0")</f>
        <v/>
      </c>
      <c r="X277" s="43" t="n"/>
      <c r="Y277" s="737" t="n"/>
      <c r="Z277" s="737" t="n"/>
    </row>
    <row r="278" ht="16.5" customHeight="1">
      <c r="A278" s="401" t="inlineStr">
        <is>
          <t>Фирменная</t>
        </is>
      </c>
      <c r="B278" s="685" t="n"/>
      <c r="C278" s="685" t="n"/>
      <c r="D278" s="685" t="n"/>
      <c r="E278" s="685" t="n"/>
      <c r="F278" s="685" t="n"/>
      <c r="G278" s="685" t="n"/>
      <c r="H278" s="685" t="n"/>
      <c r="I278" s="685" t="n"/>
      <c r="J278" s="685" t="n"/>
      <c r="K278" s="685" t="n"/>
      <c r="L278" s="685" t="n"/>
      <c r="M278" s="685" t="n"/>
      <c r="N278" s="685" t="n"/>
      <c r="O278" s="685" t="n"/>
      <c r="P278" s="685" t="n"/>
      <c r="Q278" s="685" t="n"/>
      <c r="R278" s="685" t="n"/>
      <c r="S278" s="685" t="n"/>
      <c r="T278" s="685" t="n"/>
      <c r="U278" s="685" t="n"/>
      <c r="V278" s="685" t="n"/>
      <c r="W278" s="685" t="n"/>
      <c r="X278" s="685" t="n"/>
      <c r="Y278" s="401" t="n"/>
      <c r="Z278" s="401" t="n"/>
    </row>
    <row r="279" ht="14.25" customHeight="1">
      <c r="A279" s="402" t="inlineStr">
        <is>
          <t>Вареные колбасы</t>
        </is>
      </c>
      <c r="B279" s="685" t="n"/>
      <c r="C279" s="685" t="n"/>
      <c r="D279" s="685" t="n"/>
      <c r="E279" s="685" t="n"/>
      <c r="F279" s="685" t="n"/>
      <c r="G279" s="685" t="n"/>
      <c r="H279" s="685" t="n"/>
      <c r="I279" s="685" t="n"/>
      <c r="J279" s="685" t="n"/>
      <c r="K279" s="685" t="n"/>
      <c r="L279" s="685" t="n"/>
      <c r="M279" s="685" t="n"/>
      <c r="N279" s="685" t="n"/>
      <c r="O279" s="685" t="n"/>
      <c r="P279" s="685" t="n"/>
      <c r="Q279" s="685" t="n"/>
      <c r="R279" s="685" t="n"/>
      <c r="S279" s="685" t="n"/>
      <c r="T279" s="685" t="n"/>
      <c r="U279" s="685" t="n"/>
      <c r="V279" s="685" t="n"/>
      <c r="W279" s="685" t="n"/>
      <c r="X279" s="685" t="n"/>
      <c r="Y279" s="402" t="n"/>
      <c r="Z279" s="402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403" t="n">
        <v>4607091387421</v>
      </c>
      <c r="E280" s="697" t="n"/>
      <c r="F280" s="729" t="n">
        <v>1.35</v>
      </c>
      <c r="G280" s="38" t="n">
        <v>8</v>
      </c>
      <c r="H280" s="729" t="n">
        <v>10.8</v>
      </c>
      <c r="I280" s="729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89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1" t="n"/>
      <c r="P280" s="731" t="n"/>
      <c r="Q280" s="731" t="n"/>
      <c r="R280" s="697" t="n"/>
      <c r="S280" s="40" t="inlineStr"/>
      <c r="T280" s="40" t="inlineStr"/>
      <c r="U280" s="41" t="inlineStr">
        <is>
          <t>кг</t>
        </is>
      </c>
      <c r="V280" s="732" t="n">
        <v>0</v>
      </c>
      <c r="W280" s="733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403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89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P003076</t>
        </is>
      </c>
      <c r="C282" s="37" t="n">
        <v>4301011396</v>
      </c>
      <c r="D282" s="403" t="n">
        <v>4607091387452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403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89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P003673</t>
        </is>
      </c>
      <c r="C284" s="37" t="n">
        <v>4301011619</v>
      </c>
      <c r="D284" s="403" t="n">
        <v>4607091387452</v>
      </c>
      <c r="E284" s="697" t="n"/>
      <c r="F284" s="729" t="n">
        <v>1.45</v>
      </c>
      <c r="G284" s="38" t="n">
        <v>8</v>
      </c>
      <c r="H284" s="729" t="n">
        <v>11.6</v>
      </c>
      <c r="I284" s="729" t="n">
        <v>12.08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899" t="inlineStr">
        <is>
          <t>Вареные колбасы Молочная По-стародворски Фирменная Весовые П/а Стародворье</t>
        </is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403" t="n">
        <v>4607091385984</v>
      </c>
      <c r="E285" s="697" t="n"/>
      <c r="F285" s="729" t="n">
        <v>1.35</v>
      </c>
      <c r="G285" s="38" t="n">
        <v>8</v>
      </c>
      <c r="H285" s="729" t="n">
        <v>10.8</v>
      </c>
      <c r="I285" s="729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403" t="n">
        <v>4607091387438</v>
      </c>
      <c r="E286" s="697" t="n"/>
      <c r="F286" s="729" t="n">
        <v>0.5</v>
      </c>
      <c r="G286" s="38" t="n">
        <v>10</v>
      </c>
      <c r="H286" s="729" t="n">
        <v>5</v>
      </c>
      <c r="I286" s="729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403" t="n">
        <v>4607091387469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0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411" t="n"/>
      <c r="B288" s="685" t="n"/>
      <c r="C288" s="685" t="n"/>
      <c r="D288" s="685" t="n"/>
      <c r="E288" s="685" t="n"/>
      <c r="F288" s="685" t="n"/>
      <c r="G288" s="685" t="n"/>
      <c r="H288" s="685" t="n"/>
      <c r="I288" s="685" t="n"/>
      <c r="J288" s="685" t="n"/>
      <c r="K288" s="685" t="n"/>
      <c r="L288" s="685" t="n"/>
      <c r="M288" s="734" t="n"/>
      <c r="N288" s="735" t="inlineStr">
        <is>
          <t>Итого</t>
        </is>
      </c>
      <c r="O288" s="705" t="n"/>
      <c r="P288" s="705" t="n"/>
      <c r="Q288" s="705" t="n"/>
      <c r="R288" s="705" t="n"/>
      <c r="S288" s="705" t="n"/>
      <c r="T288" s="706" t="n"/>
      <c r="U288" s="43" t="inlineStr">
        <is>
          <t>кор</t>
        </is>
      </c>
      <c r="V288" s="736">
        <f>IFERROR(V280/H280,"0")+IFERROR(V281/H281,"0")+IFERROR(V282/H282,"0")+IFERROR(V283/H283,"0")+IFERROR(V284/H284,"0")+IFERROR(V285/H285,"0")+IFERROR(V286/H286,"0")+IFERROR(V287/H287,"0")</f>
        <v/>
      </c>
      <c r="W288" s="736">
        <f>IFERROR(W280/H280,"0")+IFERROR(W281/H281,"0")+IFERROR(W282/H282,"0")+IFERROR(W283/H283,"0")+IFERROR(W284/H284,"0")+IFERROR(W285/H285,"0")+IFERROR(W286/H286,"0")+IFERROR(W287/H287,"0")</f>
        <v/>
      </c>
      <c r="X288" s="736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37" t="n"/>
      <c r="Z288" s="737" t="n"/>
    </row>
    <row r="289">
      <c r="A289" s="685" t="n"/>
      <c r="B289" s="685" t="n"/>
      <c r="C289" s="685" t="n"/>
      <c r="D289" s="685" t="n"/>
      <c r="E289" s="685" t="n"/>
      <c r="F289" s="685" t="n"/>
      <c r="G289" s="685" t="n"/>
      <c r="H289" s="685" t="n"/>
      <c r="I289" s="685" t="n"/>
      <c r="J289" s="685" t="n"/>
      <c r="K289" s="685" t="n"/>
      <c r="L289" s="685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кг</t>
        </is>
      </c>
      <c r="V289" s="736">
        <f>IFERROR(SUM(V280:V287),"0")</f>
        <v/>
      </c>
      <c r="W289" s="736">
        <f>IFERROR(SUM(W280:W287),"0")</f>
        <v/>
      </c>
      <c r="X289" s="43" t="n"/>
      <c r="Y289" s="737" t="n"/>
      <c r="Z289" s="737" t="n"/>
    </row>
    <row r="290" ht="14.25" customHeight="1">
      <c r="A290" s="402" t="inlineStr">
        <is>
          <t>Копченые колбасы</t>
        </is>
      </c>
      <c r="B290" s="685" t="n"/>
      <c r="C290" s="685" t="n"/>
      <c r="D290" s="685" t="n"/>
      <c r="E290" s="685" t="n"/>
      <c r="F290" s="685" t="n"/>
      <c r="G290" s="685" t="n"/>
      <c r="H290" s="685" t="n"/>
      <c r="I290" s="685" t="n"/>
      <c r="J290" s="685" t="n"/>
      <c r="K290" s="685" t="n"/>
      <c r="L290" s="685" t="n"/>
      <c r="M290" s="685" t="n"/>
      <c r="N290" s="685" t="n"/>
      <c r="O290" s="685" t="n"/>
      <c r="P290" s="685" t="n"/>
      <c r="Q290" s="685" t="n"/>
      <c r="R290" s="685" t="n"/>
      <c r="S290" s="685" t="n"/>
      <c r="T290" s="685" t="n"/>
      <c r="U290" s="685" t="n"/>
      <c r="V290" s="685" t="n"/>
      <c r="W290" s="685" t="n"/>
      <c r="X290" s="685" t="n"/>
      <c r="Y290" s="402" t="n"/>
      <c r="Z290" s="402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403" t="n">
        <v>4607091387292</v>
      </c>
      <c r="E291" s="697" t="n"/>
      <c r="F291" s="729" t="n">
        <v>0.73</v>
      </c>
      <c r="G291" s="38" t="n">
        <v>6</v>
      </c>
      <c r="H291" s="729" t="n">
        <v>4.38</v>
      </c>
      <c r="I291" s="729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1" t="n"/>
      <c r="P291" s="731" t="n"/>
      <c r="Q291" s="731" t="n"/>
      <c r="R291" s="697" t="n"/>
      <c r="S291" s="40" t="inlineStr"/>
      <c r="T291" s="40" t="inlineStr"/>
      <c r="U291" s="41" t="inlineStr">
        <is>
          <t>кг</t>
        </is>
      </c>
      <c r="V291" s="732" t="n">
        <v>0</v>
      </c>
      <c r="W291" s="73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403" t="n">
        <v>4607091387315</v>
      </c>
      <c r="E292" s="697" t="n"/>
      <c r="F292" s="729" t="n">
        <v>0.7</v>
      </c>
      <c r="G292" s="38" t="n">
        <v>4</v>
      </c>
      <c r="H292" s="729" t="n">
        <v>2.8</v>
      </c>
      <c r="I292" s="729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411" t="n"/>
      <c r="B293" s="685" t="n"/>
      <c r="C293" s="685" t="n"/>
      <c r="D293" s="685" t="n"/>
      <c r="E293" s="685" t="n"/>
      <c r="F293" s="685" t="n"/>
      <c r="G293" s="685" t="n"/>
      <c r="H293" s="685" t="n"/>
      <c r="I293" s="685" t="n"/>
      <c r="J293" s="685" t="n"/>
      <c r="K293" s="685" t="n"/>
      <c r="L293" s="685" t="n"/>
      <c r="M293" s="734" t="n"/>
      <c r="N293" s="735" t="inlineStr">
        <is>
          <t>Итого</t>
        </is>
      </c>
      <c r="O293" s="705" t="n"/>
      <c r="P293" s="705" t="n"/>
      <c r="Q293" s="705" t="n"/>
      <c r="R293" s="705" t="n"/>
      <c r="S293" s="705" t="n"/>
      <c r="T293" s="706" t="n"/>
      <c r="U293" s="43" t="inlineStr">
        <is>
          <t>кор</t>
        </is>
      </c>
      <c r="V293" s="736">
        <f>IFERROR(V291/H291,"0")+IFERROR(V292/H292,"0")</f>
        <v/>
      </c>
      <c r="W293" s="736">
        <f>IFERROR(W291/H291,"0")+IFERROR(W292/H292,"0")</f>
        <v/>
      </c>
      <c r="X293" s="736">
        <f>IFERROR(IF(X291="",0,X291),"0")+IFERROR(IF(X292="",0,X292),"0")</f>
        <v/>
      </c>
      <c r="Y293" s="737" t="n"/>
      <c r="Z293" s="737" t="n"/>
    </row>
    <row r="294">
      <c r="A294" s="685" t="n"/>
      <c r="B294" s="685" t="n"/>
      <c r="C294" s="685" t="n"/>
      <c r="D294" s="685" t="n"/>
      <c r="E294" s="685" t="n"/>
      <c r="F294" s="685" t="n"/>
      <c r="G294" s="685" t="n"/>
      <c r="H294" s="685" t="n"/>
      <c r="I294" s="685" t="n"/>
      <c r="J294" s="685" t="n"/>
      <c r="K294" s="685" t="n"/>
      <c r="L294" s="685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кг</t>
        </is>
      </c>
      <c r="V294" s="736">
        <f>IFERROR(SUM(V291:V292),"0")</f>
        <v/>
      </c>
      <c r="W294" s="736">
        <f>IFERROR(SUM(W291:W292),"0")</f>
        <v/>
      </c>
      <c r="X294" s="43" t="n"/>
      <c r="Y294" s="737" t="n"/>
      <c r="Z294" s="737" t="n"/>
    </row>
    <row r="295" ht="16.5" customHeight="1">
      <c r="A295" s="401" t="inlineStr">
        <is>
          <t>Бавария</t>
        </is>
      </c>
      <c r="B295" s="685" t="n"/>
      <c r="C295" s="685" t="n"/>
      <c r="D295" s="685" t="n"/>
      <c r="E295" s="685" t="n"/>
      <c r="F295" s="685" t="n"/>
      <c r="G295" s="685" t="n"/>
      <c r="H295" s="685" t="n"/>
      <c r="I295" s="685" t="n"/>
      <c r="J295" s="685" t="n"/>
      <c r="K295" s="685" t="n"/>
      <c r="L295" s="685" t="n"/>
      <c r="M295" s="685" t="n"/>
      <c r="N295" s="685" t="n"/>
      <c r="O295" s="685" t="n"/>
      <c r="P295" s="685" t="n"/>
      <c r="Q295" s="685" t="n"/>
      <c r="R295" s="685" t="n"/>
      <c r="S295" s="685" t="n"/>
      <c r="T295" s="685" t="n"/>
      <c r="U295" s="685" t="n"/>
      <c r="V295" s="685" t="n"/>
      <c r="W295" s="685" t="n"/>
      <c r="X295" s="685" t="n"/>
      <c r="Y295" s="401" t="n"/>
      <c r="Z295" s="401" t="n"/>
    </row>
    <row r="296" ht="14.25" customHeight="1">
      <c r="A296" s="402" t="inlineStr">
        <is>
          <t>Копченые колбасы</t>
        </is>
      </c>
      <c r="B296" s="685" t="n"/>
      <c r="C296" s="685" t="n"/>
      <c r="D296" s="685" t="n"/>
      <c r="E296" s="685" t="n"/>
      <c r="F296" s="685" t="n"/>
      <c r="G296" s="685" t="n"/>
      <c r="H296" s="685" t="n"/>
      <c r="I296" s="685" t="n"/>
      <c r="J296" s="685" t="n"/>
      <c r="K296" s="685" t="n"/>
      <c r="L296" s="685" t="n"/>
      <c r="M296" s="685" t="n"/>
      <c r="N296" s="685" t="n"/>
      <c r="O296" s="685" t="n"/>
      <c r="P296" s="685" t="n"/>
      <c r="Q296" s="685" t="n"/>
      <c r="R296" s="685" t="n"/>
      <c r="S296" s="685" t="n"/>
      <c r="T296" s="685" t="n"/>
      <c r="U296" s="685" t="n"/>
      <c r="V296" s="685" t="n"/>
      <c r="W296" s="685" t="n"/>
      <c r="X296" s="685" t="n"/>
      <c r="Y296" s="402" t="n"/>
      <c r="Z296" s="402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403" t="n">
        <v>4607091383836</v>
      </c>
      <c r="E297" s="697" t="n"/>
      <c r="F297" s="729" t="n">
        <v>0.3</v>
      </c>
      <c r="G297" s="38" t="n">
        <v>6</v>
      </c>
      <c r="H297" s="729" t="n">
        <v>1.8</v>
      </c>
      <c r="I297" s="729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0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1" t="n"/>
      <c r="P297" s="731" t="n"/>
      <c r="Q297" s="731" t="n"/>
      <c r="R297" s="697" t="n"/>
      <c r="S297" s="40" t="inlineStr"/>
      <c r="T297" s="40" t="inlineStr"/>
      <c r="U297" s="41" t="inlineStr">
        <is>
          <t>кг</t>
        </is>
      </c>
      <c r="V297" s="732" t="n">
        <v>10</v>
      </c>
      <c r="W297" s="73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411" t="n"/>
      <c r="B298" s="685" t="n"/>
      <c r="C298" s="685" t="n"/>
      <c r="D298" s="685" t="n"/>
      <c r="E298" s="685" t="n"/>
      <c r="F298" s="685" t="n"/>
      <c r="G298" s="685" t="n"/>
      <c r="H298" s="685" t="n"/>
      <c r="I298" s="685" t="n"/>
      <c r="J298" s="685" t="n"/>
      <c r="K298" s="685" t="n"/>
      <c r="L298" s="685" t="n"/>
      <c r="M298" s="734" t="n"/>
      <c r="N298" s="735" t="inlineStr">
        <is>
          <t>Итого</t>
        </is>
      </c>
      <c r="O298" s="705" t="n"/>
      <c r="P298" s="705" t="n"/>
      <c r="Q298" s="705" t="n"/>
      <c r="R298" s="705" t="n"/>
      <c r="S298" s="705" t="n"/>
      <c r="T298" s="706" t="n"/>
      <c r="U298" s="43" t="inlineStr">
        <is>
          <t>кор</t>
        </is>
      </c>
      <c r="V298" s="736">
        <f>IFERROR(V297/H297,"0")</f>
        <v/>
      </c>
      <c r="W298" s="736">
        <f>IFERROR(W297/H297,"0")</f>
        <v/>
      </c>
      <c r="X298" s="736">
        <f>IFERROR(IF(X297="",0,X297),"0")</f>
        <v/>
      </c>
      <c r="Y298" s="737" t="n"/>
      <c r="Z298" s="737" t="n"/>
    </row>
    <row r="299">
      <c r="A299" s="685" t="n"/>
      <c r="B299" s="685" t="n"/>
      <c r="C299" s="685" t="n"/>
      <c r="D299" s="685" t="n"/>
      <c r="E299" s="685" t="n"/>
      <c r="F299" s="685" t="n"/>
      <c r="G299" s="685" t="n"/>
      <c r="H299" s="685" t="n"/>
      <c r="I299" s="685" t="n"/>
      <c r="J299" s="685" t="n"/>
      <c r="K299" s="685" t="n"/>
      <c r="L299" s="685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кг</t>
        </is>
      </c>
      <c r="V299" s="736">
        <f>IFERROR(SUM(V297:V297),"0")</f>
        <v/>
      </c>
      <c r="W299" s="736">
        <f>IFERROR(SUM(W297:W297),"0")</f>
        <v/>
      </c>
      <c r="X299" s="43" t="n"/>
      <c r="Y299" s="737" t="n"/>
      <c r="Z299" s="737" t="n"/>
    </row>
    <row r="300" ht="14.25" customHeight="1">
      <c r="A300" s="402" t="inlineStr">
        <is>
          <t>Сосиски</t>
        </is>
      </c>
      <c r="B300" s="685" t="n"/>
      <c r="C300" s="685" t="n"/>
      <c r="D300" s="685" t="n"/>
      <c r="E300" s="685" t="n"/>
      <c r="F300" s="685" t="n"/>
      <c r="G300" s="685" t="n"/>
      <c r="H300" s="685" t="n"/>
      <c r="I300" s="685" t="n"/>
      <c r="J300" s="685" t="n"/>
      <c r="K300" s="685" t="n"/>
      <c r="L300" s="685" t="n"/>
      <c r="M300" s="685" t="n"/>
      <c r="N300" s="685" t="n"/>
      <c r="O300" s="685" t="n"/>
      <c r="P300" s="685" t="n"/>
      <c r="Q300" s="685" t="n"/>
      <c r="R300" s="685" t="n"/>
      <c r="S300" s="685" t="n"/>
      <c r="T300" s="685" t="n"/>
      <c r="U300" s="685" t="n"/>
      <c r="V300" s="685" t="n"/>
      <c r="W300" s="685" t="n"/>
      <c r="X300" s="685" t="n"/>
      <c r="Y300" s="402" t="n"/>
      <c r="Z300" s="402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403" t="n">
        <v>4607091387919</v>
      </c>
      <c r="E301" s="697" t="n"/>
      <c r="F301" s="729" t="n">
        <v>1.35</v>
      </c>
      <c r="G301" s="38" t="n">
        <v>6</v>
      </c>
      <c r="H301" s="729" t="n">
        <v>8.1</v>
      </c>
      <c r="I301" s="729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0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1" t="n"/>
      <c r="P301" s="731" t="n"/>
      <c r="Q301" s="731" t="n"/>
      <c r="R301" s="697" t="n"/>
      <c r="S301" s="40" t="inlineStr"/>
      <c r="T301" s="40" t="inlineStr"/>
      <c r="U301" s="41" t="inlineStr">
        <is>
          <t>кг</t>
        </is>
      </c>
      <c r="V301" s="732" t="n">
        <v>6</v>
      </c>
      <c r="W301" s="73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411" t="n"/>
      <c r="B302" s="685" t="n"/>
      <c r="C302" s="685" t="n"/>
      <c r="D302" s="685" t="n"/>
      <c r="E302" s="685" t="n"/>
      <c r="F302" s="685" t="n"/>
      <c r="G302" s="685" t="n"/>
      <c r="H302" s="685" t="n"/>
      <c r="I302" s="685" t="n"/>
      <c r="J302" s="685" t="n"/>
      <c r="K302" s="685" t="n"/>
      <c r="L302" s="685" t="n"/>
      <c r="M302" s="734" t="n"/>
      <c r="N302" s="735" t="inlineStr">
        <is>
          <t>Итого</t>
        </is>
      </c>
      <c r="O302" s="705" t="n"/>
      <c r="P302" s="705" t="n"/>
      <c r="Q302" s="705" t="n"/>
      <c r="R302" s="705" t="n"/>
      <c r="S302" s="705" t="n"/>
      <c r="T302" s="706" t="n"/>
      <c r="U302" s="43" t="inlineStr">
        <is>
          <t>кор</t>
        </is>
      </c>
      <c r="V302" s="736">
        <f>IFERROR(V301/H301,"0")</f>
        <v/>
      </c>
      <c r="W302" s="736">
        <f>IFERROR(W301/H301,"0")</f>
        <v/>
      </c>
      <c r="X302" s="736">
        <f>IFERROR(IF(X301="",0,X301),"0")</f>
        <v/>
      </c>
      <c r="Y302" s="737" t="n"/>
      <c r="Z302" s="737" t="n"/>
    </row>
    <row r="303">
      <c r="A303" s="685" t="n"/>
      <c r="B303" s="685" t="n"/>
      <c r="C303" s="685" t="n"/>
      <c r="D303" s="685" t="n"/>
      <c r="E303" s="685" t="n"/>
      <c r="F303" s="685" t="n"/>
      <c r="G303" s="685" t="n"/>
      <c r="H303" s="685" t="n"/>
      <c r="I303" s="685" t="n"/>
      <c r="J303" s="685" t="n"/>
      <c r="K303" s="685" t="n"/>
      <c r="L303" s="685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кг</t>
        </is>
      </c>
      <c r="V303" s="736">
        <f>IFERROR(SUM(V301:V301),"0")</f>
        <v/>
      </c>
      <c r="W303" s="736">
        <f>IFERROR(SUM(W301:W301),"0")</f>
        <v/>
      </c>
      <c r="X303" s="43" t="n"/>
      <c r="Y303" s="737" t="n"/>
      <c r="Z303" s="737" t="n"/>
    </row>
    <row r="304" ht="14.25" customHeight="1">
      <c r="A304" s="402" t="inlineStr">
        <is>
          <t>Сардельки</t>
        </is>
      </c>
      <c r="B304" s="685" t="n"/>
      <c r="C304" s="685" t="n"/>
      <c r="D304" s="685" t="n"/>
      <c r="E304" s="685" t="n"/>
      <c r="F304" s="685" t="n"/>
      <c r="G304" s="685" t="n"/>
      <c r="H304" s="685" t="n"/>
      <c r="I304" s="685" t="n"/>
      <c r="J304" s="685" t="n"/>
      <c r="K304" s="685" t="n"/>
      <c r="L304" s="685" t="n"/>
      <c r="M304" s="685" t="n"/>
      <c r="N304" s="685" t="n"/>
      <c r="O304" s="685" t="n"/>
      <c r="P304" s="685" t="n"/>
      <c r="Q304" s="685" t="n"/>
      <c r="R304" s="685" t="n"/>
      <c r="S304" s="685" t="n"/>
      <c r="T304" s="685" t="n"/>
      <c r="U304" s="685" t="n"/>
      <c r="V304" s="685" t="n"/>
      <c r="W304" s="685" t="n"/>
      <c r="X304" s="685" t="n"/>
      <c r="Y304" s="402" t="n"/>
      <c r="Z304" s="402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403" t="n">
        <v>4607091388831</v>
      </c>
      <c r="E305" s="697" t="n"/>
      <c r="F305" s="729" t="n">
        <v>0.38</v>
      </c>
      <c r="G305" s="38" t="n">
        <v>6</v>
      </c>
      <c r="H305" s="729" t="n">
        <v>2.28</v>
      </c>
      <c r="I305" s="729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1" t="n"/>
      <c r="P305" s="731" t="n"/>
      <c r="Q305" s="731" t="n"/>
      <c r="R305" s="697" t="n"/>
      <c r="S305" s="40" t="inlineStr"/>
      <c r="T305" s="40" t="inlineStr"/>
      <c r="U305" s="41" t="inlineStr">
        <is>
          <t>кг</t>
        </is>
      </c>
      <c r="V305" s="732" t="n">
        <v>0</v>
      </c>
      <c r="W305" s="73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411" t="n"/>
      <c r="B306" s="685" t="n"/>
      <c r="C306" s="685" t="n"/>
      <c r="D306" s="685" t="n"/>
      <c r="E306" s="685" t="n"/>
      <c r="F306" s="685" t="n"/>
      <c r="G306" s="685" t="n"/>
      <c r="H306" s="685" t="n"/>
      <c r="I306" s="685" t="n"/>
      <c r="J306" s="685" t="n"/>
      <c r="K306" s="685" t="n"/>
      <c r="L306" s="685" t="n"/>
      <c r="M306" s="734" t="n"/>
      <c r="N306" s="735" t="inlineStr">
        <is>
          <t>Итого</t>
        </is>
      </c>
      <c r="O306" s="705" t="n"/>
      <c r="P306" s="705" t="n"/>
      <c r="Q306" s="705" t="n"/>
      <c r="R306" s="705" t="n"/>
      <c r="S306" s="705" t="n"/>
      <c r="T306" s="706" t="n"/>
      <c r="U306" s="43" t="inlineStr">
        <is>
          <t>кор</t>
        </is>
      </c>
      <c r="V306" s="736">
        <f>IFERROR(V305/H305,"0")</f>
        <v/>
      </c>
      <c r="W306" s="736">
        <f>IFERROR(W305/H305,"0")</f>
        <v/>
      </c>
      <c r="X306" s="736">
        <f>IFERROR(IF(X305="",0,X305),"0")</f>
        <v/>
      </c>
      <c r="Y306" s="737" t="n"/>
      <c r="Z306" s="737" t="n"/>
    </row>
    <row r="307">
      <c r="A307" s="685" t="n"/>
      <c r="B307" s="685" t="n"/>
      <c r="C307" s="685" t="n"/>
      <c r="D307" s="685" t="n"/>
      <c r="E307" s="685" t="n"/>
      <c r="F307" s="685" t="n"/>
      <c r="G307" s="685" t="n"/>
      <c r="H307" s="685" t="n"/>
      <c r="I307" s="685" t="n"/>
      <c r="J307" s="685" t="n"/>
      <c r="K307" s="685" t="n"/>
      <c r="L307" s="685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кг</t>
        </is>
      </c>
      <c r="V307" s="736">
        <f>IFERROR(SUM(V305:V305),"0")</f>
        <v/>
      </c>
      <c r="W307" s="736">
        <f>IFERROR(SUM(W305:W305),"0")</f>
        <v/>
      </c>
      <c r="X307" s="43" t="n"/>
      <c r="Y307" s="737" t="n"/>
      <c r="Z307" s="737" t="n"/>
    </row>
    <row r="308" ht="14.25" customHeight="1">
      <c r="A308" s="402" t="inlineStr">
        <is>
          <t>Сырокопченые колбасы</t>
        </is>
      </c>
      <c r="B308" s="685" t="n"/>
      <c r="C308" s="685" t="n"/>
      <c r="D308" s="685" t="n"/>
      <c r="E308" s="685" t="n"/>
      <c r="F308" s="685" t="n"/>
      <c r="G308" s="685" t="n"/>
      <c r="H308" s="685" t="n"/>
      <c r="I308" s="685" t="n"/>
      <c r="J308" s="685" t="n"/>
      <c r="K308" s="685" t="n"/>
      <c r="L308" s="685" t="n"/>
      <c r="M308" s="685" t="n"/>
      <c r="N308" s="685" t="n"/>
      <c r="O308" s="685" t="n"/>
      <c r="P308" s="685" t="n"/>
      <c r="Q308" s="685" t="n"/>
      <c r="R308" s="685" t="n"/>
      <c r="S308" s="685" t="n"/>
      <c r="T308" s="685" t="n"/>
      <c r="U308" s="685" t="n"/>
      <c r="V308" s="685" t="n"/>
      <c r="W308" s="685" t="n"/>
      <c r="X308" s="685" t="n"/>
      <c r="Y308" s="402" t="n"/>
      <c r="Z308" s="402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403" t="n">
        <v>4607091383102</v>
      </c>
      <c r="E309" s="697" t="n"/>
      <c r="F309" s="729" t="n">
        <v>0.17</v>
      </c>
      <c r="G309" s="38" t="n">
        <v>15</v>
      </c>
      <c r="H309" s="729" t="n">
        <v>2.55</v>
      </c>
      <c r="I309" s="729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1" t="n"/>
      <c r="P309" s="731" t="n"/>
      <c r="Q309" s="731" t="n"/>
      <c r="R309" s="697" t="n"/>
      <c r="S309" s="40" t="inlineStr"/>
      <c r="T309" s="40" t="inlineStr"/>
      <c r="U309" s="41" t="inlineStr">
        <is>
          <t>кг</t>
        </is>
      </c>
      <c r="V309" s="732" t="n">
        <v>0</v>
      </c>
      <c r="W309" s="733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411" t="n"/>
      <c r="B310" s="685" t="n"/>
      <c r="C310" s="685" t="n"/>
      <c r="D310" s="685" t="n"/>
      <c r="E310" s="685" t="n"/>
      <c r="F310" s="685" t="n"/>
      <c r="G310" s="685" t="n"/>
      <c r="H310" s="685" t="n"/>
      <c r="I310" s="685" t="n"/>
      <c r="J310" s="685" t="n"/>
      <c r="K310" s="685" t="n"/>
      <c r="L310" s="685" t="n"/>
      <c r="M310" s="734" t="n"/>
      <c r="N310" s="735" t="inlineStr">
        <is>
          <t>Итого</t>
        </is>
      </c>
      <c r="O310" s="705" t="n"/>
      <c r="P310" s="705" t="n"/>
      <c r="Q310" s="705" t="n"/>
      <c r="R310" s="705" t="n"/>
      <c r="S310" s="705" t="n"/>
      <c r="T310" s="706" t="n"/>
      <c r="U310" s="43" t="inlineStr">
        <is>
          <t>кор</t>
        </is>
      </c>
      <c r="V310" s="736">
        <f>IFERROR(V309/H309,"0")</f>
        <v/>
      </c>
      <c r="W310" s="736">
        <f>IFERROR(W309/H309,"0")</f>
        <v/>
      </c>
      <c r="X310" s="736">
        <f>IFERROR(IF(X309="",0,X309),"0")</f>
        <v/>
      </c>
      <c r="Y310" s="737" t="n"/>
      <c r="Z310" s="737" t="n"/>
    </row>
    <row r="311">
      <c r="A311" s="685" t="n"/>
      <c r="B311" s="685" t="n"/>
      <c r="C311" s="685" t="n"/>
      <c r="D311" s="685" t="n"/>
      <c r="E311" s="685" t="n"/>
      <c r="F311" s="685" t="n"/>
      <c r="G311" s="685" t="n"/>
      <c r="H311" s="685" t="n"/>
      <c r="I311" s="685" t="n"/>
      <c r="J311" s="685" t="n"/>
      <c r="K311" s="685" t="n"/>
      <c r="L311" s="685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кг</t>
        </is>
      </c>
      <c r="V311" s="736">
        <f>IFERROR(SUM(V309:V309),"0")</f>
        <v/>
      </c>
      <c r="W311" s="736">
        <f>IFERROR(SUM(W309:W309),"0")</f>
        <v/>
      </c>
      <c r="X311" s="43" t="n"/>
      <c r="Y311" s="737" t="n"/>
      <c r="Z311" s="737" t="n"/>
    </row>
    <row r="312" ht="27.75" customHeight="1">
      <c r="A312" s="400" t="inlineStr">
        <is>
          <t>Колбасный стандарт</t>
        </is>
      </c>
      <c r="B312" s="728" t="n"/>
      <c r="C312" s="728" t="n"/>
      <c r="D312" s="728" t="n"/>
      <c r="E312" s="728" t="n"/>
      <c r="F312" s="728" t="n"/>
      <c r="G312" s="728" t="n"/>
      <c r="H312" s="728" t="n"/>
      <c r="I312" s="728" t="n"/>
      <c r="J312" s="728" t="n"/>
      <c r="K312" s="728" t="n"/>
      <c r="L312" s="728" t="n"/>
      <c r="M312" s="728" t="n"/>
      <c r="N312" s="728" t="n"/>
      <c r="O312" s="728" t="n"/>
      <c r="P312" s="728" t="n"/>
      <c r="Q312" s="728" t="n"/>
      <c r="R312" s="728" t="n"/>
      <c r="S312" s="728" t="n"/>
      <c r="T312" s="728" t="n"/>
      <c r="U312" s="728" t="n"/>
      <c r="V312" s="728" t="n"/>
      <c r="W312" s="728" t="n"/>
      <c r="X312" s="728" t="n"/>
      <c r="Y312" s="55" t="n"/>
      <c r="Z312" s="55" t="n"/>
    </row>
    <row r="313" ht="16.5" customHeight="1">
      <c r="A313" s="401" t="inlineStr">
        <is>
          <t>Выгодная цена</t>
        </is>
      </c>
      <c r="B313" s="685" t="n"/>
      <c r="C313" s="685" t="n"/>
      <c r="D313" s="685" t="n"/>
      <c r="E313" s="685" t="n"/>
      <c r="F313" s="685" t="n"/>
      <c r="G313" s="685" t="n"/>
      <c r="H313" s="685" t="n"/>
      <c r="I313" s="685" t="n"/>
      <c r="J313" s="685" t="n"/>
      <c r="K313" s="685" t="n"/>
      <c r="L313" s="685" t="n"/>
      <c r="M313" s="685" t="n"/>
      <c r="N313" s="685" t="n"/>
      <c r="O313" s="685" t="n"/>
      <c r="P313" s="685" t="n"/>
      <c r="Q313" s="685" t="n"/>
      <c r="R313" s="685" t="n"/>
      <c r="S313" s="685" t="n"/>
      <c r="T313" s="685" t="n"/>
      <c r="U313" s="685" t="n"/>
      <c r="V313" s="685" t="n"/>
      <c r="W313" s="685" t="n"/>
      <c r="X313" s="685" t="n"/>
      <c r="Y313" s="401" t="n"/>
      <c r="Z313" s="401" t="n"/>
    </row>
    <row r="314" ht="14.25" customHeight="1">
      <c r="A314" s="402" t="inlineStr">
        <is>
          <t>Сосиски</t>
        </is>
      </c>
      <c r="B314" s="685" t="n"/>
      <c r="C314" s="685" t="n"/>
      <c r="D314" s="685" t="n"/>
      <c r="E314" s="685" t="n"/>
      <c r="F314" s="685" t="n"/>
      <c r="G314" s="685" t="n"/>
      <c r="H314" s="685" t="n"/>
      <c r="I314" s="685" t="n"/>
      <c r="J314" s="685" t="n"/>
      <c r="K314" s="685" t="n"/>
      <c r="L314" s="685" t="n"/>
      <c r="M314" s="685" t="n"/>
      <c r="N314" s="685" t="n"/>
      <c r="O314" s="685" t="n"/>
      <c r="P314" s="685" t="n"/>
      <c r="Q314" s="685" t="n"/>
      <c r="R314" s="685" t="n"/>
      <c r="S314" s="685" t="n"/>
      <c r="T314" s="685" t="n"/>
      <c r="U314" s="685" t="n"/>
      <c r="V314" s="685" t="n"/>
      <c r="W314" s="685" t="n"/>
      <c r="X314" s="685" t="n"/>
      <c r="Y314" s="402" t="n"/>
      <c r="Z314" s="402" t="n"/>
    </row>
    <row r="315" ht="27" customHeight="1">
      <c r="A315" s="64" t="inlineStr">
        <is>
          <t>SU000255</t>
        </is>
      </c>
      <c r="B315" s="64" t="inlineStr">
        <is>
          <t>P002447</t>
        </is>
      </c>
      <c r="C315" s="37" t="n">
        <v>4301051292</v>
      </c>
      <c r="D315" s="403" t="n">
        <v>4607091383928</v>
      </c>
      <c r="E315" s="697" t="n"/>
      <c r="F315" s="729" t="n">
        <v>1.3</v>
      </c>
      <c r="G315" s="38" t="n">
        <v>6</v>
      </c>
      <c r="H315" s="729" t="n">
        <v>7.8</v>
      </c>
      <c r="I315" s="729" t="n">
        <v>8.369999999999999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40</v>
      </c>
      <c r="N315" s="909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5" s="731" t="n"/>
      <c r="P315" s="731" t="n"/>
      <c r="Q315" s="731" t="n"/>
      <c r="R315" s="697" t="n"/>
      <c r="S315" s="40" t="inlineStr">
        <is>
          <t>01.02.2024</t>
        </is>
      </c>
      <c r="T315" s="40" t="inlineStr"/>
      <c r="U315" s="41" t="inlineStr">
        <is>
          <t>кг</t>
        </is>
      </c>
      <c r="V315" s="732" t="n">
        <v>0</v>
      </c>
      <c r="W315" s="733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>
      <c r="A316" s="411" t="n"/>
      <c r="B316" s="685" t="n"/>
      <c r="C316" s="685" t="n"/>
      <c r="D316" s="685" t="n"/>
      <c r="E316" s="685" t="n"/>
      <c r="F316" s="685" t="n"/>
      <c r="G316" s="685" t="n"/>
      <c r="H316" s="685" t="n"/>
      <c r="I316" s="685" t="n"/>
      <c r="J316" s="685" t="n"/>
      <c r="K316" s="685" t="n"/>
      <c r="L316" s="685" t="n"/>
      <c r="M316" s="734" t="n"/>
      <c r="N316" s="735" t="inlineStr">
        <is>
          <t>Итого</t>
        </is>
      </c>
      <c r="O316" s="705" t="n"/>
      <c r="P316" s="705" t="n"/>
      <c r="Q316" s="705" t="n"/>
      <c r="R316" s="705" t="n"/>
      <c r="S316" s="705" t="n"/>
      <c r="T316" s="706" t="n"/>
      <c r="U316" s="43" t="inlineStr">
        <is>
          <t>кор</t>
        </is>
      </c>
      <c r="V316" s="736">
        <f>IFERROR(V315/H315,"0")</f>
        <v/>
      </c>
      <c r="W316" s="736">
        <f>IFERROR(W315/H315,"0")</f>
        <v/>
      </c>
      <c r="X316" s="736">
        <f>IFERROR(IF(X315="",0,X315),"0")</f>
        <v/>
      </c>
      <c r="Y316" s="737" t="n"/>
      <c r="Z316" s="737" t="n"/>
    </row>
    <row r="317">
      <c r="A317" s="685" t="n"/>
      <c r="B317" s="685" t="n"/>
      <c r="C317" s="685" t="n"/>
      <c r="D317" s="685" t="n"/>
      <c r="E317" s="685" t="n"/>
      <c r="F317" s="685" t="n"/>
      <c r="G317" s="685" t="n"/>
      <c r="H317" s="685" t="n"/>
      <c r="I317" s="685" t="n"/>
      <c r="J317" s="685" t="n"/>
      <c r="K317" s="685" t="n"/>
      <c r="L317" s="685" t="n"/>
      <c r="M317" s="734" t="n"/>
      <c r="N317" s="735" t="inlineStr">
        <is>
          <t>Итого</t>
        </is>
      </c>
      <c r="O317" s="705" t="n"/>
      <c r="P317" s="705" t="n"/>
      <c r="Q317" s="705" t="n"/>
      <c r="R317" s="705" t="n"/>
      <c r="S317" s="705" t="n"/>
      <c r="T317" s="706" t="n"/>
      <c r="U317" s="43" t="inlineStr">
        <is>
          <t>кг</t>
        </is>
      </c>
      <c r="V317" s="736">
        <f>IFERROR(SUM(V315:V315),"0")</f>
        <v/>
      </c>
      <c r="W317" s="736">
        <f>IFERROR(SUM(W315:W315),"0")</f>
        <v/>
      </c>
      <c r="X317" s="43" t="n"/>
      <c r="Y317" s="737" t="n"/>
      <c r="Z317" s="737" t="n"/>
    </row>
    <row r="318" ht="27.75" customHeight="1">
      <c r="A318" s="400" t="inlineStr">
        <is>
          <t>Особый рецепт</t>
        </is>
      </c>
      <c r="B318" s="728" t="n"/>
      <c r="C318" s="728" t="n"/>
      <c r="D318" s="728" t="n"/>
      <c r="E318" s="728" t="n"/>
      <c r="F318" s="728" t="n"/>
      <c r="G318" s="728" t="n"/>
      <c r="H318" s="728" t="n"/>
      <c r="I318" s="728" t="n"/>
      <c r="J318" s="728" t="n"/>
      <c r="K318" s="728" t="n"/>
      <c r="L318" s="728" t="n"/>
      <c r="M318" s="728" t="n"/>
      <c r="N318" s="728" t="n"/>
      <c r="O318" s="728" t="n"/>
      <c r="P318" s="728" t="n"/>
      <c r="Q318" s="728" t="n"/>
      <c r="R318" s="728" t="n"/>
      <c r="S318" s="728" t="n"/>
      <c r="T318" s="728" t="n"/>
      <c r="U318" s="728" t="n"/>
      <c r="V318" s="728" t="n"/>
      <c r="W318" s="728" t="n"/>
      <c r="X318" s="728" t="n"/>
      <c r="Y318" s="55" t="n"/>
      <c r="Z318" s="55" t="n"/>
    </row>
    <row r="319" ht="16.5" customHeight="1">
      <c r="A319" s="401" t="inlineStr">
        <is>
          <t>Особая</t>
        </is>
      </c>
      <c r="B319" s="685" t="n"/>
      <c r="C319" s="685" t="n"/>
      <c r="D319" s="685" t="n"/>
      <c r="E319" s="685" t="n"/>
      <c r="F319" s="685" t="n"/>
      <c r="G319" s="685" t="n"/>
      <c r="H319" s="685" t="n"/>
      <c r="I319" s="685" t="n"/>
      <c r="J319" s="685" t="n"/>
      <c r="K319" s="685" t="n"/>
      <c r="L319" s="685" t="n"/>
      <c r="M319" s="685" t="n"/>
      <c r="N319" s="685" t="n"/>
      <c r="O319" s="685" t="n"/>
      <c r="P319" s="685" t="n"/>
      <c r="Q319" s="685" t="n"/>
      <c r="R319" s="685" t="n"/>
      <c r="S319" s="685" t="n"/>
      <c r="T319" s="685" t="n"/>
      <c r="U319" s="685" t="n"/>
      <c r="V319" s="685" t="n"/>
      <c r="W319" s="685" t="n"/>
      <c r="X319" s="685" t="n"/>
      <c r="Y319" s="401" t="n"/>
      <c r="Z319" s="401" t="n"/>
    </row>
    <row r="320" ht="14.25" customHeight="1">
      <c r="A320" s="402" t="inlineStr">
        <is>
          <t>Вареные колбасы</t>
        </is>
      </c>
      <c r="B320" s="685" t="n"/>
      <c r="C320" s="685" t="n"/>
      <c r="D320" s="685" t="n"/>
      <c r="E320" s="685" t="n"/>
      <c r="F320" s="685" t="n"/>
      <c r="G320" s="685" t="n"/>
      <c r="H320" s="685" t="n"/>
      <c r="I320" s="685" t="n"/>
      <c r="J320" s="685" t="n"/>
      <c r="K320" s="685" t="n"/>
      <c r="L320" s="685" t="n"/>
      <c r="M320" s="685" t="n"/>
      <c r="N320" s="685" t="n"/>
      <c r="O320" s="685" t="n"/>
      <c r="P320" s="685" t="n"/>
      <c r="Q320" s="685" t="n"/>
      <c r="R320" s="685" t="n"/>
      <c r="S320" s="685" t="n"/>
      <c r="T320" s="685" t="n"/>
      <c r="U320" s="685" t="n"/>
      <c r="V320" s="685" t="n"/>
      <c r="W320" s="685" t="n"/>
      <c r="X320" s="685" t="n"/>
      <c r="Y320" s="402" t="n"/>
      <c r="Z320" s="402" t="n"/>
    </row>
    <row r="321" ht="27" customHeight="1">
      <c r="A321" s="64" t="inlineStr">
        <is>
          <t>SU000251</t>
        </is>
      </c>
      <c r="B321" s="64" t="inlineStr">
        <is>
          <t>P002584</t>
        </is>
      </c>
      <c r="C321" s="37" t="n">
        <v>4301011339</v>
      </c>
      <c r="D321" s="403" t="n">
        <v>4607091383997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126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SU000251</t>
        </is>
      </c>
      <c r="B322" s="64" t="inlineStr">
        <is>
          <t>P002581</t>
        </is>
      </c>
      <c r="C322" s="37" t="n">
        <v>4301011239</v>
      </c>
      <c r="D322" s="403" t="n">
        <v>4607091383997</v>
      </c>
      <c r="E322" s="697" t="n"/>
      <c r="F322" s="729" t="n">
        <v>2.5</v>
      </c>
      <c r="G322" s="38" t="n">
        <v>6</v>
      </c>
      <c r="H322" s="729" t="n">
        <v>15</v>
      </c>
      <c r="I322" s="729" t="n">
        <v>15.48</v>
      </c>
      <c r="J322" s="38" t="n">
        <v>48</v>
      </c>
      <c r="K322" s="38" t="inlineStr">
        <is>
          <t>8</t>
        </is>
      </c>
      <c r="L322" s="39" t="inlineStr">
        <is>
          <t>ВЗ</t>
        </is>
      </c>
      <c r="M322" s="38" t="n">
        <v>60</v>
      </c>
      <c r="N322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IFERROR(IF(W322=0,"",ROUNDUP(W322/H322,0)*0.02039),"")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SU001578</t>
        </is>
      </c>
      <c r="B323" s="64" t="inlineStr">
        <is>
          <t>P002562</t>
        </is>
      </c>
      <c r="C323" s="37" t="n">
        <v>4301011326</v>
      </c>
      <c r="D323" s="403" t="n">
        <v>4607091384130</v>
      </c>
      <c r="E323" s="697" t="n"/>
      <c r="F323" s="729" t="n">
        <v>2.5</v>
      </c>
      <c r="G323" s="38" t="n">
        <v>6</v>
      </c>
      <c r="H323" s="729" t="n">
        <v>15</v>
      </c>
      <c r="I323" s="72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47</v>
      </c>
      <c r="W323" s="73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SU001578</t>
        </is>
      </c>
      <c r="B324" s="64" t="inlineStr">
        <is>
          <t>P002582</t>
        </is>
      </c>
      <c r="C324" s="37" t="n">
        <v>4301011240</v>
      </c>
      <c r="D324" s="403" t="n">
        <v>4607091384130</v>
      </c>
      <c r="E324" s="697" t="n"/>
      <c r="F324" s="729" t="n">
        <v>2.5</v>
      </c>
      <c r="G324" s="38" t="n">
        <v>6</v>
      </c>
      <c r="H324" s="729" t="n">
        <v>15</v>
      </c>
      <c r="I324" s="72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1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4" s="731" t="n"/>
      <c r="P324" s="731" t="n"/>
      <c r="Q324" s="731" t="n"/>
      <c r="R324" s="697" t="n"/>
      <c r="S324" s="40" t="inlineStr"/>
      <c r="T324" s="40" t="inlineStr"/>
      <c r="U324" s="41" t="inlineStr">
        <is>
          <t>кг</t>
        </is>
      </c>
      <c r="V324" s="732" t="n">
        <v>0</v>
      </c>
      <c r="W324" s="73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16.5" customHeight="1">
      <c r="A325" s="64" t="inlineStr">
        <is>
          <t>SU000102</t>
        </is>
      </c>
      <c r="B325" s="64" t="inlineStr">
        <is>
          <t>P002564</t>
        </is>
      </c>
      <c r="C325" s="37" t="n">
        <v>4301011330</v>
      </c>
      <c r="D325" s="403" t="n">
        <v>4607091384147</v>
      </c>
      <c r="E325" s="697" t="n"/>
      <c r="F325" s="729" t="n">
        <v>2.5</v>
      </c>
      <c r="G325" s="38" t="n">
        <v>6</v>
      </c>
      <c r="H325" s="729" t="n">
        <v>15</v>
      </c>
      <c r="I325" s="729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1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5" s="731" t="n"/>
      <c r="P325" s="731" t="n"/>
      <c r="Q325" s="731" t="n"/>
      <c r="R325" s="697" t="n"/>
      <c r="S325" s="40" t="inlineStr"/>
      <c r="T325" s="40" t="inlineStr"/>
      <c r="U325" s="41" t="inlineStr">
        <is>
          <t>кг</t>
        </is>
      </c>
      <c r="V325" s="732" t="n">
        <v>71</v>
      </c>
      <c r="W325" s="73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16.5" customHeight="1">
      <c r="A326" s="64" t="inlineStr">
        <is>
          <t>SU000102</t>
        </is>
      </c>
      <c r="B326" s="64" t="inlineStr">
        <is>
          <t>P002580</t>
        </is>
      </c>
      <c r="C326" s="37" t="n">
        <v>4301011238</v>
      </c>
      <c r="D326" s="403" t="n">
        <v>4607091384147</v>
      </c>
      <c r="E326" s="697" t="n"/>
      <c r="F326" s="729" t="n">
        <v>2.5</v>
      </c>
      <c r="G326" s="38" t="n">
        <v>6</v>
      </c>
      <c r="H326" s="729" t="n">
        <v>15</v>
      </c>
      <c r="I326" s="729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15" t="inlineStr">
        <is>
          <t>Вареные колбасы Особая Особая Весовые П/а Особый рецепт</t>
        </is>
      </c>
      <c r="O326" s="731" t="n"/>
      <c r="P326" s="731" t="n"/>
      <c r="Q326" s="731" t="n"/>
      <c r="R326" s="697" t="n"/>
      <c r="S326" s="40" t="inlineStr"/>
      <c r="T326" s="40" t="inlineStr"/>
      <c r="U326" s="41" t="inlineStr">
        <is>
          <t>кг</t>
        </is>
      </c>
      <c r="V326" s="732" t="n">
        <v>0</v>
      </c>
      <c r="W326" s="733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SU001989</t>
        </is>
      </c>
      <c r="B327" s="64" t="inlineStr">
        <is>
          <t>P002560</t>
        </is>
      </c>
      <c r="C327" s="37" t="n">
        <v>4301011327</v>
      </c>
      <c r="D327" s="403" t="n">
        <v>4607091384154</v>
      </c>
      <c r="E327" s="697" t="n"/>
      <c r="F327" s="729" t="n">
        <v>0.5</v>
      </c>
      <c r="G327" s="38" t="n">
        <v>10</v>
      </c>
      <c r="H327" s="729" t="n">
        <v>5</v>
      </c>
      <c r="I327" s="729" t="n">
        <v>5.21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185</v>
      </c>
      <c r="W327" s="733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SU000256</t>
        </is>
      </c>
      <c r="B328" s="64" t="inlineStr">
        <is>
          <t>P002565</t>
        </is>
      </c>
      <c r="C328" s="37" t="n">
        <v>4301011332</v>
      </c>
      <c r="D328" s="403" t="n">
        <v>4607091384161</v>
      </c>
      <c r="E328" s="697" t="n"/>
      <c r="F328" s="729" t="n">
        <v>0.5</v>
      </c>
      <c r="G328" s="38" t="n">
        <v>10</v>
      </c>
      <c r="H328" s="729" t="n">
        <v>5</v>
      </c>
      <c r="I328" s="729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8" t="n">
        <v>60</v>
      </c>
      <c r="N328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3" t="inlineStr">
        <is>
          <t>КИ</t>
        </is>
      </c>
    </row>
    <row r="329">
      <c r="A329" s="411" t="n"/>
      <c r="B329" s="685" t="n"/>
      <c r="C329" s="685" t="n"/>
      <c r="D329" s="685" t="n"/>
      <c r="E329" s="685" t="n"/>
      <c r="F329" s="685" t="n"/>
      <c r="G329" s="685" t="n"/>
      <c r="H329" s="685" t="n"/>
      <c r="I329" s="685" t="n"/>
      <c r="J329" s="685" t="n"/>
      <c r="K329" s="685" t="n"/>
      <c r="L329" s="685" t="n"/>
      <c r="M329" s="734" t="n"/>
      <c r="N329" s="735" t="inlineStr">
        <is>
          <t>Итого</t>
        </is>
      </c>
      <c r="O329" s="705" t="n"/>
      <c r="P329" s="705" t="n"/>
      <c r="Q329" s="705" t="n"/>
      <c r="R329" s="705" t="n"/>
      <c r="S329" s="705" t="n"/>
      <c r="T329" s="706" t="n"/>
      <c r="U329" s="43" t="inlineStr">
        <is>
          <t>кор</t>
        </is>
      </c>
      <c r="V329" s="736">
        <f>IFERROR(V321/H321,"0")+IFERROR(V322/H322,"0")+IFERROR(V323/H323,"0")+IFERROR(V324/H324,"0")+IFERROR(V325/H325,"0")+IFERROR(V326/H326,"0")+IFERROR(V327/H327,"0")+IFERROR(V328/H328,"0")</f>
        <v/>
      </c>
      <c r="W329" s="736">
        <f>IFERROR(W321/H321,"0")+IFERROR(W322/H322,"0")+IFERROR(W323/H323,"0")+IFERROR(W324/H324,"0")+IFERROR(W325/H325,"0")+IFERROR(W326/H326,"0")+IFERROR(W327/H327,"0")+IFERROR(W328/H328,"0")</f>
        <v/>
      </c>
      <c r="X329" s="736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/>
      </c>
      <c r="Y329" s="737" t="n"/>
      <c r="Z329" s="737" t="n"/>
    </row>
    <row r="330">
      <c r="A330" s="685" t="n"/>
      <c r="B330" s="685" t="n"/>
      <c r="C330" s="685" t="n"/>
      <c r="D330" s="685" t="n"/>
      <c r="E330" s="685" t="n"/>
      <c r="F330" s="685" t="n"/>
      <c r="G330" s="685" t="n"/>
      <c r="H330" s="685" t="n"/>
      <c r="I330" s="685" t="n"/>
      <c r="J330" s="685" t="n"/>
      <c r="K330" s="685" t="n"/>
      <c r="L330" s="685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кг</t>
        </is>
      </c>
      <c r="V330" s="736">
        <f>IFERROR(SUM(V321:V328),"0")</f>
        <v/>
      </c>
      <c r="W330" s="736">
        <f>IFERROR(SUM(W321:W328),"0")</f>
        <v/>
      </c>
      <c r="X330" s="43" t="n"/>
      <c r="Y330" s="737" t="n"/>
      <c r="Z330" s="737" t="n"/>
    </row>
    <row r="331" ht="14.25" customHeight="1">
      <c r="A331" s="402" t="inlineStr">
        <is>
          <t>Ветчины</t>
        </is>
      </c>
      <c r="B331" s="685" t="n"/>
      <c r="C331" s="685" t="n"/>
      <c r="D331" s="685" t="n"/>
      <c r="E331" s="685" t="n"/>
      <c r="F331" s="685" t="n"/>
      <c r="G331" s="685" t="n"/>
      <c r="H331" s="685" t="n"/>
      <c r="I331" s="685" t="n"/>
      <c r="J331" s="685" t="n"/>
      <c r="K331" s="685" t="n"/>
      <c r="L331" s="685" t="n"/>
      <c r="M331" s="685" t="n"/>
      <c r="N331" s="685" t="n"/>
      <c r="O331" s="685" t="n"/>
      <c r="P331" s="685" t="n"/>
      <c r="Q331" s="685" t="n"/>
      <c r="R331" s="685" t="n"/>
      <c r="S331" s="685" t="n"/>
      <c r="T331" s="685" t="n"/>
      <c r="U331" s="685" t="n"/>
      <c r="V331" s="685" t="n"/>
      <c r="W331" s="685" t="n"/>
      <c r="X331" s="685" t="n"/>
      <c r="Y331" s="402" t="n"/>
      <c r="Z331" s="402" t="n"/>
    </row>
    <row r="332" ht="27" customHeight="1">
      <c r="A332" s="64" t="inlineStr">
        <is>
          <t>SU000126</t>
        </is>
      </c>
      <c r="B332" s="64" t="inlineStr">
        <is>
          <t>P002555</t>
        </is>
      </c>
      <c r="C332" s="37" t="n">
        <v>4301020178</v>
      </c>
      <c r="D332" s="403" t="n">
        <v>4607091383980</v>
      </c>
      <c r="E332" s="697" t="n"/>
      <c r="F332" s="729" t="n">
        <v>2.5</v>
      </c>
      <c r="G332" s="38" t="n">
        <v>6</v>
      </c>
      <c r="H332" s="729" t="n">
        <v>15</v>
      </c>
      <c r="I332" s="729" t="n">
        <v>15.48</v>
      </c>
      <c r="J332" s="38" t="n">
        <v>48</v>
      </c>
      <c r="K332" s="38" t="inlineStr">
        <is>
          <t>8</t>
        </is>
      </c>
      <c r="L332" s="39" t="inlineStr">
        <is>
          <t>СК1</t>
        </is>
      </c>
      <c r="M332" s="38" t="n">
        <v>50</v>
      </c>
      <c r="N332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2" s="731" t="n"/>
      <c r="P332" s="731" t="n"/>
      <c r="Q332" s="731" t="n"/>
      <c r="R332" s="697" t="n"/>
      <c r="S332" s="40" t="inlineStr"/>
      <c r="T332" s="40" t="inlineStr"/>
      <c r="U332" s="41" t="inlineStr">
        <is>
          <t>кг</t>
        </is>
      </c>
      <c r="V332" s="732" t="n">
        <v>165</v>
      </c>
      <c r="W332" s="73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16.5" customHeight="1">
      <c r="A333" s="64" t="inlineStr">
        <is>
          <t>SU003121</t>
        </is>
      </c>
      <c r="B333" s="64" t="inlineStr">
        <is>
          <t>P003715</t>
        </is>
      </c>
      <c r="C333" s="37" t="n">
        <v>4301020270</v>
      </c>
      <c r="D333" s="403" t="n">
        <v>4680115883314</v>
      </c>
      <c r="E333" s="697" t="n"/>
      <c r="F333" s="729" t="n">
        <v>1.35</v>
      </c>
      <c r="G333" s="38" t="n">
        <v>8</v>
      </c>
      <c r="H333" s="729" t="n">
        <v>10.8</v>
      </c>
      <c r="I333" s="729" t="n">
        <v>11.28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50</v>
      </c>
      <c r="N333" s="919" t="inlineStr">
        <is>
          <t>Ветчины «Славница» Весовой п/а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SU002027</t>
        </is>
      </c>
      <c r="B334" s="64" t="inlineStr">
        <is>
          <t>P002556</t>
        </is>
      </c>
      <c r="C334" s="37" t="n">
        <v>4301020179</v>
      </c>
      <c r="D334" s="403" t="n">
        <v>4607091384178</v>
      </c>
      <c r="E334" s="697" t="n"/>
      <c r="F334" s="729" t="n">
        <v>0.4</v>
      </c>
      <c r="G334" s="38" t="n">
        <v>10</v>
      </c>
      <c r="H334" s="729" t="n">
        <v>4</v>
      </c>
      <c r="I334" s="729" t="n">
        <v>4.24</v>
      </c>
      <c r="J334" s="38" t="n">
        <v>120</v>
      </c>
      <c r="K334" s="38" t="inlineStr">
        <is>
          <t>12</t>
        </is>
      </c>
      <c r="L334" s="39" t="inlineStr">
        <is>
          <t>СК1</t>
        </is>
      </c>
      <c r="M334" s="38" t="n">
        <v>50</v>
      </c>
      <c r="N334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0</v>
      </c>
      <c r="W334" s="733">
        <f>IFERROR(IF(V334="",0,CEILING((V334/$H334),1)*$H334),"")</f>
        <v/>
      </c>
      <c r="X334" s="42">
        <f>IFERROR(IF(W334=0,"",ROUNDUP(W334/H334,0)*0.00937),"")</f>
        <v/>
      </c>
      <c r="Y334" s="69" t="inlineStr"/>
      <c r="Z334" s="70" t="inlineStr"/>
      <c r="AD334" s="71" t="n"/>
      <c r="BA334" s="256" t="inlineStr">
        <is>
          <t>КИ</t>
        </is>
      </c>
    </row>
    <row r="335">
      <c r="A335" s="411" t="n"/>
      <c r="B335" s="685" t="n"/>
      <c r="C335" s="685" t="n"/>
      <c r="D335" s="685" t="n"/>
      <c r="E335" s="685" t="n"/>
      <c r="F335" s="685" t="n"/>
      <c r="G335" s="685" t="n"/>
      <c r="H335" s="685" t="n"/>
      <c r="I335" s="685" t="n"/>
      <c r="J335" s="685" t="n"/>
      <c r="K335" s="685" t="n"/>
      <c r="L335" s="685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IFERROR(V332/H332,"0")+IFERROR(V333/H333,"0")+IFERROR(V334/H334,"0")</f>
        <v/>
      </c>
      <c r="W335" s="736">
        <f>IFERROR(W332/H332,"0")+IFERROR(W333/H333,"0")+IFERROR(W334/H334,"0")</f>
        <v/>
      </c>
      <c r="X335" s="736">
        <f>IFERROR(IF(X332="",0,X332),"0")+IFERROR(IF(X333="",0,X333),"0")+IFERROR(IF(X334="",0,X334),"0")</f>
        <v/>
      </c>
      <c r="Y335" s="737" t="n"/>
      <c r="Z335" s="737" t="n"/>
    </row>
    <row r="336">
      <c r="A336" s="685" t="n"/>
      <c r="B336" s="685" t="n"/>
      <c r="C336" s="685" t="n"/>
      <c r="D336" s="685" t="n"/>
      <c r="E336" s="685" t="n"/>
      <c r="F336" s="685" t="n"/>
      <c r="G336" s="685" t="n"/>
      <c r="H336" s="685" t="n"/>
      <c r="I336" s="685" t="n"/>
      <c r="J336" s="685" t="n"/>
      <c r="K336" s="685" t="n"/>
      <c r="L336" s="685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IFERROR(SUM(V332:V334),"0")</f>
        <v/>
      </c>
      <c r="W336" s="736">
        <f>IFERROR(SUM(W332:W334),"0")</f>
        <v/>
      </c>
      <c r="X336" s="43" t="n"/>
      <c r="Y336" s="737" t="n"/>
      <c r="Z336" s="737" t="n"/>
    </row>
    <row r="337" ht="14.25" customHeight="1">
      <c r="A337" s="402" t="inlineStr">
        <is>
          <t>Сосиски</t>
        </is>
      </c>
      <c r="B337" s="685" t="n"/>
      <c r="C337" s="685" t="n"/>
      <c r="D337" s="685" t="n"/>
      <c r="E337" s="685" t="n"/>
      <c r="F337" s="685" t="n"/>
      <c r="G337" s="685" t="n"/>
      <c r="H337" s="685" t="n"/>
      <c r="I337" s="685" t="n"/>
      <c r="J337" s="685" t="n"/>
      <c r="K337" s="685" t="n"/>
      <c r="L337" s="685" t="n"/>
      <c r="M337" s="685" t="n"/>
      <c r="N337" s="685" t="n"/>
      <c r="O337" s="685" t="n"/>
      <c r="P337" s="685" t="n"/>
      <c r="Q337" s="685" t="n"/>
      <c r="R337" s="685" t="n"/>
      <c r="S337" s="685" t="n"/>
      <c r="T337" s="685" t="n"/>
      <c r="U337" s="685" t="n"/>
      <c r="V337" s="685" t="n"/>
      <c r="W337" s="685" t="n"/>
      <c r="X337" s="685" t="n"/>
      <c r="Y337" s="402" t="n"/>
      <c r="Z337" s="402" t="n"/>
    </row>
    <row r="338" ht="27" customHeight="1">
      <c r="A338" s="64" t="inlineStr">
        <is>
          <t>SU003161</t>
        </is>
      </c>
      <c r="B338" s="64" t="inlineStr">
        <is>
          <t>P003767</t>
        </is>
      </c>
      <c r="C338" s="37" t="n">
        <v>4301051560</v>
      </c>
      <c r="D338" s="403" t="n">
        <v>4607091383928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8.369999999999999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40</v>
      </c>
      <c r="N338" s="921" t="inlineStr">
        <is>
          <t>Сосиски «Датские» Весовые п/а мгс ТМ «Особый рецепт»</t>
        </is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7" t="inlineStr">
        <is>
          <t>КИ</t>
        </is>
      </c>
    </row>
    <row r="339" ht="27" customHeight="1">
      <c r="A339" s="64" t="inlineStr">
        <is>
          <t>SU000246</t>
        </is>
      </c>
      <c r="B339" s="64" t="inlineStr">
        <is>
          <t>P002690</t>
        </is>
      </c>
      <c r="C339" s="37" t="n">
        <v>4301051298</v>
      </c>
      <c r="D339" s="403" t="n">
        <v>4607091384260</v>
      </c>
      <c r="E339" s="697" t="n"/>
      <c r="F339" s="729" t="n">
        <v>1.3</v>
      </c>
      <c r="G339" s="38" t="n">
        <v>6</v>
      </c>
      <c r="H339" s="729" t="n">
        <v>7.8</v>
      </c>
      <c r="I339" s="72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35</v>
      </c>
      <c r="N339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9" s="731" t="n"/>
      <c r="P339" s="731" t="n"/>
      <c r="Q339" s="731" t="n"/>
      <c r="R339" s="697" t="n"/>
      <c r="S339" s="40" t="inlineStr"/>
      <c r="T339" s="40" t="inlineStr"/>
      <c r="U339" s="41" t="inlineStr">
        <is>
          <t>кг</t>
        </is>
      </c>
      <c r="V339" s="732" t="n">
        <v>0</v>
      </c>
      <c r="W339" s="73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8" t="inlineStr">
        <is>
          <t>КИ</t>
        </is>
      </c>
    </row>
    <row r="340">
      <c r="A340" s="411" t="n"/>
      <c r="B340" s="685" t="n"/>
      <c r="C340" s="685" t="n"/>
      <c r="D340" s="685" t="n"/>
      <c r="E340" s="685" t="n"/>
      <c r="F340" s="685" t="n"/>
      <c r="G340" s="685" t="n"/>
      <c r="H340" s="685" t="n"/>
      <c r="I340" s="685" t="n"/>
      <c r="J340" s="685" t="n"/>
      <c r="K340" s="685" t="n"/>
      <c r="L340" s="685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кор</t>
        </is>
      </c>
      <c r="V340" s="736">
        <f>IFERROR(V338/H338,"0")+IFERROR(V339/H339,"0")</f>
        <v/>
      </c>
      <c r="W340" s="736">
        <f>IFERROR(W338/H338,"0")+IFERROR(W339/H339,"0")</f>
        <v/>
      </c>
      <c r="X340" s="736">
        <f>IFERROR(IF(X338="",0,X338),"0")+IFERROR(IF(X339="",0,X339),"0")</f>
        <v/>
      </c>
      <c r="Y340" s="737" t="n"/>
      <c r="Z340" s="737" t="n"/>
    </row>
    <row r="341">
      <c r="A341" s="685" t="n"/>
      <c r="B341" s="685" t="n"/>
      <c r="C341" s="685" t="n"/>
      <c r="D341" s="685" t="n"/>
      <c r="E341" s="685" t="n"/>
      <c r="F341" s="685" t="n"/>
      <c r="G341" s="685" t="n"/>
      <c r="H341" s="685" t="n"/>
      <c r="I341" s="685" t="n"/>
      <c r="J341" s="685" t="n"/>
      <c r="K341" s="685" t="n"/>
      <c r="L341" s="685" t="n"/>
      <c r="M341" s="734" t="n"/>
      <c r="N341" s="735" t="inlineStr">
        <is>
          <t>Итого</t>
        </is>
      </c>
      <c r="O341" s="705" t="n"/>
      <c r="P341" s="705" t="n"/>
      <c r="Q341" s="705" t="n"/>
      <c r="R341" s="705" t="n"/>
      <c r="S341" s="705" t="n"/>
      <c r="T341" s="706" t="n"/>
      <c r="U341" s="43" t="inlineStr">
        <is>
          <t>кг</t>
        </is>
      </c>
      <c r="V341" s="736">
        <f>IFERROR(SUM(V338:V339),"0")</f>
        <v/>
      </c>
      <c r="W341" s="736">
        <f>IFERROR(SUM(W338:W339),"0")</f>
        <v/>
      </c>
      <c r="X341" s="43" t="n"/>
      <c r="Y341" s="737" t="n"/>
      <c r="Z341" s="737" t="n"/>
    </row>
    <row r="342" ht="14.25" customHeight="1">
      <c r="A342" s="402" t="inlineStr">
        <is>
          <t>Сардельки</t>
        </is>
      </c>
      <c r="B342" s="685" t="n"/>
      <c r="C342" s="685" t="n"/>
      <c r="D342" s="685" t="n"/>
      <c r="E342" s="685" t="n"/>
      <c r="F342" s="685" t="n"/>
      <c r="G342" s="685" t="n"/>
      <c r="H342" s="685" t="n"/>
      <c r="I342" s="685" t="n"/>
      <c r="J342" s="685" t="n"/>
      <c r="K342" s="685" t="n"/>
      <c r="L342" s="685" t="n"/>
      <c r="M342" s="685" t="n"/>
      <c r="N342" s="685" t="n"/>
      <c r="O342" s="685" t="n"/>
      <c r="P342" s="685" t="n"/>
      <c r="Q342" s="685" t="n"/>
      <c r="R342" s="685" t="n"/>
      <c r="S342" s="685" t="n"/>
      <c r="T342" s="685" t="n"/>
      <c r="U342" s="685" t="n"/>
      <c r="V342" s="685" t="n"/>
      <c r="W342" s="685" t="n"/>
      <c r="X342" s="685" t="n"/>
      <c r="Y342" s="402" t="n"/>
      <c r="Z342" s="402" t="n"/>
    </row>
    <row r="343" ht="16.5" customHeight="1">
      <c r="A343" s="64" t="inlineStr">
        <is>
          <t>SU002287</t>
        </is>
      </c>
      <c r="B343" s="64" t="inlineStr">
        <is>
          <t>P002490</t>
        </is>
      </c>
      <c r="C343" s="37" t="n">
        <v>4301060314</v>
      </c>
      <c r="D343" s="403" t="n">
        <v>4607091384673</v>
      </c>
      <c r="E343" s="697" t="n"/>
      <c r="F343" s="729" t="n">
        <v>1.3</v>
      </c>
      <c r="G343" s="38" t="n">
        <v>6</v>
      </c>
      <c r="H343" s="729" t="n">
        <v>7.8</v>
      </c>
      <c r="I343" s="729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30</v>
      </c>
      <c r="N343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9" t="inlineStr">
        <is>
          <t>КИ</t>
        </is>
      </c>
    </row>
    <row r="344">
      <c r="A344" s="411" t="n"/>
      <c r="B344" s="685" t="n"/>
      <c r="C344" s="685" t="n"/>
      <c r="D344" s="685" t="n"/>
      <c r="E344" s="685" t="n"/>
      <c r="F344" s="685" t="n"/>
      <c r="G344" s="685" t="n"/>
      <c r="H344" s="685" t="n"/>
      <c r="I344" s="685" t="n"/>
      <c r="J344" s="685" t="n"/>
      <c r="K344" s="685" t="n"/>
      <c r="L344" s="685" t="n"/>
      <c r="M344" s="734" t="n"/>
      <c r="N344" s="735" t="inlineStr">
        <is>
          <t>Итого</t>
        </is>
      </c>
      <c r="O344" s="705" t="n"/>
      <c r="P344" s="705" t="n"/>
      <c r="Q344" s="705" t="n"/>
      <c r="R344" s="705" t="n"/>
      <c r="S344" s="705" t="n"/>
      <c r="T344" s="706" t="n"/>
      <c r="U344" s="43" t="inlineStr">
        <is>
          <t>кор</t>
        </is>
      </c>
      <c r="V344" s="736">
        <f>IFERROR(V343/H343,"0")</f>
        <v/>
      </c>
      <c r="W344" s="736">
        <f>IFERROR(W343/H343,"0")</f>
        <v/>
      </c>
      <c r="X344" s="736">
        <f>IFERROR(IF(X343="",0,X343),"0")</f>
        <v/>
      </c>
      <c r="Y344" s="737" t="n"/>
      <c r="Z344" s="737" t="n"/>
    </row>
    <row r="345">
      <c r="A345" s="685" t="n"/>
      <c r="B345" s="685" t="n"/>
      <c r="C345" s="685" t="n"/>
      <c r="D345" s="685" t="n"/>
      <c r="E345" s="685" t="n"/>
      <c r="F345" s="685" t="n"/>
      <c r="G345" s="685" t="n"/>
      <c r="H345" s="685" t="n"/>
      <c r="I345" s="685" t="n"/>
      <c r="J345" s="685" t="n"/>
      <c r="K345" s="685" t="n"/>
      <c r="L345" s="685" t="n"/>
      <c r="M345" s="734" t="n"/>
      <c r="N345" s="735" t="inlineStr">
        <is>
          <t>Итого</t>
        </is>
      </c>
      <c r="O345" s="705" t="n"/>
      <c r="P345" s="705" t="n"/>
      <c r="Q345" s="705" t="n"/>
      <c r="R345" s="705" t="n"/>
      <c r="S345" s="705" t="n"/>
      <c r="T345" s="706" t="n"/>
      <c r="U345" s="43" t="inlineStr">
        <is>
          <t>кг</t>
        </is>
      </c>
      <c r="V345" s="736">
        <f>IFERROR(SUM(V343:V343),"0")</f>
        <v/>
      </c>
      <c r="W345" s="736">
        <f>IFERROR(SUM(W343:W343),"0")</f>
        <v/>
      </c>
      <c r="X345" s="43" t="n"/>
      <c r="Y345" s="737" t="n"/>
      <c r="Z345" s="737" t="n"/>
    </row>
    <row r="346" ht="16.5" customHeight="1">
      <c r="A346" s="401" t="inlineStr">
        <is>
          <t>Особая Без свинины</t>
        </is>
      </c>
      <c r="B346" s="685" t="n"/>
      <c r="C346" s="685" t="n"/>
      <c r="D346" s="685" t="n"/>
      <c r="E346" s="685" t="n"/>
      <c r="F346" s="685" t="n"/>
      <c r="G346" s="685" t="n"/>
      <c r="H346" s="685" t="n"/>
      <c r="I346" s="685" t="n"/>
      <c r="J346" s="685" t="n"/>
      <c r="K346" s="685" t="n"/>
      <c r="L346" s="685" t="n"/>
      <c r="M346" s="685" t="n"/>
      <c r="N346" s="685" t="n"/>
      <c r="O346" s="685" t="n"/>
      <c r="P346" s="685" t="n"/>
      <c r="Q346" s="685" t="n"/>
      <c r="R346" s="685" t="n"/>
      <c r="S346" s="685" t="n"/>
      <c r="T346" s="685" t="n"/>
      <c r="U346" s="685" t="n"/>
      <c r="V346" s="685" t="n"/>
      <c r="W346" s="685" t="n"/>
      <c r="X346" s="685" t="n"/>
      <c r="Y346" s="401" t="n"/>
      <c r="Z346" s="401" t="n"/>
    </row>
    <row r="347" ht="14.25" customHeight="1">
      <c r="A347" s="402" t="inlineStr">
        <is>
          <t>Вареные колбасы</t>
        </is>
      </c>
      <c r="B347" s="685" t="n"/>
      <c r="C347" s="685" t="n"/>
      <c r="D347" s="685" t="n"/>
      <c r="E347" s="685" t="n"/>
      <c r="F347" s="685" t="n"/>
      <c r="G347" s="685" t="n"/>
      <c r="H347" s="685" t="n"/>
      <c r="I347" s="685" t="n"/>
      <c r="J347" s="685" t="n"/>
      <c r="K347" s="685" t="n"/>
      <c r="L347" s="685" t="n"/>
      <c r="M347" s="685" t="n"/>
      <c r="N347" s="685" t="n"/>
      <c r="O347" s="685" t="n"/>
      <c r="P347" s="685" t="n"/>
      <c r="Q347" s="685" t="n"/>
      <c r="R347" s="685" t="n"/>
      <c r="S347" s="685" t="n"/>
      <c r="T347" s="685" t="n"/>
      <c r="U347" s="685" t="n"/>
      <c r="V347" s="685" t="n"/>
      <c r="W347" s="685" t="n"/>
      <c r="X347" s="685" t="n"/>
      <c r="Y347" s="402" t="n"/>
      <c r="Z347" s="402" t="n"/>
    </row>
    <row r="348" ht="27" customHeight="1">
      <c r="A348" s="64" t="inlineStr">
        <is>
          <t>SU002073</t>
        </is>
      </c>
      <c r="B348" s="64" t="inlineStr">
        <is>
          <t>P002563</t>
        </is>
      </c>
      <c r="C348" s="37" t="n">
        <v>4301011324</v>
      </c>
      <c r="D348" s="403" t="n">
        <v>4607091384185</v>
      </c>
      <c r="E348" s="697" t="n"/>
      <c r="F348" s="729" t="n">
        <v>0.8</v>
      </c>
      <c r="G348" s="38" t="n">
        <v>15</v>
      </c>
      <c r="H348" s="729" t="n">
        <v>12</v>
      </c>
      <c r="I348" s="729" t="n">
        <v>12.48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8" s="731" t="n"/>
      <c r="P348" s="731" t="n"/>
      <c r="Q348" s="731" t="n"/>
      <c r="R348" s="697" t="n"/>
      <c r="S348" s="40" t="inlineStr"/>
      <c r="T348" s="40" t="inlineStr"/>
      <c r="U348" s="41" t="inlineStr">
        <is>
          <t>кг</t>
        </is>
      </c>
      <c r="V348" s="732" t="n">
        <v>0</v>
      </c>
      <c r="W348" s="73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 ht="27" customHeight="1">
      <c r="A349" s="64" t="inlineStr">
        <is>
          <t>SU002187</t>
        </is>
      </c>
      <c r="B349" s="64" t="inlineStr">
        <is>
          <t>P002559</t>
        </is>
      </c>
      <c r="C349" s="37" t="n">
        <v>4301011312</v>
      </c>
      <c r="D349" s="403" t="n">
        <v>4607091384192</v>
      </c>
      <c r="E349" s="697" t="n"/>
      <c r="F349" s="729" t="n">
        <v>1.8</v>
      </c>
      <c r="G349" s="38" t="n">
        <v>6</v>
      </c>
      <c r="H349" s="729" t="n">
        <v>10.8</v>
      </c>
      <c r="I349" s="729" t="n">
        <v>11.28</v>
      </c>
      <c r="J349" s="38" t="n">
        <v>56</v>
      </c>
      <c r="K349" s="38" t="inlineStr">
        <is>
          <t>8</t>
        </is>
      </c>
      <c r="L349" s="39" t="inlineStr">
        <is>
          <t>СК1</t>
        </is>
      </c>
      <c r="M349" s="38" t="n">
        <v>60</v>
      </c>
      <c r="N349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9" s="731" t="n"/>
      <c r="P349" s="731" t="n"/>
      <c r="Q349" s="731" t="n"/>
      <c r="R349" s="697" t="n"/>
      <c r="S349" s="40" t="inlineStr"/>
      <c r="T349" s="40" t="inlineStr"/>
      <c r="U349" s="41" t="inlineStr">
        <is>
          <t>кг</t>
        </is>
      </c>
      <c r="V349" s="732" t="n">
        <v>0</v>
      </c>
      <c r="W349" s="73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1" t="inlineStr">
        <is>
          <t>КИ</t>
        </is>
      </c>
    </row>
    <row r="350" ht="27" customHeight="1">
      <c r="A350" s="64" t="inlineStr">
        <is>
          <t>SU002899</t>
        </is>
      </c>
      <c r="B350" s="64" t="inlineStr">
        <is>
          <t>P003323</t>
        </is>
      </c>
      <c r="C350" s="37" t="n">
        <v>4301011483</v>
      </c>
      <c r="D350" s="403" t="n">
        <v>4680115881907</v>
      </c>
      <c r="E350" s="697" t="n"/>
      <c r="F350" s="729" t="n">
        <v>1.8</v>
      </c>
      <c r="G350" s="38" t="n">
        <v>6</v>
      </c>
      <c r="H350" s="729" t="n">
        <v>10.8</v>
      </c>
      <c r="I350" s="729" t="n">
        <v>11.28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0" s="731" t="n"/>
      <c r="P350" s="731" t="n"/>
      <c r="Q350" s="731" t="n"/>
      <c r="R350" s="697" t="n"/>
      <c r="S350" s="40" t="inlineStr"/>
      <c r="T350" s="40" t="inlineStr"/>
      <c r="U350" s="41" t="inlineStr">
        <is>
          <t>кг</t>
        </is>
      </c>
      <c r="V350" s="732" t="n">
        <v>0</v>
      </c>
      <c r="W350" s="73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2" t="inlineStr">
        <is>
          <t>КИ</t>
        </is>
      </c>
    </row>
    <row r="351" ht="27" customHeight="1">
      <c r="A351" s="64" t="inlineStr">
        <is>
          <t>SU003226</t>
        </is>
      </c>
      <c r="B351" s="64" t="inlineStr">
        <is>
          <t>P003844</t>
        </is>
      </c>
      <c r="C351" s="37" t="n">
        <v>4301011655</v>
      </c>
      <c r="D351" s="403" t="n">
        <v>4680115883925</v>
      </c>
      <c r="E351" s="697" t="n"/>
      <c r="F351" s="729" t="n">
        <v>2.5</v>
      </c>
      <c r="G351" s="38" t="n">
        <v>6</v>
      </c>
      <c r="H351" s="729" t="n">
        <v>15</v>
      </c>
      <c r="I351" s="729" t="n">
        <v>15.48</v>
      </c>
      <c r="J351" s="38" t="n">
        <v>48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27" t="inlineStr">
        <is>
          <t>Вареные колбасы «Молочная оригинальная» Вес П/а ТМ «Особый рецепт» большой батон 2,5 кг</t>
        </is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SU002462</t>
        </is>
      </c>
      <c r="B352" s="64" t="inlineStr">
        <is>
          <t>P002768</t>
        </is>
      </c>
      <c r="C352" s="37" t="n">
        <v>4301011303</v>
      </c>
      <c r="D352" s="403" t="n">
        <v>4607091384680</v>
      </c>
      <c r="E352" s="697" t="n"/>
      <c r="F352" s="729" t="n">
        <v>0.4</v>
      </c>
      <c r="G352" s="38" t="n">
        <v>10</v>
      </c>
      <c r="H352" s="729" t="n">
        <v>4</v>
      </c>
      <c r="I352" s="729" t="n">
        <v>4.21</v>
      </c>
      <c r="J352" s="38" t="n">
        <v>120</v>
      </c>
      <c r="K352" s="38" t="inlineStr">
        <is>
          <t>12</t>
        </is>
      </c>
      <c r="L352" s="39" t="inlineStr">
        <is>
          <t>СК2</t>
        </is>
      </c>
      <c r="M352" s="38" t="n">
        <v>60</v>
      </c>
      <c r="N352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IFERROR(IF(W352=0,"",ROUNDUP(W352/H352,0)*0.00937),"")</f>
        <v/>
      </c>
      <c r="Y352" s="69" t="inlineStr"/>
      <c r="Z352" s="70" t="inlineStr"/>
      <c r="AD352" s="71" t="n"/>
      <c r="BA352" s="264" t="inlineStr">
        <is>
          <t>КИ</t>
        </is>
      </c>
    </row>
    <row r="353">
      <c r="A353" s="411" t="n"/>
      <c r="B353" s="685" t="n"/>
      <c r="C353" s="685" t="n"/>
      <c r="D353" s="685" t="n"/>
      <c r="E353" s="685" t="n"/>
      <c r="F353" s="685" t="n"/>
      <c r="G353" s="685" t="n"/>
      <c r="H353" s="685" t="n"/>
      <c r="I353" s="685" t="n"/>
      <c r="J353" s="685" t="n"/>
      <c r="K353" s="685" t="n"/>
      <c r="L353" s="685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IFERROR(V348/H348,"0")+IFERROR(V349/H349,"0")+IFERROR(V350/H350,"0")+IFERROR(V351/H351,"0")+IFERROR(V352/H352,"0")</f>
        <v/>
      </c>
      <c r="W353" s="736">
        <f>IFERROR(W348/H348,"0")+IFERROR(W349/H349,"0")+IFERROR(W350/H350,"0")+IFERROR(W351/H351,"0")+IFERROR(W352/H352,"0")</f>
        <v/>
      </c>
      <c r="X353" s="736">
        <f>IFERROR(IF(X348="",0,X348),"0")+IFERROR(IF(X349="",0,X349),"0")+IFERROR(IF(X350="",0,X350),"0")+IFERROR(IF(X351="",0,X351),"0")+IFERROR(IF(X352="",0,X352),"0")</f>
        <v/>
      </c>
      <c r="Y353" s="737" t="n"/>
      <c r="Z353" s="737" t="n"/>
    </row>
    <row r="354">
      <c r="A354" s="685" t="n"/>
      <c r="B354" s="685" t="n"/>
      <c r="C354" s="685" t="n"/>
      <c r="D354" s="685" t="n"/>
      <c r="E354" s="685" t="n"/>
      <c r="F354" s="685" t="n"/>
      <c r="G354" s="685" t="n"/>
      <c r="H354" s="685" t="n"/>
      <c r="I354" s="685" t="n"/>
      <c r="J354" s="685" t="n"/>
      <c r="K354" s="685" t="n"/>
      <c r="L354" s="685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IFERROR(SUM(V348:V352),"0")</f>
        <v/>
      </c>
      <c r="W354" s="736">
        <f>IFERROR(SUM(W348:W352),"0")</f>
        <v/>
      </c>
      <c r="X354" s="43" t="n"/>
      <c r="Y354" s="737" t="n"/>
      <c r="Z354" s="737" t="n"/>
    </row>
    <row r="355" ht="14.25" customHeight="1">
      <c r="A355" s="402" t="inlineStr">
        <is>
          <t>Копченые колбасы</t>
        </is>
      </c>
      <c r="B355" s="685" t="n"/>
      <c r="C355" s="685" t="n"/>
      <c r="D355" s="685" t="n"/>
      <c r="E355" s="685" t="n"/>
      <c r="F355" s="685" t="n"/>
      <c r="G355" s="685" t="n"/>
      <c r="H355" s="685" t="n"/>
      <c r="I355" s="685" t="n"/>
      <c r="J355" s="685" t="n"/>
      <c r="K355" s="685" t="n"/>
      <c r="L355" s="685" t="n"/>
      <c r="M355" s="685" t="n"/>
      <c r="N355" s="685" t="n"/>
      <c r="O355" s="685" t="n"/>
      <c r="P355" s="685" t="n"/>
      <c r="Q355" s="685" t="n"/>
      <c r="R355" s="685" t="n"/>
      <c r="S355" s="685" t="n"/>
      <c r="T355" s="685" t="n"/>
      <c r="U355" s="685" t="n"/>
      <c r="V355" s="685" t="n"/>
      <c r="W355" s="685" t="n"/>
      <c r="X355" s="685" t="n"/>
      <c r="Y355" s="402" t="n"/>
      <c r="Z355" s="402" t="n"/>
    </row>
    <row r="356" ht="27" customHeight="1">
      <c r="A356" s="64" t="inlineStr">
        <is>
          <t>SU002360</t>
        </is>
      </c>
      <c r="B356" s="64" t="inlineStr">
        <is>
          <t>P002629</t>
        </is>
      </c>
      <c r="C356" s="37" t="n">
        <v>4301031139</v>
      </c>
      <c r="D356" s="403" t="n">
        <v>4607091384802</v>
      </c>
      <c r="E356" s="697" t="n"/>
      <c r="F356" s="729" t="n">
        <v>0.73</v>
      </c>
      <c r="G356" s="38" t="n">
        <v>6</v>
      </c>
      <c r="H356" s="729" t="n">
        <v>4.38</v>
      </c>
      <c r="I356" s="729" t="n">
        <v>4.58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35</v>
      </c>
      <c r="N356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27" customHeight="1">
      <c r="A357" s="64" t="inlineStr">
        <is>
          <t>SU002361</t>
        </is>
      </c>
      <c r="B357" s="64" t="inlineStr">
        <is>
          <t>P002630</t>
        </is>
      </c>
      <c r="C357" s="37" t="n">
        <v>4301031140</v>
      </c>
      <c r="D357" s="403" t="n">
        <v>4607091384826</v>
      </c>
      <c r="E357" s="697" t="n"/>
      <c r="F357" s="729" t="n">
        <v>0.35</v>
      </c>
      <c r="G357" s="38" t="n">
        <v>8</v>
      </c>
      <c r="H357" s="729" t="n">
        <v>2.8</v>
      </c>
      <c r="I357" s="729" t="n">
        <v>2.9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35</v>
      </c>
      <c r="N357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6" t="inlineStr">
        <is>
          <t>КИ</t>
        </is>
      </c>
    </row>
    <row r="358">
      <c r="A358" s="411" t="n"/>
      <c r="B358" s="685" t="n"/>
      <c r="C358" s="685" t="n"/>
      <c r="D358" s="685" t="n"/>
      <c r="E358" s="685" t="n"/>
      <c r="F358" s="685" t="n"/>
      <c r="G358" s="685" t="n"/>
      <c r="H358" s="685" t="n"/>
      <c r="I358" s="685" t="n"/>
      <c r="J358" s="685" t="n"/>
      <c r="K358" s="685" t="n"/>
      <c r="L358" s="685" t="n"/>
      <c r="M358" s="734" t="n"/>
      <c r="N358" s="735" t="inlineStr">
        <is>
          <t>Итого</t>
        </is>
      </c>
      <c r="O358" s="705" t="n"/>
      <c r="P358" s="705" t="n"/>
      <c r="Q358" s="705" t="n"/>
      <c r="R358" s="705" t="n"/>
      <c r="S358" s="705" t="n"/>
      <c r="T358" s="706" t="n"/>
      <c r="U358" s="43" t="inlineStr">
        <is>
          <t>кор</t>
        </is>
      </c>
      <c r="V358" s="736">
        <f>IFERROR(V356/H356,"0")+IFERROR(V357/H357,"0")</f>
        <v/>
      </c>
      <c r="W358" s="736">
        <f>IFERROR(W356/H356,"0")+IFERROR(W357/H357,"0")</f>
        <v/>
      </c>
      <c r="X358" s="736">
        <f>IFERROR(IF(X356="",0,X356),"0")+IFERROR(IF(X357="",0,X357),"0")</f>
        <v/>
      </c>
      <c r="Y358" s="737" t="n"/>
      <c r="Z358" s="737" t="n"/>
    </row>
    <row r="359">
      <c r="A359" s="685" t="n"/>
      <c r="B359" s="685" t="n"/>
      <c r="C359" s="685" t="n"/>
      <c r="D359" s="685" t="n"/>
      <c r="E359" s="685" t="n"/>
      <c r="F359" s="685" t="n"/>
      <c r="G359" s="685" t="n"/>
      <c r="H359" s="685" t="n"/>
      <c r="I359" s="685" t="n"/>
      <c r="J359" s="685" t="n"/>
      <c r="K359" s="685" t="n"/>
      <c r="L359" s="685" t="n"/>
      <c r="M359" s="734" t="n"/>
      <c r="N359" s="735" t="inlineStr">
        <is>
          <t>Итого</t>
        </is>
      </c>
      <c r="O359" s="705" t="n"/>
      <c r="P359" s="705" t="n"/>
      <c r="Q359" s="705" t="n"/>
      <c r="R359" s="705" t="n"/>
      <c r="S359" s="705" t="n"/>
      <c r="T359" s="706" t="n"/>
      <c r="U359" s="43" t="inlineStr">
        <is>
          <t>кг</t>
        </is>
      </c>
      <c r="V359" s="736">
        <f>IFERROR(SUM(V356:V357),"0")</f>
        <v/>
      </c>
      <c r="W359" s="736">
        <f>IFERROR(SUM(W356:W357),"0")</f>
        <v/>
      </c>
      <c r="X359" s="43" t="n"/>
      <c r="Y359" s="737" t="n"/>
      <c r="Z359" s="737" t="n"/>
    </row>
    <row r="360" ht="14.25" customHeight="1">
      <c r="A360" s="402" t="inlineStr">
        <is>
          <t>Сосиски</t>
        </is>
      </c>
      <c r="B360" s="685" t="n"/>
      <c r="C360" s="685" t="n"/>
      <c r="D360" s="685" t="n"/>
      <c r="E360" s="685" t="n"/>
      <c r="F360" s="685" t="n"/>
      <c r="G360" s="685" t="n"/>
      <c r="H360" s="685" t="n"/>
      <c r="I360" s="685" t="n"/>
      <c r="J360" s="685" t="n"/>
      <c r="K360" s="685" t="n"/>
      <c r="L360" s="685" t="n"/>
      <c r="M360" s="685" t="n"/>
      <c r="N360" s="685" t="n"/>
      <c r="O360" s="685" t="n"/>
      <c r="P360" s="685" t="n"/>
      <c r="Q360" s="685" t="n"/>
      <c r="R360" s="685" t="n"/>
      <c r="S360" s="685" t="n"/>
      <c r="T360" s="685" t="n"/>
      <c r="U360" s="685" t="n"/>
      <c r="V360" s="685" t="n"/>
      <c r="W360" s="685" t="n"/>
      <c r="X360" s="685" t="n"/>
      <c r="Y360" s="402" t="n"/>
      <c r="Z360" s="402" t="n"/>
    </row>
    <row r="361" ht="27" customHeight="1">
      <c r="A361" s="64" t="inlineStr">
        <is>
          <t>SU002074</t>
        </is>
      </c>
      <c r="B361" s="64" t="inlineStr">
        <is>
          <t>P002693</t>
        </is>
      </c>
      <c r="C361" s="37" t="n">
        <v>4301051303</v>
      </c>
      <c r="D361" s="403" t="n">
        <v>4607091384246</v>
      </c>
      <c r="E361" s="697" t="n"/>
      <c r="F361" s="729" t="n">
        <v>1.3</v>
      </c>
      <c r="G361" s="38" t="n">
        <v>6</v>
      </c>
      <c r="H361" s="729" t="n">
        <v>7.8</v>
      </c>
      <c r="I361" s="729" t="n">
        <v>8.364000000000001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40</v>
      </c>
      <c r="N361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1" s="731" t="n"/>
      <c r="P361" s="731" t="n"/>
      <c r="Q361" s="731" t="n"/>
      <c r="R361" s="697" t="n"/>
      <c r="S361" s="40" t="inlineStr"/>
      <c r="T361" s="40" t="inlineStr"/>
      <c r="U361" s="41" t="inlineStr">
        <is>
          <t>кг</t>
        </is>
      </c>
      <c r="V361" s="732" t="n">
        <v>0</v>
      </c>
      <c r="W361" s="73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7" t="inlineStr">
        <is>
          <t>КИ</t>
        </is>
      </c>
    </row>
    <row r="362" ht="27" customHeight="1">
      <c r="A362" s="64" t="inlineStr">
        <is>
          <t>SU002896</t>
        </is>
      </c>
      <c r="B362" s="64" t="inlineStr">
        <is>
          <t>P003330</t>
        </is>
      </c>
      <c r="C362" s="37" t="n">
        <v>4301051445</v>
      </c>
      <c r="D362" s="403" t="n">
        <v>4680115881976</v>
      </c>
      <c r="E362" s="697" t="n"/>
      <c r="F362" s="729" t="n">
        <v>1.3</v>
      </c>
      <c r="G362" s="38" t="n">
        <v>6</v>
      </c>
      <c r="H362" s="729" t="n">
        <v>7.8</v>
      </c>
      <c r="I362" s="729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2" s="731" t="n"/>
      <c r="P362" s="731" t="n"/>
      <c r="Q362" s="731" t="n"/>
      <c r="R362" s="697" t="n"/>
      <c r="S362" s="40" t="inlineStr"/>
      <c r="T362" s="40" t="inlineStr"/>
      <c r="U362" s="41" t="inlineStr">
        <is>
          <t>кг</t>
        </is>
      </c>
      <c r="V362" s="732" t="n">
        <v>0</v>
      </c>
      <c r="W362" s="73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8" t="inlineStr">
        <is>
          <t>КИ</t>
        </is>
      </c>
    </row>
    <row r="363" ht="27" customHeight="1">
      <c r="A363" s="64" t="inlineStr">
        <is>
          <t>SU002205</t>
        </is>
      </c>
      <c r="B363" s="64" t="inlineStr">
        <is>
          <t>P002694</t>
        </is>
      </c>
      <c r="C363" s="37" t="n">
        <v>4301051297</v>
      </c>
      <c r="D363" s="403" t="n">
        <v>4607091384253</v>
      </c>
      <c r="E363" s="697" t="n"/>
      <c r="F363" s="729" t="n">
        <v>0.4</v>
      </c>
      <c r="G363" s="38" t="n">
        <v>6</v>
      </c>
      <c r="H363" s="729" t="n">
        <v>2.4</v>
      </c>
      <c r="I363" s="729" t="n">
        <v>2.684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8" t="n">
        <v>40</v>
      </c>
      <c r="N363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9" t="inlineStr">
        <is>
          <t>КИ</t>
        </is>
      </c>
    </row>
    <row r="364" ht="27" customHeight="1">
      <c r="A364" s="64" t="inlineStr">
        <is>
          <t>SU002895</t>
        </is>
      </c>
      <c r="B364" s="64" t="inlineStr">
        <is>
          <t>P003329</t>
        </is>
      </c>
      <c r="C364" s="37" t="n">
        <v>4301051444</v>
      </c>
      <c r="D364" s="403" t="n">
        <v>4680115881969</v>
      </c>
      <c r="E364" s="697" t="n"/>
      <c r="F364" s="729" t="n">
        <v>0.4</v>
      </c>
      <c r="G364" s="38" t="n">
        <v>6</v>
      </c>
      <c r="H364" s="729" t="n">
        <v>2.4</v>
      </c>
      <c r="I364" s="729" t="n">
        <v>2.6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40</v>
      </c>
      <c r="N364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4" s="731" t="n"/>
      <c r="P364" s="731" t="n"/>
      <c r="Q364" s="731" t="n"/>
      <c r="R364" s="697" t="n"/>
      <c r="S364" s="40" t="inlineStr"/>
      <c r="T364" s="40" t="inlineStr"/>
      <c r="U364" s="41" t="inlineStr">
        <is>
          <t>кг</t>
        </is>
      </c>
      <c r="V364" s="732" t="n">
        <v>0</v>
      </c>
      <c r="W364" s="73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>
      <c r="A365" s="411" t="n"/>
      <c r="B365" s="685" t="n"/>
      <c r="C365" s="685" t="n"/>
      <c r="D365" s="685" t="n"/>
      <c r="E365" s="685" t="n"/>
      <c r="F365" s="685" t="n"/>
      <c r="G365" s="685" t="n"/>
      <c r="H365" s="685" t="n"/>
      <c r="I365" s="685" t="n"/>
      <c r="J365" s="685" t="n"/>
      <c r="K365" s="685" t="n"/>
      <c r="L365" s="685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кор</t>
        </is>
      </c>
      <c r="V365" s="736">
        <f>IFERROR(V361/H361,"0")+IFERROR(V362/H362,"0")+IFERROR(V363/H363,"0")+IFERROR(V364/H364,"0")</f>
        <v/>
      </c>
      <c r="W365" s="736">
        <f>IFERROR(W361/H361,"0")+IFERROR(W362/H362,"0")+IFERROR(W363/H363,"0")+IFERROR(W364/H364,"0")</f>
        <v/>
      </c>
      <c r="X365" s="736">
        <f>IFERROR(IF(X361="",0,X361),"0")+IFERROR(IF(X362="",0,X362),"0")+IFERROR(IF(X363="",0,X363),"0")+IFERROR(IF(X364="",0,X364),"0")</f>
        <v/>
      </c>
      <c r="Y365" s="737" t="n"/>
      <c r="Z365" s="737" t="n"/>
    </row>
    <row r="366">
      <c r="A366" s="685" t="n"/>
      <c r="B366" s="685" t="n"/>
      <c r="C366" s="685" t="n"/>
      <c r="D366" s="685" t="n"/>
      <c r="E366" s="685" t="n"/>
      <c r="F366" s="685" t="n"/>
      <c r="G366" s="685" t="n"/>
      <c r="H366" s="685" t="n"/>
      <c r="I366" s="685" t="n"/>
      <c r="J366" s="685" t="n"/>
      <c r="K366" s="685" t="n"/>
      <c r="L366" s="685" t="n"/>
      <c r="M366" s="734" t="n"/>
      <c r="N366" s="735" t="inlineStr">
        <is>
          <t>Итого</t>
        </is>
      </c>
      <c r="O366" s="705" t="n"/>
      <c r="P366" s="705" t="n"/>
      <c r="Q366" s="705" t="n"/>
      <c r="R366" s="705" t="n"/>
      <c r="S366" s="705" t="n"/>
      <c r="T366" s="706" t="n"/>
      <c r="U366" s="43" t="inlineStr">
        <is>
          <t>кг</t>
        </is>
      </c>
      <c r="V366" s="736">
        <f>IFERROR(SUM(V361:V364),"0")</f>
        <v/>
      </c>
      <c r="W366" s="736">
        <f>IFERROR(SUM(W361:W364),"0")</f>
        <v/>
      </c>
      <c r="X366" s="43" t="n"/>
      <c r="Y366" s="737" t="n"/>
      <c r="Z366" s="737" t="n"/>
    </row>
    <row r="367" ht="14.25" customHeight="1">
      <c r="A367" s="402" t="inlineStr">
        <is>
          <t>Сардельки</t>
        </is>
      </c>
      <c r="B367" s="685" t="n"/>
      <c r="C367" s="685" t="n"/>
      <c r="D367" s="685" t="n"/>
      <c r="E367" s="685" t="n"/>
      <c r="F367" s="685" t="n"/>
      <c r="G367" s="685" t="n"/>
      <c r="H367" s="685" t="n"/>
      <c r="I367" s="685" t="n"/>
      <c r="J367" s="685" t="n"/>
      <c r="K367" s="685" t="n"/>
      <c r="L367" s="685" t="n"/>
      <c r="M367" s="685" t="n"/>
      <c r="N367" s="685" t="n"/>
      <c r="O367" s="685" t="n"/>
      <c r="P367" s="685" t="n"/>
      <c r="Q367" s="685" t="n"/>
      <c r="R367" s="685" t="n"/>
      <c r="S367" s="685" t="n"/>
      <c r="T367" s="685" t="n"/>
      <c r="U367" s="685" t="n"/>
      <c r="V367" s="685" t="n"/>
      <c r="W367" s="685" t="n"/>
      <c r="X367" s="685" t="n"/>
      <c r="Y367" s="402" t="n"/>
      <c r="Z367" s="402" t="n"/>
    </row>
    <row r="368" ht="27" customHeight="1">
      <c r="A368" s="64" t="inlineStr">
        <is>
          <t>SU002472</t>
        </is>
      </c>
      <c r="B368" s="64" t="inlineStr">
        <is>
          <t>P002973</t>
        </is>
      </c>
      <c r="C368" s="37" t="n">
        <v>4301060322</v>
      </c>
      <c r="D368" s="403" t="n">
        <v>4607091389357</v>
      </c>
      <c r="E368" s="697" t="n"/>
      <c r="F368" s="729" t="n">
        <v>1.3</v>
      </c>
      <c r="G368" s="38" t="n">
        <v>6</v>
      </c>
      <c r="H368" s="729" t="n">
        <v>7.8</v>
      </c>
      <c r="I368" s="729" t="n">
        <v>8.279999999999999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8" t="n">
        <v>40</v>
      </c>
      <c r="N368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8" s="731" t="n"/>
      <c r="P368" s="731" t="n"/>
      <c r="Q368" s="731" t="n"/>
      <c r="R368" s="697" t="n"/>
      <c r="S368" s="40" t="inlineStr"/>
      <c r="T368" s="40" t="inlineStr"/>
      <c r="U368" s="41" t="inlineStr">
        <is>
          <t>кг</t>
        </is>
      </c>
      <c r="V368" s="732" t="n">
        <v>0</v>
      </c>
      <c r="W368" s="733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71" t="inlineStr">
        <is>
          <t>КИ</t>
        </is>
      </c>
    </row>
    <row r="369">
      <c r="A369" s="411" t="n"/>
      <c r="B369" s="685" t="n"/>
      <c r="C369" s="685" t="n"/>
      <c r="D369" s="685" t="n"/>
      <c r="E369" s="685" t="n"/>
      <c r="F369" s="685" t="n"/>
      <c r="G369" s="685" t="n"/>
      <c r="H369" s="685" t="n"/>
      <c r="I369" s="685" t="n"/>
      <c r="J369" s="685" t="n"/>
      <c r="K369" s="685" t="n"/>
      <c r="L369" s="685" t="n"/>
      <c r="M369" s="734" t="n"/>
      <c r="N369" s="735" t="inlineStr">
        <is>
          <t>Итого</t>
        </is>
      </c>
      <c r="O369" s="705" t="n"/>
      <c r="P369" s="705" t="n"/>
      <c r="Q369" s="705" t="n"/>
      <c r="R369" s="705" t="n"/>
      <c r="S369" s="705" t="n"/>
      <c r="T369" s="706" t="n"/>
      <c r="U369" s="43" t="inlineStr">
        <is>
          <t>кор</t>
        </is>
      </c>
      <c r="V369" s="736">
        <f>IFERROR(V368/H368,"0")</f>
        <v/>
      </c>
      <c r="W369" s="736">
        <f>IFERROR(W368/H368,"0")</f>
        <v/>
      </c>
      <c r="X369" s="736">
        <f>IFERROR(IF(X368="",0,X368),"0")</f>
        <v/>
      </c>
      <c r="Y369" s="737" t="n"/>
      <c r="Z369" s="737" t="n"/>
    </row>
    <row r="370">
      <c r="A370" s="685" t="n"/>
      <c r="B370" s="685" t="n"/>
      <c r="C370" s="685" t="n"/>
      <c r="D370" s="685" t="n"/>
      <c r="E370" s="685" t="n"/>
      <c r="F370" s="685" t="n"/>
      <c r="G370" s="685" t="n"/>
      <c r="H370" s="685" t="n"/>
      <c r="I370" s="685" t="n"/>
      <c r="J370" s="685" t="n"/>
      <c r="K370" s="685" t="n"/>
      <c r="L370" s="685" t="n"/>
      <c r="M370" s="734" t="n"/>
      <c r="N370" s="735" t="inlineStr">
        <is>
          <t>Итого</t>
        </is>
      </c>
      <c r="O370" s="705" t="n"/>
      <c r="P370" s="705" t="n"/>
      <c r="Q370" s="705" t="n"/>
      <c r="R370" s="705" t="n"/>
      <c r="S370" s="705" t="n"/>
      <c r="T370" s="706" t="n"/>
      <c r="U370" s="43" t="inlineStr">
        <is>
          <t>кг</t>
        </is>
      </c>
      <c r="V370" s="736">
        <f>IFERROR(SUM(V368:V368),"0")</f>
        <v/>
      </c>
      <c r="W370" s="736">
        <f>IFERROR(SUM(W368:W368),"0")</f>
        <v/>
      </c>
      <c r="X370" s="43" t="n"/>
      <c r="Y370" s="737" t="n"/>
      <c r="Z370" s="737" t="n"/>
    </row>
    <row r="371" ht="27.75" customHeight="1">
      <c r="A371" s="400" t="inlineStr">
        <is>
          <t>Баварушка</t>
        </is>
      </c>
      <c r="B371" s="728" t="n"/>
      <c r="C371" s="728" t="n"/>
      <c r="D371" s="728" t="n"/>
      <c r="E371" s="728" t="n"/>
      <c r="F371" s="728" t="n"/>
      <c r="G371" s="728" t="n"/>
      <c r="H371" s="728" t="n"/>
      <c r="I371" s="728" t="n"/>
      <c r="J371" s="728" t="n"/>
      <c r="K371" s="728" t="n"/>
      <c r="L371" s="728" t="n"/>
      <c r="M371" s="728" t="n"/>
      <c r="N371" s="728" t="n"/>
      <c r="O371" s="728" t="n"/>
      <c r="P371" s="728" t="n"/>
      <c r="Q371" s="728" t="n"/>
      <c r="R371" s="728" t="n"/>
      <c r="S371" s="728" t="n"/>
      <c r="T371" s="728" t="n"/>
      <c r="U371" s="728" t="n"/>
      <c r="V371" s="728" t="n"/>
      <c r="W371" s="728" t="n"/>
      <c r="X371" s="728" t="n"/>
      <c r="Y371" s="55" t="n"/>
      <c r="Z371" s="55" t="n"/>
    </row>
    <row r="372" ht="16.5" customHeight="1">
      <c r="A372" s="401" t="inlineStr">
        <is>
          <t>Филейбургская</t>
        </is>
      </c>
      <c r="B372" s="685" t="n"/>
      <c r="C372" s="685" t="n"/>
      <c r="D372" s="685" t="n"/>
      <c r="E372" s="685" t="n"/>
      <c r="F372" s="685" t="n"/>
      <c r="G372" s="685" t="n"/>
      <c r="H372" s="685" t="n"/>
      <c r="I372" s="685" t="n"/>
      <c r="J372" s="685" t="n"/>
      <c r="K372" s="685" t="n"/>
      <c r="L372" s="685" t="n"/>
      <c r="M372" s="685" t="n"/>
      <c r="N372" s="685" t="n"/>
      <c r="O372" s="685" t="n"/>
      <c r="P372" s="685" t="n"/>
      <c r="Q372" s="685" t="n"/>
      <c r="R372" s="685" t="n"/>
      <c r="S372" s="685" t="n"/>
      <c r="T372" s="685" t="n"/>
      <c r="U372" s="685" t="n"/>
      <c r="V372" s="685" t="n"/>
      <c r="W372" s="685" t="n"/>
      <c r="X372" s="685" t="n"/>
      <c r="Y372" s="401" t="n"/>
      <c r="Z372" s="401" t="n"/>
    </row>
    <row r="373" ht="14.25" customHeight="1">
      <c r="A373" s="402" t="inlineStr">
        <is>
          <t>Вареные колбасы</t>
        </is>
      </c>
      <c r="B373" s="685" t="n"/>
      <c r="C373" s="685" t="n"/>
      <c r="D373" s="685" t="n"/>
      <c r="E373" s="685" t="n"/>
      <c r="F373" s="685" t="n"/>
      <c r="G373" s="685" t="n"/>
      <c r="H373" s="685" t="n"/>
      <c r="I373" s="685" t="n"/>
      <c r="J373" s="685" t="n"/>
      <c r="K373" s="685" t="n"/>
      <c r="L373" s="685" t="n"/>
      <c r="M373" s="685" t="n"/>
      <c r="N373" s="685" t="n"/>
      <c r="O373" s="685" t="n"/>
      <c r="P373" s="685" t="n"/>
      <c r="Q373" s="685" t="n"/>
      <c r="R373" s="685" t="n"/>
      <c r="S373" s="685" t="n"/>
      <c r="T373" s="685" t="n"/>
      <c r="U373" s="685" t="n"/>
      <c r="V373" s="685" t="n"/>
      <c r="W373" s="685" t="n"/>
      <c r="X373" s="685" t="n"/>
      <c r="Y373" s="402" t="n"/>
      <c r="Z373" s="402" t="n"/>
    </row>
    <row r="374" ht="27" customHeight="1">
      <c r="A374" s="64" t="inlineStr">
        <is>
          <t>SU002477</t>
        </is>
      </c>
      <c r="B374" s="64" t="inlineStr">
        <is>
          <t>P003148</t>
        </is>
      </c>
      <c r="C374" s="37" t="n">
        <v>4301011428</v>
      </c>
      <c r="D374" s="403" t="n">
        <v>4607091389708</v>
      </c>
      <c r="E374" s="697" t="n"/>
      <c r="F374" s="729" t="n">
        <v>0.45</v>
      </c>
      <c r="G374" s="38" t="n">
        <v>6</v>
      </c>
      <c r="H374" s="729" t="n">
        <v>2.7</v>
      </c>
      <c r="I374" s="729" t="n">
        <v>2.9</v>
      </c>
      <c r="J374" s="38" t="n">
        <v>156</v>
      </c>
      <c r="K374" s="38" t="inlineStr">
        <is>
          <t>12</t>
        </is>
      </c>
      <c r="L374" s="39" t="inlineStr">
        <is>
          <t>СК1</t>
        </is>
      </c>
      <c r="M374" s="38" t="n">
        <v>50</v>
      </c>
      <c r="N374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4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2" t="inlineStr">
        <is>
          <t>КИ</t>
        </is>
      </c>
    </row>
    <row r="375" ht="27" customHeight="1">
      <c r="A375" s="64" t="inlineStr">
        <is>
          <t>SU002476</t>
        </is>
      </c>
      <c r="B375" s="64" t="inlineStr">
        <is>
          <t>P003147</t>
        </is>
      </c>
      <c r="C375" s="37" t="n">
        <v>4301011427</v>
      </c>
      <c r="D375" s="403" t="n">
        <v>4607091389692</v>
      </c>
      <c r="E375" s="697" t="n"/>
      <c r="F375" s="729" t="n">
        <v>0.45</v>
      </c>
      <c r="G375" s="38" t="n">
        <v>6</v>
      </c>
      <c r="H375" s="729" t="n">
        <v>2.7</v>
      </c>
      <c r="I375" s="729" t="n">
        <v>2.9</v>
      </c>
      <c r="J375" s="38" t="n">
        <v>156</v>
      </c>
      <c r="K375" s="38" t="inlineStr">
        <is>
          <t>12</t>
        </is>
      </c>
      <c r="L375" s="39" t="inlineStr">
        <is>
          <t>СК1</t>
        </is>
      </c>
      <c r="M375" s="38" t="n">
        <v>50</v>
      </c>
      <c r="N375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411" t="n"/>
      <c r="B376" s="685" t="n"/>
      <c r="C376" s="685" t="n"/>
      <c r="D376" s="685" t="n"/>
      <c r="E376" s="685" t="n"/>
      <c r="F376" s="685" t="n"/>
      <c r="G376" s="685" t="n"/>
      <c r="H376" s="685" t="n"/>
      <c r="I376" s="685" t="n"/>
      <c r="J376" s="685" t="n"/>
      <c r="K376" s="685" t="n"/>
      <c r="L376" s="685" t="n"/>
      <c r="M376" s="734" t="n"/>
      <c r="N376" s="735" t="inlineStr">
        <is>
          <t>Итого</t>
        </is>
      </c>
      <c r="O376" s="705" t="n"/>
      <c r="P376" s="705" t="n"/>
      <c r="Q376" s="705" t="n"/>
      <c r="R376" s="705" t="n"/>
      <c r="S376" s="705" t="n"/>
      <c r="T376" s="706" t="n"/>
      <c r="U376" s="43" t="inlineStr">
        <is>
          <t>кор</t>
        </is>
      </c>
      <c r="V376" s="736">
        <f>IFERROR(V374/H374,"0")+IFERROR(V375/H375,"0")</f>
        <v/>
      </c>
      <c r="W376" s="736">
        <f>IFERROR(W374/H374,"0")+IFERROR(W375/H375,"0")</f>
        <v/>
      </c>
      <c r="X376" s="736">
        <f>IFERROR(IF(X374="",0,X374),"0")+IFERROR(IF(X375="",0,X375),"0")</f>
        <v/>
      </c>
      <c r="Y376" s="737" t="n"/>
      <c r="Z376" s="737" t="n"/>
    </row>
    <row r="377">
      <c r="A377" s="685" t="n"/>
      <c r="B377" s="685" t="n"/>
      <c r="C377" s="685" t="n"/>
      <c r="D377" s="685" t="n"/>
      <c r="E377" s="685" t="n"/>
      <c r="F377" s="685" t="n"/>
      <c r="G377" s="685" t="n"/>
      <c r="H377" s="685" t="n"/>
      <c r="I377" s="685" t="n"/>
      <c r="J377" s="685" t="n"/>
      <c r="K377" s="685" t="n"/>
      <c r="L377" s="685" t="n"/>
      <c r="M377" s="734" t="n"/>
      <c r="N377" s="735" t="inlineStr">
        <is>
          <t>Итого</t>
        </is>
      </c>
      <c r="O377" s="705" t="n"/>
      <c r="P377" s="705" t="n"/>
      <c r="Q377" s="705" t="n"/>
      <c r="R377" s="705" t="n"/>
      <c r="S377" s="705" t="n"/>
      <c r="T377" s="706" t="n"/>
      <c r="U377" s="43" t="inlineStr">
        <is>
          <t>кг</t>
        </is>
      </c>
      <c r="V377" s="736">
        <f>IFERROR(SUM(V374:V375),"0")</f>
        <v/>
      </c>
      <c r="W377" s="736">
        <f>IFERROR(SUM(W374:W375),"0")</f>
        <v/>
      </c>
      <c r="X377" s="43" t="n"/>
      <c r="Y377" s="737" t="n"/>
      <c r="Z377" s="737" t="n"/>
    </row>
    <row r="378" ht="14.25" customHeight="1">
      <c r="A378" s="402" t="inlineStr">
        <is>
          <t>Копченые колбасы</t>
        </is>
      </c>
      <c r="B378" s="685" t="n"/>
      <c r="C378" s="685" t="n"/>
      <c r="D378" s="685" t="n"/>
      <c r="E378" s="685" t="n"/>
      <c r="F378" s="685" t="n"/>
      <c r="G378" s="685" t="n"/>
      <c r="H378" s="685" t="n"/>
      <c r="I378" s="685" t="n"/>
      <c r="J378" s="685" t="n"/>
      <c r="K378" s="685" t="n"/>
      <c r="L378" s="685" t="n"/>
      <c r="M378" s="685" t="n"/>
      <c r="N378" s="685" t="n"/>
      <c r="O378" s="685" t="n"/>
      <c r="P378" s="685" t="n"/>
      <c r="Q378" s="685" t="n"/>
      <c r="R378" s="685" t="n"/>
      <c r="S378" s="685" t="n"/>
      <c r="T378" s="685" t="n"/>
      <c r="U378" s="685" t="n"/>
      <c r="V378" s="685" t="n"/>
      <c r="W378" s="685" t="n"/>
      <c r="X378" s="685" t="n"/>
      <c r="Y378" s="402" t="n"/>
      <c r="Z378" s="402" t="n"/>
    </row>
    <row r="379" ht="27" customHeight="1">
      <c r="A379" s="64" t="inlineStr">
        <is>
          <t>SU002614</t>
        </is>
      </c>
      <c r="B379" s="64" t="inlineStr">
        <is>
          <t>P003138</t>
        </is>
      </c>
      <c r="C379" s="37" t="n">
        <v>4301031177</v>
      </c>
      <c r="D379" s="403" t="n">
        <v>4607091389753</v>
      </c>
      <c r="E379" s="697" t="n"/>
      <c r="F379" s="729" t="n">
        <v>0.7</v>
      </c>
      <c r="G379" s="38" t="n">
        <v>6</v>
      </c>
      <c r="H379" s="729" t="n">
        <v>4.2</v>
      </c>
      <c r="I379" s="729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SU002615</t>
        </is>
      </c>
      <c r="B380" s="64" t="inlineStr">
        <is>
          <t>P003136</t>
        </is>
      </c>
      <c r="C380" s="37" t="n">
        <v>4301031174</v>
      </c>
      <c r="D380" s="403" t="n">
        <v>4607091389760</v>
      </c>
      <c r="E380" s="697" t="n"/>
      <c r="F380" s="729" t="n">
        <v>0.7</v>
      </c>
      <c r="G380" s="38" t="n">
        <v>6</v>
      </c>
      <c r="H380" s="729" t="n">
        <v>4.2</v>
      </c>
      <c r="I380" s="729" t="n">
        <v>4.43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45</v>
      </c>
      <c r="N380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SU002613</t>
        </is>
      </c>
      <c r="B381" s="64" t="inlineStr">
        <is>
          <t>P003133</t>
        </is>
      </c>
      <c r="C381" s="37" t="n">
        <v>4301031175</v>
      </c>
      <c r="D381" s="403" t="n">
        <v>4607091389746</v>
      </c>
      <c r="E381" s="697" t="n"/>
      <c r="F381" s="729" t="n">
        <v>0.7</v>
      </c>
      <c r="G381" s="38" t="n">
        <v>6</v>
      </c>
      <c r="H381" s="729" t="n">
        <v>4.2</v>
      </c>
      <c r="I381" s="72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37.5" customHeight="1">
      <c r="A382" s="64" t="inlineStr">
        <is>
          <t>SU003035</t>
        </is>
      </c>
      <c r="B382" s="64" t="inlineStr">
        <is>
          <t>P003496</t>
        </is>
      </c>
      <c r="C382" s="37" t="n">
        <v>4301031236</v>
      </c>
      <c r="D382" s="403" t="n">
        <v>4680115882928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2.6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35</v>
      </c>
      <c r="N382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11</v>
      </c>
      <c r="W382" s="73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SU003083</t>
        </is>
      </c>
      <c r="B383" s="64" t="inlineStr">
        <is>
          <t>P003646</t>
        </is>
      </c>
      <c r="C383" s="37" t="n">
        <v>4301031257</v>
      </c>
      <c r="D383" s="403" t="n">
        <v>4680115883147</v>
      </c>
      <c r="E383" s="697" t="n"/>
      <c r="F383" s="729" t="n">
        <v>0.28</v>
      </c>
      <c r="G383" s="38" t="n">
        <v>6</v>
      </c>
      <c r="H383" s="729" t="n">
        <v>1.68</v>
      </c>
      <c r="I383" s="729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SU002538</t>
        </is>
      </c>
      <c r="B384" s="64" t="inlineStr">
        <is>
          <t>P003139</t>
        </is>
      </c>
      <c r="C384" s="37" t="n">
        <v>4301031178</v>
      </c>
      <c r="D384" s="403" t="n">
        <v>4607091384338</v>
      </c>
      <c r="E384" s="697" t="n"/>
      <c r="F384" s="729" t="n">
        <v>0.35</v>
      </c>
      <c r="G384" s="38" t="n">
        <v>6</v>
      </c>
      <c r="H384" s="729" t="n">
        <v>2.1</v>
      </c>
      <c r="I384" s="729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9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SU003079</t>
        </is>
      </c>
      <c r="B385" s="64" t="inlineStr">
        <is>
          <t>P003643</t>
        </is>
      </c>
      <c r="C385" s="37" t="n">
        <v>4301031254</v>
      </c>
      <c r="D385" s="403" t="n">
        <v>4680115883154</v>
      </c>
      <c r="E385" s="697" t="n"/>
      <c r="F385" s="729" t="n">
        <v>0.28</v>
      </c>
      <c r="G385" s="38" t="n">
        <v>6</v>
      </c>
      <c r="H385" s="729" t="n">
        <v>1.68</v>
      </c>
      <c r="I385" s="72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SU002602</t>
        </is>
      </c>
      <c r="B386" s="64" t="inlineStr">
        <is>
          <t>P003132</t>
        </is>
      </c>
      <c r="C386" s="37" t="n">
        <v>4301031171</v>
      </c>
      <c r="D386" s="403" t="n">
        <v>4607091389524</v>
      </c>
      <c r="E386" s="697" t="n"/>
      <c r="F386" s="729" t="n">
        <v>0.35</v>
      </c>
      <c r="G386" s="38" t="n">
        <v>6</v>
      </c>
      <c r="H386" s="729" t="n">
        <v>2.1</v>
      </c>
      <c r="I386" s="72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12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SU003080</t>
        </is>
      </c>
      <c r="B387" s="64" t="inlineStr">
        <is>
          <t>P003647</t>
        </is>
      </c>
      <c r="C387" s="37" t="n">
        <v>4301031258</v>
      </c>
      <c r="D387" s="403" t="n">
        <v>4680115883161</v>
      </c>
      <c r="E387" s="697" t="n"/>
      <c r="F387" s="729" t="n">
        <v>0.28</v>
      </c>
      <c r="G387" s="38" t="n">
        <v>6</v>
      </c>
      <c r="H387" s="729" t="n">
        <v>1.68</v>
      </c>
      <c r="I387" s="72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7" s="731" t="n"/>
      <c r="P387" s="731" t="n"/>
      <c r="Q387" s="731" t="n"/>
      <c r="R387" s="697" t="n"/>
      <c r="S387" s="40" t="inlineStr"/>
      <c r="T387" s="40" t="inlineStr"/>
      <c r="U387" s="41" t="inlineStr">
        <is>
          <t>кг</t>
        </is>
      </c>
      <c r="V387" s="732" t="n">
        <v>0</v>
      </c>
      <c r="W387" s="73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SU002603</t>
        </is>
      </c>
      <c r="B388" s="64" t="inlineStr">
        <is>
          <t>P003131</t>
        </is>
      </c>
      <c r="C388" s="37" t="n">
        <v>4301031170</v>
      </c>
      <c r="D388" s="403" t="n">
        <v>4607091384345</v>
      </c>
      <c r="E388" s="697" t="n"/>
      <c r="F388" s="729" t="n">
        <v>0.35</v>
      </c>
      <c r="G388" s="38" t="n">
        <v>6</v>
      </c>
      <c r="H388" s="729" t="n">
        <v>2.1</v>
      </c>
      <c r="I388" s="72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8" s="731" t="n"/>
      <c r="P388" s="731" t="n"/>
      <c r="Q388" s="731" t="n"/>
      <c r="R388" s="697" t="n"/>
      <c r="S388" s="40" t="inlineStr"/>
      <c r="T388" s="40" t="inlineStr"/>
      <c r="U388" s="41" t="inlineStr">
        <is>
          <t>кг</t>
        </is>
      </c>
      <c r="V388" s="732" t="n">
        <v>0</v>
      </c>
      <c r="W388" s="73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SU003081</t>
        </is>
      </c>
      <c r="B389" s="64" t="inlineStr">
        <is>
          <t>P003645</t>
        </is>
      </c>
      <c r="C389" s="37" t="n">
        <v>4301031256</v>
      </c>
      <c r="D389" s="403" t="n">
        <v>4680115883178</v>
      </c>
      <c r="E389" s="697" t="n"/>
      <c r="F389" s="729" t="n">
        <v>0.28</v>
      </c>
      <c r="G389" s="38" t="n">
        <v>6</v>
      </c>
      <c r="H389" s="729" t="n">
        <v>1.68</v>
      </c>
      <c r="I389" s="72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9" s="731" t="n"/>
      <c r="P389" s="731" t="n"/>
      <c r="Q389" s="731" t="n"/>
      <c r="R389" s="697" t="n"/>
      <c r="S389" s="40" t="inlineStr"/>
      <c r="T389" s="40" t="inlineStr"/>
      <c r="U389" s="41" t="inlineStr">
        <is>
          <t>кг</t>
        </is>
      </c>
      <c r="V389" s="732" t="n">
        <v>0</v>
      </c>
      <c r="W389" s="73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SU002606</t>
        </is>
      </c>
      <c r="B390" s="64" t="inlineStr">
        <is>
          <t>P003134</t>
        </is>
      </c>
      <c r="C390" s="37" t="n">
        <v>4301031172</v>
      </c>
      <c r="D390" s="403" t="n">
        <v>4607091389531</v>
      </c>
      <c r="E390" s="697" t="n"/>
      <c r="F390" s="729" t="n">
        <v>0.35</v>
      </c>
      <c r="G390" s="38" t="n">
        <v>6</v>
      </c>
      <c r="H390" s="729" t="n">
        <v>2.1</v>
      </c>
      <c r="I390" s="72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32</v>
      </c>
      <c r="W390" s="73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SU003082</t>
        </is>
      </c>
      <c r="B391" s="64" t="inlineStr">
        <is>
          <t>P003644</t>
        </is>
      </c>
      <c r="C391" s="37" t="n">
        <v>4301031255</v>
      </c>
      <c r="D391" s="403" t="n">
        <v>4680115883185</v>
      </c>
      <c r="E391" s="697" t="n"/>
      <c r="F391" s="729" t="n">
        <v>0.28</v>
      </c>
      <c r="G391" s="38" t="n">
        <v>6</v>
      </c>
      <c r="H391" s="729" t="n">
        <v>1.68</v>
      </c>
      <c r="I391" s="72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0" t="inlineStr">
        <is>
          <t>В/к колбасы «Филейбургская с душистым чесноком» срез Фикс.вес 0,28 фиброуз в/у Баварушка</t>
        </is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>
      <c r="A392" s="411" t="n"/>
      <c r="B392" s="685" t="n"/>
      <c r="C392" s="685" t="n"/>
      <c r="D392" s="685" t="n"/>
      <c r="E392" s="685" t="n"/>
      <c r="F392" s="685" t="n"/>
      <c r="G392" s="685" t="n"/>
      <c r="H392" s="685" t="n"/>
      <c r="I392" s="685" t="n"/>
      <c r="J392" s="685" t="n"/>
      <c r="K392" s="685" t="n"/>
      <c r="L392" s="685" t="n"/>
      <c r="M392" s="734" t="n"/>
      <c r="N392" s="735" t="inlineStr">
        <is>
          <t>Итого</t>
        </is>
      </c>
      <c r="O392" s="705" t="n"/>
      <c r="P392" s="705" t="n"/>
      <c r="Q392" s="705" t="n"/>
      <c r="R392" s="705" t="n"/>
      <c r="S392" s="705" t="n"/>
      <c r="T392" s="706" t="n"/>
      <c r="U392" s="43" t="inlineStr">
        <is>
          <t>кор</t>
        </is>
      </c>
      <c r="V392" s="736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/>
      </c>
      <c r="W392" s="736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/>
      </c>
      <c r="X392" s="736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/>
      </c>
      <c r="Y392" s="737" t="n"/>
      <c r="Z392" s="737" t="n"/>
    </row>
    <row r="393">
      <c r="A393" s="685" t="n"/>
      <c r="B393" s="685" t="n"/>
      <c r="C393" s="685" t="n"/>
      <c r="D393" s="685" t="n"/>
      <c r="E393" s="685" t="n"/>
      <c r="F393" s="685" t="n"/>
      <c r="G393" s="685" t="n"/>
      <c r="H393" s="685" t="n"/>
      <c r="I393" s="685" t="n"/>
      <c r="J393" s="685" t="n"/>
      <c r="K393" s="685" t="n"/>
      <c r="L393" s="685" t="n"/>
      <c r="M393" s="734" t="n"/>
      <c r="N393" s="735" t="inlineStr">
        <is>
          <t>Итого</t>
        </is>
      </c>
      <c r="O393" s="705" t="n"/>
      <c r="P393" s="705" t="n"/>
      <c r="Q393" s="705" t="n"/>
      <c r="R393" s="705" t="n"/>
      <c r="S393" s="705" t="n"/>
      <c r="T393" s="706" t="n"/>
      <c r="U393" s="43" t="inlineStr">
        <is>
          <t>кг</t>
        </is>
      </c>
      <c r="V393" s="736">
        <f>IFERROR(SUM(V379:V391),"0")</f>
        <v/>
      </c>
      <c r="W393" s="736">
        <f>IFERROR(SUM(W379:W391),"0")</f>
        <v/>
      </c>
      <c r="X393" s="43" t="n"/>
      <c r="Y393" s="737" t="n"/>
      <c r="Z393" s="737" t="n"/>
    </row>
    <row r="394" ht="14.25" customHeight="1">
      <c r="A394" s="402" t="inlineStr">
        <is>
          <t>Сосиски</t>
        </is>
      </c>
      <c r="B394" s="685" t="n"/>
      <c r="C394" s="685" t="n"/>
      <c r="D394" s="685" t="n"/>
      <c r="E394" s="685" t="n"/>
      <c r="F394" s="685" t="n"/>
      <c r="G394" s="685" t="n"/>
      <c r="H394" s="685" t="n"/>
      <c r="I394" s="685" t="n"/>
      <c r="J394" s="685" t="n"/>
      <c r="K394" s="685" t="n"/>
      <c r="L394" s="685" t="n"/>
      <c r="M394" s="685" t="n"/>
      <c r="N394" s="685" t="n"/>
      <c r="O394" s="685" t="n"/>
      <c r="P394" s="685" t="n"/>
      <c r="Q394" s="685" t="n"/>
      <c r="R394" s="685" t="n"/>
      <c r="S394" s="685" t="n"/>
      <c r="T394" s="685" t="n"/>
      <c r="U394" s="685" t="n"/>
      <c r="V394" s="685" t="n"/>
      <c r="W394" s="685" t="n"/>
      <c r="X394" s="685" t="n"/>
      <c r="Y394" s="402" t="n"/>
      <c r="Z394" s="402" t="n"/>
    </row>
    <row r="395" ht="27" customHeight="1">
      <c r="A395" s="64" t="inlineStr">
        <is>
          <t>SU002448</t>
        </is>
      </c>
      <c r="B395" s="64" t="inlineStr">
        <is>
          <t>P002914</t>
        </is>
      </c>
      <c r="C395" s="37" t="n">
        <v>4301051258</v>
      </c>
      <c r="D395" s="403" t="n">
        <v>4607091389685</v>
      </c>
      <c r="E395" s="697" t="n"/>
      <c r="F395" s="729" t="n">
        <v>1.3</v>
      </c>
      <c r="G395" s="38" t="n">
        <v>6</v>
      </c>
      <c r="H395" s="729" t="n">
        <v>7.8</v>
      </c>
      <c r="I395" s="729" t="n">
        <v>8.346</v>
      </c>
      <c r="J395" s="38" t="n">
        <v>56</v>
      </c>
      <c r="K395" s="38" t="inlineStr">
        <is>
          <t>8</t>
        </is>
      </c>
      <c r="L395" s="39" t="inlineStr">
        <is>
          <t>СК3</t>
        </is>
      </c>
      <c r="M395" s="38" t="n">
        <v>45</v>
      </c>
      <c r="N395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5" s="731" t="n"/>
      <c r="P395" s="731" t="n"/>
      <c r="Q395" s="731" t="n"/>
      <c r="R395" s="697" t="n"/>
      <c r="S395" s="40" t="inlineStr"/>
      <c r="T395" s="40" t="inlineStr"/>
      <c r="U395" s="41" t="inlineStr">
        <is>
          <t>кг</t>
        </is>
      </c>
      <c r="V395" s="732" t="n">
        <v>0</v>
      </c>
      <c r="W395" s="733">
        <f>IFERROR(IF(V395="",0,CEILING((V395/$H395),1)*$H395),"")</f>
        <v/>
      </c>
      <c r="X395" s="42">
        <f>IFERROR(IF(W395=0,"",ROUNDUP(W395/H395,0)*0.02175),"")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SU002557</t>
        </is>
      </c>
      <c r="B396" s="64" t="inlineStr">
        <is>
          <t>P003318</t>
        </is>
      </c>
      <c r="C396" s="37" t="n">
        <v>4301051431</v>
      </c>
      <c r="D396" s="403" t="n">
        <v>4607091389654</v>
      </c>
      <c r="E396" s="697" t="n"/>
      <c r="F396" s="729" t="n">
        <v>0.33</v>
      </c>
      <c r="G396" s="38" t="n">
        <v>6</v>
      </c>
      <c r="H396" s="729" t="n">
        <v>1.98</v>
      </c>
      <c r="I396" s="729" t="n">
        <v>2.258</v>
      </c>
      <c r="J396" s="38" t="n">
        <v>156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6" s="731" t="n"/>
      <c r="P396" s="731" t="n"/>
      <c r="Q396" s="731" t="n"/>
      <c r="R396" s="697" t="n"/>
      <c r="S396" s="40" t="inlineStr"/>
      <c r="T396" s="40" t="inlineStr"/>
      <c r="U396" s="41" t="inlineStr">
        <is>
          <t>кг</t>
        </is>
      </c>
      <c r="V396" s="732" t="n">
        <v>0</v>
      </c>
      <c r="W396" s="733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SU002285</t>
        </is>
      </c>
      <c r="B397" s="64" t="inlineStr">
        <is>
          <t>P002969</t>
        </is>
      </c>
      <c r="C397" s="37" t="n">
        <v>4301051284</v>
      </c>
      <c r="D397" s="403" t="n">
        <v>4607091384352</v>
      </c>
      <c r="E397" s="697" t="n"/>
      <c r="F397" s="729" t="n">
        <v>0.6</v>
      </c>
      <c r="G397" s="38" t="n">
        <v>4</v>
      </c>
      <c r="H397" s="729" t="n">
        <v>2.4</v>
      </c>
      <c r="I397" s="729" t="n">
        <v>2.646</v>
      </c>
      <c r="J397" s="38" t="n">
        <v>120</v>
      </c>
      <c r="K397" s="38" t="inlineStr">
        <is>
          <t>12</t>
        </is>
      </c>
      <c r="L397" s="39" t="inlineStr">
        <is>
          <t>СК3</t>
        </is>
      </c>
      <c r="M397" s="38" t="n">
        <v>45</v>
      </c>
      <c r="N397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SU002419</t>
        </is>
      </c>
      <c r="B398" s="64" t="inlineStr">
        <is>
          <t>P002913</t>
        </is>
      </c>
      <c r="C398" s="37" t="n">
        <v>4301051257</v>
      </c>
      <c r="D398" s="403" t="n">
        <v>4607091389661</v>
      </c>
      <c r="E398" s="697" t="n"/>
      <c r="F398" s="729" t="n">
        <v>0.55</v>
      </c>
      <c r="G398" s="38" t="n">
        <v>4</v>
      </c>
      <c r="H398" s="729" t="n">
        <v>2.2</v>
      </c>
      <c r="I398" s="729" t="n">
        <v>2.492</v>
      </c>
      <c r="J398" s="38" t="n">
        <v>120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8" s="731" t="n"/>
      <c r="P398" s="731" t="n"/>
      <c r="Q398" s="731" t="n"/>
      <c r="R398" s="697" t="n"/>
      <c r="S398" s="40" t="inlineStr"/>
      <c r="T398" s="40" t="inlineStr"/>
      <c r="U398" s="41" t="inlineStr">
        <is>
          <t>кг</t>
        </is>
      </c>
      <c r="V398" s="732" t="n">
        <v>0</v>
      </c>
      <c r="W398" s="73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90" t="inlineStr">
        <is>
          <t>КИ</t>
        </is>
      </c>
    </row>
    <row r="399">
      <c r="A399" s="411" t="n"/>
      <c r="B399" s="685" t="n"/>
      <c r="C399" s="685" t="n"/>
      <c r="D399" s="685" t="n"/>
      <c r="E399" s="685" t="n"/>
      <c r="F399" s="685" t="n"/>
      <c r="G399" s="685" t="n"/>
      <c r="H399" s="685" t="n"/>
      <c r="I399" s="685" t="n"/>
      <c r="J399" s="685" t="n"/>
      <c r="K399" s="685" t="n"/>
      <c r="L399" s="685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кор</t>
        </is>
      </c>
      <c r="V399" s="736">
        <f>IFERROR(V395/H395,"0")+IFERROR(V396/H396,"0")+IFERROR(V397/H397,"0")+IFERROR(V398/H398,"0")</f>
        <v/>
      </c>
      <c r="W399" s="736">
        <f>IFERROR(W395/H395,"0")+IFERROR(W396/H396,"0")+IFERROR(W397/H397,"0")+IFERROR(W398/H398,"0")</f>
        <v/>
      </c>
      <c r="X399" s="736">
        <f>IFERROR(IF(X395="",0,X395),"0")+IFERROR(IF(X396="",0,X396),"0")+IFERROR(IF(X397="",0,X397),"0")+IFERROR(IF(X398="",0,X398),"0")</f>
        <v/>
      </c>
      <c r="Y399" s="737" t="n"/>
      <c r="Z399" s="737" t="n"/>
    </row>
    <row r="400">
      <c r="A400" s="685" t="n"/>
      <c r="B400" s="685" t="n"/>
      <c r="C400" s="685" t="n"/>
      <c r="D400" s="685" t="n"/>
      <c r="E400" s="685" t="n"/>
      <c r="F400" s="685" t="n"/>
      <c r="G400" s="685" t="n"/>
      <c r="H400" s="685" t="n"/>
      <c r="I400" s="685" t="n"/>
      <c r="J400" s="685" t="n"/>
      <c r="K400" s="685" t="n"/>
      <c r="L400" s="685" t="n"/>
      <c r="M400" s="734" t="n"/>
      <c r="N400" s="735" t="inlineStr">
        <is>
          <t>Итого</t>
        </is>
      </c>
      <c r="O400" s="705" t="n"/>
      <c r="P400" s="705" t="n"/>
      <c r="Q400" s="705" t="n"/>
      <c r="R400" s="705" t="n"/>
      <c r="S400" s="705" t="n"/>
      <c r="T400" s="706" t="n"/>
      <c r="U400" s="43" t="inlineStr">
        <is>
          <t>кг</t>
        </is>
      </c>
      <c r="V400" s="736">
        <f>IFERROR(SUM(V395:V398),"0")</f>
        <v/>
      </c>
      <c r="W400" s="736">
        <f>IFERROR(SUM(W395:W398),"0")</f>
        <v/>
      </c>
      <c r="X400" s="43" t="n"/>
      <c r="Y400" s="737" t="n"/>
      <c r="Z400" s="737" t="n"/>
    </row>
    <row r="401" ht="14.25" customHeight="1">
      <c r="A401" s="402" t="inlineStr">
        <is>
          <t>Сардельки</t>
        </is>
      </c>
      <c r="B401" s="685" t="n"/>
      <c r="C401" s="685" t="n"/>
      <c r="D401" s="685" t="n"/>
      <c r="E401" s="685" t="n"/>
      <c r="F401" s="685" t="n"/>
      <c r="G401" s="685" t="n"/>
      <c r="H401" s="685" t="n"/>
      <c r="I401" s="685" t="n"/>
      <c r="J401" s="685" t="n"/>
      <c r="K401" s="685" t="n"/>
      <c r="L401" s="685" t="n"/>
      <c r="M401" s="685" t="n"/>
      <c r="N401" s="685" t="n"/>
      <c r="O401" s="685" t="n"/>
      <c r="P401" s="685" t="n"/>
      <c r="Q401" s="685" t="n"/>
      <c r="R401" s="685" t="n"/>
      <c r="S401" s="685" t="n"/>
      <c r="T401" s="685" t="n"/>
      <c r="U401" s="685" t="n"/>
      <c r="V401" s="685" t="n"/>
      <c r="W401" s="685" t="n"/>
      <c r="X401" s="685" t="n"/>
      <c r="Y401" s="402" t="n"/>
      <c r="Z401" s="402" t="n"/>
    </row>
    <row r="402" ht="27" customHeight="1">
      <c r="A402" s="64" t="inlineStr">
        <is>
          <t>SU002846</t>
        </is>
      </c>
      <c r="B402" s="64" t="inlineStr">
        <is>
          <t>P003254</t>
        </is>
      </c>
      <c r="C402" s="37" t="n">
        <v>4301060352</v>
      </c>
      <c r="D402" s="403" t="n">
        <v>4680115881648</v>
      </c>
      <c r="E402" s="697" t="n"/>
      <c r="F402" s="729" t="n">
        <v>1</v>
      </c>
      <c r="G402" s="38" t="n">
        <v>4</v>
      </c>
      <c r="H402" s="729" t="n">
        <v>4</v>
      </c>
      <c r="I402" s="729" t="n">
        <v>4.404</v>
      </c>
      <c r="J402" s="38" t="n">
        <v>104</v>
      </c>
      <c r="K402" s="38" t="inlineStr">
        <is>
          <t>8</t>
        </is>
      </c>
      <c r="L402" s="39" t="inlineStr">
        <is>
          <t>СК2</t>
        </is>
      </c>
      <c r="M402" s="38" t="n">
        <v>35</v>
      </c>
      <c r="N402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411" t="n"/>
      <c r="B403" s="685" t="n"/>
      <c r="C403" s="685" t="n"/>
      <c r="D403" s="685" t="n"/>
      <c r="E403" s="685" t="n"/>
      <c r="F403" s="685" t="n"/>
      <c r="G403" s="685" t="n"/>
      <c r="H403" s="685" t="n"/>
      <c r="I403" s="685" t="n"/>
      <c r="J403" s="685" t="n"/>
      <c r="K403" s="685" t="n"/>
      <c r="L403" s="685" t="n"/>
      <c r="M403" s="734" t="n"/>
      <c r="N403" s="735" t="inlineStr">
        <is>
          <t>Итого</t>
        </is>
      </c>
      <c r="O403" s="705" t="n"/>
      <c r="P403" s="705" t="n"/>
      <c r="Q403" s="705" t="n"/>
      <c r="R403" s="705" t="n"/>
      <c r="S403" s="705" t="n"/>
      <c r="T403" s="706" t="n"/>
      <c r="U403" s="43" t="inlineStr">
        <is>
          <t>кор</t>
        </is>
      </c>
      <c r="V403" s="736">
        <f>IFERROR(V402/H402,"0")</f>
        <v/>
      </c>
      <c r="W403" s="736">
        <f>IFERROR(W402/H402,"0")</f>
        <v/>
      </c>
      <c r="X403" s="736">
        <f>IFERROR(IF(X402="",0,X402),"0")</f>
        <v/>
      </c>
      <c r="Y403" s="737" t="n"/>
      <c r="Z403" s="737" t="n"/>
    </row>
    <row r="404">
      <c r="A404" s="685" t="n"/>
      <c r="B404" s="685" t="n"/>
      <c r="C404" s="685" t="n"/>
      <c r="D404" s="685" t="n"/>
      <c r="E404" s="685" t="n"/>
      <c r="F404" s="685" t="n"/>
      <c r="G404" s="685" t="n"/>
      <c r="H404" s="685" t="n"/>
      <c r="I404" s="685" t="n"/>
      <c r="J404" s="685" t="n"/>
      <c r="K404" s="685" t="n"/>
      <c r="L404" s="685" t="n"/>
      <c r="M404" s="734" t="n"/>
      <c r="N404" s="735" t="inlineStr">
        <is>
          <t>Итого</t>
        </is>
      </c>
      <c r="O404" s="705" t="n"/>
      <c r="P404" s="705" t="n"/>
      <c r="Q404" s="705" t="n"/>
      <c r="R404" s="705" t="n"/>
      <c r="S404" s="705" t="n"/>
      <c r="T404" s="706" t="n"/>
      <c r="U404" s="43" t="inlineStr">
        <is>
          <t>кг</t>
        </is>
      </c>
      <c r="V404" s="736">
        <f>IFERROR(SUM(V402:V402),"0")</f>
        <v/>
      </c>
      <c r="W404" s="736">
        <f>IFERROR(SUM(W402:W402),"0")</f>
        <v/>
      </c>
      <c r="X404" s="43" t="n"/>
      <c r="Y404" s="737" t="n"/>
      <c r="Z404" s="737" t="n"/>
    </row>
    <row r="405" ht="14.25" customHeight="1">
      <c r="A405" s="402" t="inlineStr">
        <is>
          <t>Сырокопченые колбасы</t>
        </is>
      </c>
      <c r="B405" s="685" t="n"/>
      <c r="C405" s="685" t="n"/>
      <c r="D405" s="685" t="n"/>
      <c r="E405" s="685" t="n"/>
      <c r="F405" s="685" t="n"/>
      <c r="G405" s="685" t="n"/>
      <c r="H405" s="685" t="n"/>
      <c r="I405" s="685" t="n"/>
      <c r="J405" s="685" t="n"/>
      <c r="K405" s="685" t="n"/>
      <c r="L405" s="685" t="n"/>
      <c r="M405" s="685" t="n"/>
      <c r="N405" s="685" t="n"/>
      <c r="O405" s="685" t="n"/>
      <c r="P405" s="685" t="n"/>
      <c r="Q405" s="685" t="n"/>
      <c r="R405" s="685" t="n"/>
      <c r="S405" s="685" t="n"/>
      <c r="T405" s="685" t="n"/>
      <c r="U405" s="685" t="n"/>
      <c r="V405" s="685" t="n"/>
      <c r="W405" s="685" t="n"/>
      <c r="X405" s="685" t="n"/>
      <c r="Y405" s="402" t="n"/>
      <c r="Z405" s="402" t="n"/>
    </row>
    <row r="406" ht="27" customHeight="1">
      <c r="A406" s="64" t="inlineStr">
        <is>
          <t>SU003280</t>
        </is>
      </c>
      <c r="B406" s="64" t="inlineStr">
        <is>
          <t>P003776</t>
        </is>
      </c>
      <c r="C406" s="37" t="n">
        <v>4301032046</v>
      </c>
      <c r="D406" s="403" t="n">
        <v>4680115884359</v>
      </c>
      <c r="E406" s="697" t="n"/>
      <c r="F406" s="729" t="n">
        <v>0.06</v>
      </c>
      <c r="G406" s="38" t="n">
        <v>20</v>
      </c>
      <c r="H406" s="729" t="n">
        <v>1.2</v>
      </c>
      <c r="I406" s="729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56" t="inlineStr">
        <is>
          <t>с/к колбасы «Балыкбургская с мраморным балыком и нотками кориандра» ф/в 0,06 нарезка ТМ «Баварушка»</t>
        </is>
      </c>
      <c r="O406" s="731" t="n"/>
      <c r="P406" s="731" t="n"/>
      <c r="Q406" s="731" t="n"/>
      <c r="R406" s="697" t="n"/>
      <c r="S406" s="40" t="inlineStr"/>
      <c r="T406" s="40" t="inlineStr"/>
      <c r="U406" s="41" t="inlineStr">
        <is>
          <t>кг</t>
        </is>
      </c>
      <c r="V406" s="732" t="n">
        <v>0</v>
      </c>
      <c r="W406" s="733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2" t="inlineStr">
        <is>
          <t>КИ</t>
        </is>
      </c>
    </row>
    <row r="407" ht="27" customHeight="1">
      <c r="A407" s="64" t="inlineStr">
        <is>
          <t>SU003277</t>
        </is>
      </c>
      <c r="B407" s="64" t="inlineStr">
        <is>
          <t>P003775</t>
        </is>
      </c>
      <c r="C407" s="37" t="n">
        <v>4301032045</v>
      </c>
      <c r="D407" s="403" t="n">
        <v>4680115884335</v>
      </c>
      <c r="E407" s="697" t="n"/>
      <c r="F407" s="729" t="n">
        <v>0.06</v>
      </c>
      <c r="G407" s="38" t="n">
        <v>20</v>
      </c>
      <c r="H407" s="729" t="n">
        <v>1.2</v>
      </c>
      <c r="I407" s="729" t="n">
        <v>1.8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57" t="inlineStr">
        <is>
          <t>с/к колбасы «Филейбургская зернистая» ф/в 0,06 нарезка ТМ «Баварушка»</t>
        </is>
      </c>
      <c r="O407" s="731" t="n"/>
      <c r="P407" s="731" t="n"/>
      <c r="Q407" s="731" t="n"/>
      <c r="R407" s="697" t="n"/>
      <c r="S407" s="40" t="inlineStr"/>
      <c r="T407" s="40" t="inlineStr"/>
      <c r="U407" s="41" t="inlineStr">
        <is>
          <t>кг</t>
        </is>
      </c>
      <c r="V407" s="732" t="n">
        <v>0</v>
      </c>
      <c r="W407" s="73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3" t="inlineStr">
        <is>
          <t>КИ</t>
        </is>
      </c>
    </row>
    <row r="408" ht="27" customHeight="1">
      <c r="A408" s="64" t="inlineStr">
        <is>
          <t>SU003278</t>
        </is>
      </c>
      <c r="B408" s="64" t="inlineStr">
        <is>
          <t>P003777</t>
        </is>
      </c>
      <c r="C408" s="37" t="n">
        <v>4301032047</v>
      </c>
      <c r="D408" s="403" t="n">
        <v>4680115884342</v>
      </c>
      <c r="E408" s="697" t="n"/>
      <c r="F408" s="729" t="n">
        <v>0.06</v>
      </c>
      <c r="G408" s="38" t="n">
        <v>20</v>
      </c>
      <c r="H408" s="729" t="n">
        <v>1.2</v>
      </c>
      <c r="I408" s="72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58" t="inlineStr">
        <is>
          <t>с/к колбасы «Филейбургская с ароматными пряностями» ф/в 0,06 нарезка ТМ «Баварушка»</t>
        </is>
      </c>
      <c r="O408" s="731" t="n"/>
      <c r="P408" s="731" t="n"/>
      <c r="Q408" s="731" t="n"/>
      <c r="R408" s="697" t="n"/>
      <c r="S408" s="40" t="inlineStr"/>
      <c r="T408" s="40" t="inlineStr"/>
      <c r="U408" s="41" t="inlineStr">
        <is>
          <t>кг</t>
        </is>
      </c>
      <c r="V408" s="732" t="n">
        <v>0</v>
      </c>
      <c r="W408" s="73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4" t="inlineStr">
        <is>
          <t>КИ</t>
        </is>
      </c>
    </row>
    <row r="409" ht="27" customHeight="1">
      <c r="A409" s="64" t="inlineStr">
        <is>
          <t>SU003281</t>
        </is>
      </c>
      <c r="B409" s="64" t="inlineStr">
        <is>
          <t>P003774</t>
        </is>
      </c>
      <c r="C409" s="37" t="n">
        <v>4301170011</v>
      </c>
      <c r="D409" s="403" t="n">
        <v>4680115884113</v>
      </c>
      <c r="E409" s="697" t="n"/>
      <c r="F409" s="729" t="n">
        <v>0.11</v>
      </c>
      <c r="G409" s="38" t="n">
        <v>12</v>
      </c>
      <c r="H409" s="729" t="n">
        <v>1.32</v>
      </c>
      <c r="I409" s="729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59" t="inlineStr">
        <is>
          <t>с/к колбасы «Филейбургская с филе сочного окорока» ф/в 0,11 н/о ТМ «Баварушка»</t>
        </is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>
      <c r="A410" s="411" t="n"/>
      <c r="B410" s="685" t="n"/>
      <c r="C410" s="685" t="n"/>
      <c r="D410" s="685" t="n"/>
      <c r="E410" s="685" t="n"/>
      <c r="F410" s="685" t="n"/>
      <c r="G410" s="685" t="n"/>
      <c r="H410" s="685" t="n"/>
      <c r="I410" s="685" t="n"/>
      <c r="J410" s="685" t="n"/>
      <c r="K410" s="685" t="n"/>
      <c r="L410" s="685" t="n"/>
      <c r="M410" s="734" t="n"/>
      <c r="N410" s="735" t="inlineStr">
        <is>
          <t>Итого</t>
        </is>
      </c>
      <c r="O410" s="705" t="n"/>
      <c r="P410" s="705" t="n"/>
      <c r="Q410" s="705" t="n"/>
      <c r="R410" s="705" t="n"/>
      <c r="S410" s="705" t="n"/>
      <c r="T410" s="706" t="n"/>
      <c r="U410" s="43" t="inlineStr">
        <is>
          <t>кор</t>
        </is>
      </c>
      <c r="V410" s="736">
        <f>IFERROR(V406/H406,"0")+IFERROR(V407/H407,"0")+IFERROR(V408/H408,"0")+IFERROR(V409/H409,"0")</f>
        <v/>
      </c>
      <c r="W410" s="736">
        <f>IFERROR(W406/H406,"0")+IFERROR(W407/H407,"0")+IFERROR(W408/H408,"0")+IFERROR(W409/H409,"0")</f>
        <v/>
      </c>
      <c r="X410" s="736">
        <f>IFERROR(IF(X406="",0,X406),"0")+IFERROR(IF(X407="",0,X407),"0")+IFERROR(IF(X408="",0,X408),"0")+IFERROR(IF(X409="",0,X409),"0")</f>
        <v/>
      </c>
      <c r="Y410" s="737" t="n"/>
      <c r="Z410" s="737" t="n"/>
    </row>
    <row r="411">
      <c r="A411" s="685" t="n"/>
      <c r="B411" s="685" t="n"/>
      <c r="C411" s="685" t="n"/>
      <c r="D411" s="685" t="n"/>
      <c r="E411" s="685" t="n"/>
      <c r="F411" s="685" t="n"/>
      <c r="G411" s="685" t="n"/>
      <c r="H411" s="685" t="n"/>
      <c r="I411" s="685" t="n"/>
      <c r="J411" s="685" t="n"/>
      <c r="K411" s="685" t="n"/>
      <c r="L411" s="685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кг</t>
        </is>
      </c>
      <c r="V411" s="736">
        <f>IFERROR(SUM(V406:V409),"0")</f>
        <v/>
      </c>
      <c r="W411" s="736">
        <f>IFERROR(SUM(W406:W409),"0")</f>
        <v/>
      </c>
      <c r="X411" s="43" t="n"/>
      <c r="Y411" s="737" t="n"/>
      <c r="Z411" s="737" t="n"/>
    </row>
    <row r="412" ht="16.5" customHeight="1">
      <c r="A412" s="401" t="inlineStr">
        <is>
          <t>Балыкбургская</t>
        </is>
      </c>
      <c r="B412" s="685" t="n"/>
      <c r="C412" s="685" t="n"/>
      <c r="D412" s="685" t="n"/>
      <c r="E412" s="685" t="n"/>
      <c r="F412" s="685" t="n"/>
      <c r="G412" s="685" t="n"/>
      <c r="H412" s="685" t="n"/>
      <c r="I412" s="685" t="n"/>
      <c r="J412" s="685" t="n"/>
      <c r="K412" s="685" t="n"/>
      <c r="L412" s="685" t="n"/>
      <c r="M412" s="685" t="n"/>
      <c r="N412" s="685" t="n"/>
      <c r="O412" s="685" t="n"/>
      <c r="P412" s="685" t="n"/>
      <c r="Q412" s="685" t="n"/>
      <c r="R412" s="685" t="n"/>
      <c r="S412" s="685" t="n"/>
      <c r="T412" s="685" t="n"/>
      <c r="U412" s="685" t="n"/>
      <c r="V412" s="685" t="n"/>
      <c r="W412" s="685" t="n"/>
      <c r="X412" s="685" t="n"/>
      <c r="Y412" s="401" t="n"/>
      <c r="Z412" s="401" t="n"/>
    </row>
    <row r="413" ht="14.25" customHeight="1">
      <c r="A413" s="402" t="inlineStr">
        <is>
          <t>Ветчины</t>
        </is>
      </c>
      <c r="B413" s="685" t="n"/>
      <c r="C413" s="685" t="n"/>
      <c r="D413" s="685" t="n"/>
      <c r="E413" s="685" t="n"/>
      <c r="F413" s="685" t="n"/>
      <c r="G413" s="685" t="n"/>
      <c r="H413" s="685" t="n"/>
      <c r="I413" s="685" t="n"/>
      <c r="J413" s="685" t="n"/>
      <c r="K413" s="685" t="n"/>
      <c r="L413" s="685" t="n"/>
      <c r="M413" s="685" t="n"/>
      <c r="N413" s="685" t="n"/>
      <c r="O413" s="685" t="n"/>
      <c r="P413" s="685" t="n"/>
      <c r="Q413" s="685" t="n"/>
      <c r="R413" s="685" t="n"/>
      <c r="S413" s="685" t="n"/>
      <c r="T413" s="685" t="n"/>
      <c r="U413" s="685" t="n"/>
      <c r="V413" s="685" t="n"/>
      <c r="W413" s="685" t="n"/>
      <c r="X413" s="685" t="n"/>
      <c r="Y413" s="402" t="n"/>
      <c r="Z413" s="402" t="n"/>
    </row>
    <row r="414" ht="27" customHeight="1">
      <c r="A414" s="64" t="inlineStr">
        <is>
          <t>SU002542</t>
        </is>
      </c>
      <c r="B414" s="64" t="inlineStr">
        <is>
          <t>P002847</t>
        </is>
      </c>
      <c r="C414" s="37" t="n">
        <v>4301020196</v>
      </c>
      <c r="D414" s="403" t="n">
        <v>4607091389388</v>
      </c>
      <c r="E414" s="697" t="n"/>
      <c r="F414" s="729" t="n">
        <v>1.3</v>
      </c>
      <c r="G414" s="38" t="n">
        <v>4</v>
      </c>
      <c r="H414" s="729" t="n">
        <v>5.2</v>
      </c>
      <c r="I414" s="729" t="n">
        <v>5.608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35</v>
      </c>
      <c r="N414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6" t="inlineStr">
        <is>
          <t>КИ</t>
        </is>
      </c>
    </row>
    <row r="415" ht="27" customHeight="1">
      <c r="A415" s="64" t="inlineStr">
        <is>
          <t>SU002319</t>
        </is>
      </c>
      <c r="B415" s="64" t="inlineStr">
        <is>
          <t>P002597</t>
        </is>
      </c>
      <c r="C415" s="37" t="n">
        <v>4301020185</v>
      </c>
      <c r="D415" s="403" t="n">
        <v>4607091389364</v>
      </c>
      <c r="E415" s="697" t="n"/>
      <c r="F415" s="729" t="n">
        <v>0.42</v>
      </c>
      <c r="G415" s="38" t="n">
        <v>6</v>
      </c>
      <c r="H415" s="729" t="n">
        <v>2.52</v>
      </c>
      <c r="I415" s="729" t="n">
        <v>2.75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35</v>
      </c>
      <c r="N415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7" t="inlineStr">
        <is>
          <t>КИ</t>
        </is>
      </c>
    </row>
    <row r="416">
      <c r="A416" s="411" t="n"/>
      <c r="B416" s="685" t="n"/>
      <c r="C416" s="685" t="n"/>
      <c r="D416" s="685" t="n"/>
      <c r="E416" s="685" t="n"/>
      <c r="F416" s="685" t="n"/>
      <c r="G416" s="685" t="n"/>
      <c r="H416" s="685" t="n"/>
      <c r="I416" s="685" t="n"/>
      <c r="J416" s="685" t="n"/>
      <c r="K416" s="685" t="n"/>
      <c r="L416" s="685" t="n"/>
      <c r="M416" s="734" t="n"/>
      <c r="N416" s="735" t="inlineStr">
        <is>
          <t>Итого</t>
        </is>
      </c>
      <c r="O416" s="705" t="n"/>
      <c r="P416" s="705" t="n"/>
      <c r="Q416" s="705" t="n"/>
      <c r="R416" s="705" t="n"/>
      <c r="S416" s="705" t="n"/>
      <c r="T416" s="706" t="n"/>
      <c r="U416" s="43" t="inlineStr">
        <is>
          <t>кор</t>
        </is>
      </c>
      <c r="V416" s="736">
        <f>IFERROR(V414/H414,"0")+IFERROR(V415/H415,"0")</f>
        <v/>
      </c>
      <c r="W416" s="736">
        <f>IFERROR(W414/H414,"0")+IFERROR(W415/H415,"0")</f>
        <v/>
      </c>
      <c r="X416" s="736">
        <f>IFERROR(IF(X414="",0,X414),"0")+IFERROR(IF(X415="",0,X415),"0")</f>
        <v/>
      </c>
      <c r="Y416" s="737" t="n"/>
      <c r="Z416" s="737" t="n"/>
    </row>
    <row r="417">
      <c r="A417" s="685" t="n"/>
      <c r="B417" s="685" t="n"/>
      <c r="C417" s="685" t="n"/>
      <c r="D417" s="685" t="n"/>
      <c r="E417" s="685" t="n"/>
      <c r="F417" s="685" t="n"/>
      <c r="G417" s="685" t="n"/>
      <c r="H417" s="685" t="n"/>
      <c r="I417" s="685" t="n"/>
      <c r="J417" s="685" t="n"/>
      <c r="K417" s="685" t="n"/>
      <c r="L417" s="685" t="n"/>
      <c r="M417" s="734" t="n"/>
      <c r="N417" s="735" t="inlineStr">
        <is>
          <t>Итого</t>
        </is>
      </c>
      <c r="O417" s="705" t="n"/>
      <c r="P417" s="705" t="n"/>
      <c r="Q417" s="705" t="n"/>
      <c r="R417" s="705" t="n"/>
      <c r="S417" s="705" t="n"/>
      <c r="T417" s="706" t="n"/>
      <c r="U417" s="43" t="inlineStr">
        <is>
          <t>кг</t>
        </is>
      </c>
      <c r="V417" s="736">
        <f>IFERROR(SUM(V414:V415),"0")</f>
        <v/>
      </c>
      <c r="W417" s="736">
        <f>IFERROR(SUM(W414:W415),"0")</f>
        <v/>
      </c>
      <c r="X417" s="43" t="n"/>
      <c r="Y417" s="737" t="n"/>
      <c r="Z417" s="737" t="n"/>
    </row>
    <row r="418" ht="14.25" customHeight="1">
      <c r="A418" s="402" t="inlineStr">
        <is>
          <t>Копченые колбасы</t>
        </is>
      </c>
      <c r="B418" s="685" t="n"/>
      <c r="C418" s="685" t="n"/>
      <c r="D418" s="685" t="n"/>
      <c r="E418" s="685" t="n"/>
      <c r="F418" s="685" t="n"/>
      <c r="G418" s="685" t="n"/>
      <c r="H418" s="685" t="n"/>
      <c r="I418" s="685" t="n"/>
      <c r="J418" s="685" t="n"/>
      <c r="K418" s="685" t="n"/>
      <c r="L418" s="685" t="n"/>
      <c r="M418" s="685" t="n"/>
      <c r="N418" s="685" t="n"/>
      <c r="O418" s="685" t="n"/>
      <c r="P418" s="685" t="n"/>
      <c r="Q418" s="685" t="n"/>
      <c r="R418" s="685" t="n"/>
      <c r="S418" s="685" t="n"/>
      <c r="T418" s="685" t="n"/>
      <c r="U418" s="685" t="n"/>
      <c r="V418" s="685" t="n"/>
      <c r="W418" s="685" t="n"/>
      <c r="X418" s="685" t="n"/>
      <c r="Y418" s="402" t="n"/>
      <c r="Z418" s="402" t="n"/>
    </row>
    <row r="419" ht="27" customHeight="1">
      <c r="A419" s="64" t="inlineStr">
        <is>
          <t>SU002612</t>
        </is>
      </c>
      <c r="B419" s="64" t="inlineStr">
        <is>
          <t>P003140</t>
        </is>
      </c>
      <c r="C419" s="37" t="n">
        <v>4301031212</v>
      </c>
      <c r="D419" s="403" t="n">
        <v>4607091389739</v>
      </c>
      <c r="E419" s="697" t="n"/>
      <c r="F419" s="729" t="n">
        <v>0.7</v>
      </c>
      <c r="G419" s="38" t="n">
        <v>6</v>
      </c>
      <c r="H419" s="729" t="n">
        <v>4.2</v>
      </c>
      <c r="I419" s="729" t="n">
        <v>4.43</v>
      </c>
      <c r="J419" s="38" t="n">
        <v>156</v>
      </c>
      <c r="K419" s="38" t="inlineStr">
        <is>
          <t>12</t>
        </is>
      </c>
      <c r="L419" s="39" t="inlineStr">
        <is>
          <t>СК1</t>
        </is>
      </c>
      <c r="M419" s="38" t="n">
        <v>45</v>
      </c>
      <c r="N419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8" t="inlineStr">
        <is>
          <t>КИ</t>
        </is>
      </c>
    </row>
    <row r="420" ht="27" customHeight="1">
      <c r="A420" s="64" t="inlineStr">
        <is>
          <t>SU003071</t>
        </is>
      </c>
      <c r="B420" s="64" t="inlineStr">
        <is>
          <t>P003612</t>
        </is>
      </c>
      <c r="C420" s="37" t="n">
        <v>4301031247</v>
      </c>
      <c r="D420" s="403" t="n">
        <v>4680115883048</v>
      </c>
      <c r="E420" s="697" t="n"/>
      <c r="F420" s="729" t="n">
        <v>1</v>
      </c>
      <c r="G420" s="38" t="n">
        <v>4</v>
      </c>
      <c r="H420" s="729" t="n">
        <v>4</v>
      </c>
      <c r="I420" s="729" t="n">
        <v>4.21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40</v>
      </c>
      <c r="N420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9" t="inlineStr">
        <is>
          <t>КИ</t>
        </is>
      </c>
    </row>
    <row r="421" ht="27" customHeight="1">
      <c r="A421" s="64" t="inlineStr">
        <is>
          <t>SU002545</t>
        </is>
      </c>
      <c r="B421" s="64" t="inlineStr">
        <is>
          <t>P003137</t>
        </is>
      </c>
      <c r="C421" s="37" t="n">
        <v>4301031176</v>
      </c>
      <c r="D421" s="403" t="n">
        <v>4607091389425</v>
      </c>
      <c r="E421" s="697" t="n"/>
      <c r="F421" s="729" t="n">
        <v>0.35</v>
      </c>
      <c r="G421" s="38" t="n">
        <v>6</v>
      </c>
      <c r="H421" s="729" t="n">
        <v>2.1</v>
      </c>
      <c r="I421" s="729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1" s="731" t="n"/>
      <c r="P421" s="731" t="n"/>
      <c r="Q421" s="731" t="n"/>
      <c r="R421" s="697" t="n"/>
      <c r="S421" s="40" t="inlineStr"/>
      <c r="T421" s="40" t="inlineStr"/>
      <c r="U421" s="41" t="inlineStr">
        <is>
          <t>кг</t>
        </is>
      </c>
      <c r="V421" s="732" t="n">
        <v>0</v>
      </c>
      <c r="W421" s="733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SU002917</t>
        </is>
      </c>
      <c r="B422" s="64" t="inlineStr">
        <is>
          <t>P003343</t>
        </is>
      </c>
      <c r="C422" s="37" t="n">
        <v>4301031215</v>
      </c>
      <c r="D422" s="403" t="n">
        <v>4680115882911</v>
      </c>
      <c r="E422" s="697" t="n"/>
      <c r="F422" s="729" t="n">
        <v>0.4</v>
      </c>
      <c r="G422" s="38" t="n">
        <v>6</v>
      </c>
      <c r="H422" s="729" t="n">
        <v>2.4</v>
      </c>
      <c r="I422" s="729" t="n">
        <v>2.53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65" t="inlineStr">
        <is>
          <t>П/к колбасы «Балыкбургская по-баварски» Фикс.вес 0,4 н/о мгс ТМ «Баварушка»</t>
        </is>
      </c>
      <c r="O422" s="731" t="n"/>
      <c r="P422" s="731" t="n"/>
      <c r="Q422" s="731" t="n"/>
      <c r="R422" s="697" t="n"/>
      <c r="S422" s="40" t="inlineStr"/>
      <c r="T422" s="40" t="inlineStr"/>
      <c r="U422" s="41" t="inlineStr">
        <is>
          <t>кг</t>
        </is>
      </c>
      <c r="V422" s="732" t="n">
        <v>0</v>
      </c>
      <c r="W422" s="733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SU002726</t>
        </is>
      </c>
      <c r="B423" s="64" t="inlineStr">
        <is>
          <t>P003095</t>
        </is>
      </c>
      <c r="C423" s="37" t="n">
        <v>4301031167</v>
      </c>
      <c r="D423" s="403" t="n">
        <v>4680115880771</v>
      </c>
      <c r="E423" s="697" t="n"/>
      <c r="F423" s="729" t="n">
        <v>0.28</v>
      </c>
      <c r="G423" s="38" t="n">
        <v>6</v>
      </c>
      <c r="H423" s="729" t="n">
        <v>1.68</v>
      </c>
      <c r="I423" s="729" t="n">
        <v>1.81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3" s="731" t="n"/>
      <c r="P423" s="731" t="n"/>
      <c r="Q423" s="731" t="n"/>
      <c r="R423" s="697" t="n"/>
      <c r="S423" s="40" t="inlineStr"/>
      <c r="T423" s="40" t="inlineStr"/>
      <c r="U423" s="41" t="inlineStr">
        <is>
          <t>кг</t>
        </is>
      </c>
      <c r="V423" s="732" t="n">
        <v>0</v>
      </c>
      <c r="W423" s="73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SU002604</t>
        </is>
      </c>
      <c r="B424" s="64" t="inlineStr">
        <is>
          <t>P003135</t>
        </is>
      </c>
      <c r="C424" s="37" t="n">
        <v>4301031173</v>
      </c>
      <c r="D424" s="403" t="n">
        <v>4607091389500</v>
      </c>
      <c r="E424" s="697" t="n"/>
      <c r="F424" s="729" t="n">
        <v>0.35</v>
      </c>
      <c r="G424" s="38" t="n">
        <v>6</v>
      </c>
      <c r="H424" s="729" t="n">
        <v>2.1</v>
      </c>
      <c r="I424" s="729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SU002358</t>
        </is>
      </c>
      <c r="B425" s="64" t="inlineStr">
        <is>
          <t>P002642</t>
        </is>
      </c>
      <c r="C425" s="37" t="n">
        <v>4301031103</v>
      </c>
      <c r="D425" s="403" t="n">
        <v>4680115881983</v>
      </c>
      <c r="E425" s="697" t="n"/>
      <c r="F425" s="729" t="n">
        <v>0.28</v>
      </c>
      <c r="G425" s="38" t="n">
        <v>4</v>
      </c>
      <c r="H425" s="729" t="n">
        <v>1.12</v>
      </c>
      <c r="I425" s="729" t="n">
        <v>1.252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5" s="731" t="n"/>
      <c r="P425" s="731" t="n"/>
      <c r="Q425" s="731" t="n"/>
      <c r="R425" s="697" t="n"/>
      <c r="S425" s="40" t="inlineStr"/>
      <c r="T425" s="40" t="inlineStr"/>
      <c r="U425" s="41" t="inlineStr">
        <is>
          <t>кг</t>
        </is>
      </c>
      <c r="V425" s="732" t="n">
        <v>0</v>
      </c>
      <c r="W425" s="73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411" t="n"/>
      <c r="B426" s="685" t="n"/>
      <c r="C426" s="685" t="n"/>
      <c r="D426" s="685" t="n"/>
      <c r="E426" s="685" t="n"/>
      <c r="F426" s="685" t="n"/>
      <c r="G426" s="685" t="n"/>
      <c r="H426" s="685" t="n"/>
      <c r="I426" s="685" t="n"/>
      <c r="J426" s="685" t="n"/>
      <c r="K426" s="685" t="n"/>
      <c r="L426" s="685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кор</t>
        </is>
      </c>
      <c r="V426" s="736">
        <f>IFERROR(V419/H419,"0")+IFERROR(V420/H420,"0")+IFERROR(V421/H421,"0")+IFERROR(V422/H422,"0")+IFERROR(V423/H423,"0")+IFERROR(V424/H424,"0")+IFERROR(V425/H425,"0")</f>
        <v/>
      </c>
      <c r="W426" s="736">
        <f>IFERROR(W419/H419,"0")+IFERROR(W420/H420,"0")+IFERROR(W421/H421,"0")+IFERROR(W422/H422,"0")+IFERROR(W423/H423,"0")+IFERROR(W424/H424,"0")+IFERROR(W425/H425,"0")</f>
        <v/>
      </c>
      <c r="X426" s="736">
        <f>IFERROR(IF(X419="",0,X419),"0")+IFERROR(IF(X420="",0,X420),"0")+IFERROR(IF(X421="",0,X421),"0")+IFERROR(IF(X422="",0,X422),"0")+IFERROR(IF(X423="",0,X423),"0")+IFERROR(IF(X424="",0,X424),"0")+IFERROR(IF(X425="",0,X425),"0")</f>
        <v/>
      </c>
      <c r="Y426" s="737" t="n"/>
      <c r="Z426" s="737" t="n"/>
    </row>
    <row r="427">
      <c r="A427" s="685" t="n"/>
      <c r="B427" s="685" t="n"/>
      <c r="C427" s="685" t="n"/>
      <c r="D427" s="685" t="n"/>
      <c r="E427" s="685" t="n"/>
      <c r="F427" s="685" t="n"/>
      <c r="G427" s="685" t="n"/>
      <c r="H427" s="685" t="n"/>
      <c r="I427" s="685" t="n"/>
      <c r="J427" s="685" t="n"/>
      <c r="K427" s="685" t="n"/>
      <c r="L427" s="685" t="n"/>
      <c r="M427" s="734" t="n"/>
      <c r="N427" s="735" t="inlineStr">
        <is>
          <t>Итого</t>
        </is>
      </c>
      <c r="O427" s="705" t="n"/>
      <c r="P427" s="705" t="n"/>
      <c r="Q427" s="705" t="n"/>
      <c r="R427" s="705" t="n"/>
      <c r="S427" s="705" t="n"/>
      <c r="T427" s="706" t="n"/>
      <c r="U427" s="43" t="inlineStr">
        <is>
          <t>кг</t>
        </is>
      </c>
      <c r="V427" s="736">
        <f>IFERROR(SUM(V419:V425),"0")</f>
        <v/>
      </c>
      <c r="W427" s="736">
        <f>IFERROR(SUM(W419:W425),"0")</f>
        <v/>
      </c>
      <c r="X427" s="43" t="n"/>
      <c r="Y427" s="737" t="n"/>
      <c r="Z427" s="737" t="n"/>
    </row>
    <row r="428" ht="14.25" customHeight="1">
      <c r="A428" s="402" t="inlineStr">
        <is>
          <t>Сырокопченые колбасы</t>
        </is>
      </c>
      <c r="B428" s="685" t="n"/>
      <c r="C428" s="685" t="n"/>
      <c r="D428" s="685" t="n"/>
      <c r="E428" s="685" t="n"/>
      <c r="F428" s="685" t="n"/>
      <c r="G428" s="685" t="n"/>
      <c r="H428" s="685" t="n"/>
      <c r="I428" s="685" t="n"/>
      <c r="J428" s="685" t="n"/>
      <c r="K428" s="685" t="n"/>
      <c r="L428" s="685" t="n"/>
      <c r="M428" s="685" t="n"/>
      <c r="N428" s="685" t="n"/>
      <c r="O428" s="685" t="n"/>
      <c r="P428" s="685" t="n"/>
      <c r="Q428" s="685" t="n"/>
      <c r="R428" s="685" t="n"/>
      <c r="S428" s="685" t="n"/>
      <c r="T428" s="685" t="n"/>
      <c r="U428" s="685" t="n"/>
      <c r="V428" s="685" t="n"/>
      <c r="W428" s="685" t="n"/>
      <c r="X428" s="685" t="n"/>
      <c r="Y428" s="402" t="n"/>
      <c r="Z428" s="402" t="n"/>
    </row>
    <row r="429" ht="27" customHeight="1">
      <c r="A429" s="64" t="inlineStr">
        <is>
          <t>SU003315</t>
        </is>
      </c>
      <c r="B429" s="64" t="inlineStr">
        <is>
          <t>P004036</t>
        </is>
      </c>
      <c r="C429" s="37" t="n">
        <v>4301040358</v>
      </c>
      <c r="D429" s="403" t="n">
        <v>4680115884571</v>
      </c>
      <c r="E429" s="697" t="n"/>
      <c r="F429" s="729" t="n">
        <v>0.1</v>
      </c>
      <c r="G429" s="38" t="n">
        <v>20</v>
      </c>
      <c r="H429" s="729" t="n">
        <v>2</v>
      </c>
      <c r="I429" s="729" t="n">
        <v>2.6</v>
      </c>
      <c r="J429" s="38" t="n">
        <v>200</v>
      </c>
      <c r="K429" s="38" t="inlineStr">
        <is>
          <t>10</t>
        </is>
      </c>
      <c r="L429" s="39" t="inlineStr">
        <is>
          <t>ДК</t>
        </is>
      </c>
      <c r="M429" s="38" t="n">
        <v>60</v>
      </c>
      <c r="N429" s="969" t="inlineStr">
        <is>
          <t>с/к колбасы «Ветчина Балыкбургская с мраморным балыком» ф/в 0,1 нарезка ТМ «Баварушка»</t>
        </is>
      </c>
      <c r="O429" s="731" t="n"/>
      <c r="P429" s="731" t="n"/>
      <c r="Q429" s="731" t="n"/>
      <c r="R429" s="697" t="n"/>
      <c r="S429" s="40" t="inlineStr"/>
      <c r="T429" s="40" t="inlineStr"/>
      <c r="U429" s="41" t="inlineStr">
        <is>
          <t>кг</t>
        </is>
      </c>
      <c r="V429" s="732" t="n">
        <v>0</v>
      </c>
      <c r="W429" s="733">
        <f>IFERROR(IF(V429="",0,CEILING((V429/$H429),1)*$H429),"")</f>
        <v/>
      </c>
      <c r="X429" s="42">
        <f>IFERROR(IF(W429=0,"",ROUNDUP(W429/H429,0)*0.00627),"")</f>
        <v/>
      </c>
      <c r="Y429" s="69" t="inlineStr"/>
      <c r="Z429" s="70" t="inlineStr"/>
      <c r="AD429" s="71" t="n"/>
      <c r="BA429" s="305" t="inlineStr">
        <is>
          <t>КИ</t>
        </is>
      </c>
    </row>
    <row r="430">
      <c r="A430" s="411" t="n"/>
      <c r="B430" s="685" t="n"/>
      <c r="C430" s="685" t="n"/>
      <c r="D430" s="685" t="n"/>
      <c r="E430" s="685" t="n"/>
      <c r="F430" s="685" t="n"/>
      <c r="G430" s="685" t="n"/>
      <c r="H430" s="685" t="n"/>
      <c r="I430" s="685" t="n"/>
      <c r="J430" s="685" t="n"/>
      <c r="K430" s="685" t="n"/>
      <c r="L430" s="685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кор</t>
        </is>
      </c>
      <c r="V430" s="736">
        <f>IFERROR(V429/H429,"0")</f>
        <v/>
      </c>
      <c r="W430" s="736">
        <f>IFERROR(W429/H429,"0")</f>
        <v/>
      </c>
      <c r="X430" s="736">
        <f>IFERROR(IF(X429="",0,X429),"0")</f>
        <v/>
      </c>
      <c r="Y430" s="737" t="n"/>
      <c r="Z430" s="737" t="n"/>
    </row>
    <row r="431">
      <c r="A431" s="685" t="n"/>
      <c r="B431" s="685" t="n"/>
      <c r="C431" s="685" t="n"/>
      <c r="D431" s="685" t="n"/>
      <c r="E431" s="685" t="n"/>
      <c r="F431" s="685" t="n"/>
      <c r="G431" s="685" t="n"/>
      <c r="H431" s="685" t="n"/>
      <c r="I431" s="685" t="n"/>
      <c r="J431" s="685" t="n"/>
      <c r="K431" s="685" t="n"/>
      <c r="L431" s="685" t="n"/>
      <c r="M431" s="734" t="n"/>
      <c r="N431" s="735" t="inlineStr">
        <is>
          <t>Итого</t>
        </is>
      </c>
      <c r="O431" s="705" t="n"/>
      <c r="P431" s="705" t="n"/>
      <c r="Q431" s="705" t="n"/>
      <c r="R431" s="705" t="n"/>
      <c r="S431" s="705" t="n"/>
      <c r="T431" s="706" t="n"/>
      <c r="U431" s="43" t="inlineStr">
        <is>
          <t>кг</t>
        </is>
      </c>
      <c r="V431" s="736">
        <f>IFERROR(SUM(V429:V429),"0")</f>
        <v/>
      </c>
      <c r="W431" s="736">
        <f>IFERROR(SUM(W429:W429),"0")</f>
        <v/>
      </c>
      <c r="X431" s="43" t="n"/>
      <c r="Y431" s="737" t="n"/>
      <c r="Z431" s="737" t="n"/>
    </row>
    <row r="432" ht="14.25" customHeight="1">
      <c r="A432" s="402" t="inlineStr">
        <is>
          <t>Сыровяленые колбасы</t>
        </is>
      </c>
      <c r="B432" s="685" t="n"/>
      <c r="C432" s="685" t="n"/>
      <c r="D432" s="685" t="n"/>
      <c r="E432" s="685" t="n"/>
      <c r="F432" s="685" t="n"/>
      <c r="G432" s="685" t="n"/>
      <c r="H432" s="685" t="n"/>
      <c r="I432" s="685" t="n"/>
      <c r="J432" s="685" t="n"/>
      <c r="K432" s="685" t="n"/>
      <c r="L432" s="685" t="n"/>
      <c r="M432" s="685" t="n"/>
      <c r="N432" s="685" t="n"/>
      <c r="O432" s="685" t="n"/>
      <c r="P432" s="685" t="n"/>
      <c r="Q432" s="685" t="n"/>
      <c r="R432" s="685" t="n"/>
      <c r="S432" s="685" t="n"/>
      <c r="T432" s="685" t="n"/>
      <c r="U432" s="685" t="n"/>
      <c r="V432" s="685" t="n"/>
      <c r="W432" s="685" t="n"/>
      <c r="X432" s="685" t="n"/>
      <c r="Y432" s="402" t="n"/>
      <c r="Z432" s="402" t="n"/>
    </row>
    <row r="433" ht="27" customHeight="1">
      <c r="A433" s="64" t="inlineStr">
        <is>
          <t>SU003279</t>
        </is>
      </c>
      <c r="B433" s="64" t="inlineStr">
        <is>
          <t>P003773</t>
        </is>
      </c>
      <c r="C433" s="37" t="n">
        <v>4301170010</v>
      </c>
      <c r="D433" s="403" t="n">
        <v>4680115884090</v>
      </c>
      <c r="E433" s="697" t="n"/>
      <c r="F433" s="729" t="n">
        <v>0.11</v>
      </c>
      <c r="G433" s="38" t="n">
        <v>12</v>
      </c>
      <c r="H433" s="729" t="n">
        <v>1.32</v>
      </c>
      <c r="I433" s="729" t="n">
        <v>1.88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150</v>
      </c>
      <c r="N433" s="970" t="inlineStr">
        <is>
          <t>с/в колбасы «Балыкбургская с мраморным балыком» ф/в 0,11 н/о ТМ «Баварушка»</t>
        </is>
      </c>
      <c r="O433" s="731" t="n"/>
      <c r="P433" s="731" t="n"/>
      <c r="Q433" s="731" t="n"/>
      <c r="R433" s="697" t="n"/>
      <c r="S433" s="40" t="inlineStr"/>
      <c r="T433" s="40" t="inlineStr"/>
      <c r="U433" s="41" t="inlineStr">
        <is>
          <t>кг</t>
        </is>
      </c>
      <c r="V433" s="732" t="n">
        <v>0</v>
      </c>
      <c r="W433" s="733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6" t="inlineStr">
        <is>
          <t>КИ</t>
        </is>
      </c>
    </row>
    <row r="434">
      <c r="A434" s="411" t="n"/>
      <c r="B434" s="685" t="n"/>
      <c r="C434" s="685" t="n"/>
      <c r="D434" s="685" t="n"/>
      <c r="E434" s="685" t="n"/>
      <c r="F434" s="685" t="n"/>
      <c r="G434" s="685" t="n"/>
      <c r="H434" s="685" t="n"/>
      <c r="I434" s="685" t="n"/>
      <c r="J434" s="685" t="n"/>
      <c r="K434" s="685" t="n"/>
      <c r="L434" s="685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кор</t>
        </is>
      </c>
      <c r="V434" s="736">
        <f>IFERROR(V433/H433,"0")</f>
        <v/>
      </c>
      <c r="W434" s="736">
        <f>IFERROR(W433/H433,"0")</f>
        <v/>
      </c>
      <c r="X434" s="736">
        <f>IFERROR(IF(X433="",0,X433),"0")</f>
        <v/>
      </c>
      <c r="Y434" s="737" t="n"/>
      <c r="Z434" s="737" t="n"/>
    </row>
    <row r="435">
      <c r="A435" s="685" t="n"/>
      <c r="B435" s="685" t="n"/>
      <c r="C435" s="685" t="n"/>
      <c r="D435" s="685" t="n"/>
      <c r="E435" s="685" t="n"/>
      <c r="F435" s="685" t="n"/>
      <c r="G435" s="685" t="n"/>
      <c r="H435" s="685" t="n"/>
      <c r="I435" s="685" t="n"/>
      <c r="J435" s="685" t="n"/>
      <c r="K435" s="685" t="n"/>
      <c r="L435" s="685" t="n"/>
      <c r="M435" s="734" t="n"/>
      <c r="N435" s="735" t="inlineStr">
        <is>
          <t>Итого</t>
        </is>
      </c>
      <c r="O435" s="705" t="n"/>
      <c r="P435" s="705" t="n"/>
      <c r="Q435" s="705" t="n"/>
      <c r="R435" s="705" t="n"/>
      <c r="S435" s="705" t="n"/>
      <c r="T435" s="706" t="n"/>
      <c r="U435" s="43" t="inlineStr">
        <is>
          <t>кг</t>
        </is>
      </c>
      <c r="V435" s="736">
        <f>IFERROR(SUM(V433:V433),"0")</f>
        <v/>
      </c>
      <c r="W435" s="736">
        <f>IFERROR(SUM(W433:W433),"0")</f>
        <v/>
      </c>
      <c r="X435" s="43" t="n"/>
      <c r="Y435" s="737" t="n"/>
      <c r="Z435" s="737" t="n"/>
    </row>
    <row r="436" ht="14.25" customHeight="1">
      <c r="A436" s="402" t="inlineStr">
        <is>
          <t>Деликатесы</t>
        </is>
      </c>
      <c r="B436" s="685" t="n"/>
      <c r="C436" s="685" t="n"/>
      <c r="D436" s="685" t="n"/>
      <c r="E436" s="685" t="n"/>
      <c r="F436" s="685" t="n"/>
      <c r="G436" s="685" t="n"/>
      <c r="H436" s="685" t="n"/>
      <c r="I436" s="685" t="n"/>
      <c r="J436" s="685" t="n"/>
      <c r="K436" s="685" t="n"/>
      <c r="L436" s="685" t="n"/>
      <c r="M436" s="685" t="n"/>
      <c r="N436" s="685" t="n"/>
      <c r="O436" s="685" t="n"/>
      <c r="P436" s="685" t="n"/>
      <c r="Q436" s="685" t="n"/>
      <c r="R436" s="685" t="n"/>
      <c r="S436" s="685" t="n"/>
      <c r="T436" s="685" t="n"/>
      <c r="U436" s="685" t="n"/>
      <c r="V436" s="685" t="n"/>
      <c r="W436" s="685" t="n"/>
      <c r="X436" s="685" t="n"/>
      <c r="Y436" s="402" t="n"/>
      <c r="Z436" s="402" t="n"/>
    </row>
    <row r="437" ht="27" customHeight="1">
      <c r="A437" s="64" t="inlineStr">
        <is>
          <t>SU003314</t>
        </is>
      </c>
      <c r="B437" s="64" t="inlineStr">
        <is>
          <t>P004035</t>
        </is>
      </c>
      <c r="C437" s="37" t="n">
        <v>4301040357</v>
      </c>
      <c r="D437" s="403" t="n">
        <v>4680115884564</v>
      </c>
      <c r="E437" s="697" t="n"/>
      <c r="F437" s="729" t="n">
        <v>0.15</v>
      </c>
      <c r="G437" s="38" t="n">
        <v>20</v>
      </c>
      <c r="H437" s="729" t="n">
        <v>3</v>
      </c>
      <c r="I437" s="729" t="n">
        <v>3.6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60</v>
      </c>
      <c r="N437" s="971" t="inlineStr">
        <is>
          <t>Деликатесы «Бекон Балыкбургский с натуральным копчением» ф/в 0,15 нарезка ТМ «Баварушка»</t>
        </is>
      </c>
      <c r="O437" s="731" t="n"/>
      <c r="P437" s="731" t="n"/>
      <c r="Q437" s="731" t="n"/>
      <c r="R437" s="697" t="n"/>
      <c r="S437" s="40" t="inlineStr"/>
      <c r="T437" s="40" t="inlineStr"/>
      <c r="U437" s="41" t="inlineStr">
        <is>
          <t>кг</t>
        </is>
      </c>
      <c r="V437" s="732" t="n">
        <v>0</v>
      </c>
      <c r="W437" s="733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07" t="inlineStr">
        <is>
          <t>КИ</t>
        </is>
      </c>
    </row>
    <row r="438">
      <c r="A438" s="411" t="n"/>
      <c r="B438" s="685" t="n"/>
      <c r="C438" s="685" t="n"/>
      <c r="D438" s="685" t="n"/>
      <c r="E438" s="685" t="n"/>
      <c r="F438" s="685" t="n"/>
      <c r="G438" s="685" t="n"/>
      <c r="H438" s="685" t="n"/>
      <c r="I438" s="685" t="n"/>
      <c r="J438" s="685" t="n"/>
      <c r="K438" s="685" t="n"/>
      <c r="L438" s="685" t="n"/>
      <c r="M438" s="734" t="n"/>
      <c r="N438" s="735" t="inlineStr">
        <is>
          <t>Итого</t>
        </is>
      </c>
      <c r="O438" s="705" t="n"/>
      <c r="P438" s="705" t="n"/>
      <c r="Q438" s="705" t="n"/>
      <c r="R438" s="705" t="n"/>
      <c r="S438" s="705" t="n"/>
      <c r="T438" s="706" t="n"/>
      <c r="U438" s="43" t="inlineStr">
        <is>
          <t>кор</t>
        </is>
      </c>
      <c r="V438" s="736">
        <f>IFERROR(V437/H437,"0")</f>
        <v/>
      </c>
      <c r="W438" s="736">
        <f>IFERROR(W437/H437,"0")</f>
        <v/>
      </c>
      <c r="X438" s="736">
        <f>IFERROR(IF(X437="",0,X437),"0")</f>
        <v/>
      </c>
      <c r="Y438" s="737" t="n"/>
      <c r="Z438" s="737" t="n"/>
    </row>
    <row r="439">
      <c r="A439" s="685" t="n"/>
      <c r="B439" s="685" t="n"/>
      <c r="C439" s="685" t="n"/>
      <c r="D439" s="685" t="n"/>
      <c r="E439" s="685" t="n"/>
      <c r="F439" s="685" t="n"/>
      <c r="G439" s="685" t="n"/>
      <c r="H439" s="685" t="n"/>
      <c r="I439" s="685" t="n"/>
      <c r="J439" s="685" t="n"/>
      <c r="K439" s="685" t="n"/>
      <c r="L439" s="685" t="n"/>
      <c r="M439" s="734" t="n"/>
      <c r="N439" s="735" t="inlineStr">
        <is>
          <t>Итого</t>
        </is>
      </c>
      <c r="O439" s="705" t="n"/>
      <c r="P439" s="705" t="n"/>
      <c r="Q439" s="705" t="n"/>
      <c r="R439" s="705" t="n"/>
      <c r="S439" s="705" t="n"/>
      <c r="T439" s="706" t="n"/>
      <c r="U439" s="43" t="inlineStr">
        <is>
          <t>кг</t>
        </is>
      </c>
      <c r="V439" s="736">
        <f>IFERROR(SUM(V437:V437),"0")</f>
        <v/>
      </c>
      <c r="W439" s="736">
        <f>IFERROR(SUM(W437:W437),"0")</f>
        <v/>
      </c>
      <c r="X439" s="43" t="n"/>
      <c r="Y439" s="737" t="n"/>
      <c r="Z439" s="737" t="n"/>
    </row>
    <row r="440" ht="27.75" customHeight="1">
      <c r="A440" s="400" t="inlineStr">
        <is>
          <t>Дугушка</t>
        </is>
      </c>
      <c r="B440" s="728" t="n"/>
      <c r="C440" s="728" t="n"/>
      <c r="D440" s="728" t="n"/>
      <c r="E440" s="728" t="n"/>
      <c r="F440" s="728" t="n"/>
      <c r="G440" s="728" t="n"/>
      <c r="H440" s="728" t="n"/>
      <c r="I440" s="728" t="n"/>
      <c r="J440" s="728" t="n"/>
      <c r="K440" s="728" t="n"/>
      <c r="L440" s="728" t="n"/>
      <c r="M440" s="728" t="n"/>
      <c r="N440" s="728" t="n"/>
      <c r="O440" s="728" t="n"/>
      <c r="P440" s="728" t="n"/>
      <c r="Q440" s="728" t="n"/>
      <c r="R440" s="728" t="n"/>
      <c r="S440" s="728" t="n"/>
      <c r="T440" s="728" t="n"/>
      <c r="U440" s="728" t="n"/>
      <c r="V440" s="728" t="n"/>
      <c r="W440" s="728" t="n"/>
      <c r="X440" s="728" t="n"/>
      <c r="Y440" s="55" t="n"/>
      <c r="Z440" s="55" t="n"/>
    </row>
    <row r="441" ht="16.5" customHeight="1">
      <c r="A441" s="401" t="inlineStr">
        <is>
          <t>Дугушка</t>
        </is>
      </c>
      <c r="B441" s="685" t="n"/>
      <c r="C441" s="685" t="n"/>
      <c r="D441" s="685" t="n"/>
      <c r="E441" s="685" t="n"/>
      <c r="F441" s="685" t="n"/>
      <c r="G441" s="685" t="n"/>
      <c r="H441" s="685" t="n"/>
      <c r="I441" s="685" t="n"/>
      <c r="J441" s="685" t="n"/>
      <c r="K441" s="685" t="n"/>
      <c r="L441" s="685" t="n"/>
      <c r="M441" s="685" t="n"/>
      <c r="N441" s="685" t="n"/>
      <c r="O441" s="685" t="n"/>
      <c r="P441" s="685" t="n"/>
      <c r="Q441" s="685" t="n"/>
      <c r="R441" s="685" t="n"/>
      <c r="S441" s="685" t="n"/>
      <c r="T441" s="685" t="n"/>
      <c r="U441" s="685" t="n"/>
      <c r="V441" s="685" t="n"/>
      <c r="W441" s="685" t="n"/>
      <c r="X441" s="685" t="n"/>
      <c r="Y441" s="401" t="n"/>
      <c r="Z441" s="401" t="n"/>
    </row>
    <row r="442" ht="14.25" customHeight="1">
      <c r="A442" s="402" t="inlineStr">
        <is>
          <t>Вареные колбасы</t>
        </is>
      </c>
      <c r="B442" s="685" t="n"/>
      <c r="C442" s="685" t="n"/>
      <c r="D442" s="685" t="n"/>
      <c r="E442" s="685" t="n"/>
      <c r="F442" s="685" t="n"/>
      <c r="G442" s="685" t="n"/>
      <c r="H442" s="685" t="n"/>
      <c r="I442" s="685" t="n"/>
      <c r="J442" s="685" t="n"/>
      <c r="K442" s="685" t="n"/>
      <c r="L442" s="685" t="n"/>
      <c r="M442" s="685" t="n"/>
      <c r="N442" s="685" t="n"/>
      <c r="O442" s="685" t="n"/>
      <c r="P442" s="685" t="n"/>
      <c r="Q442" s="685" t="n"/>
      <c r="R442" s="685" t="n"/>
      <c r="S442" s="685" t="n"/>
      <c r="T442" s="685" t="n"/>
      <c r="U442" s="685" t="n"/>
      <c r="V442" s="685" t="n"/>
      <c r="W442" s="685" t="n"/>
      <c r="X442" s="685" t="n"/>
      <c r="Y442" s="402" t="n"/>
      <c r="Z442" s="402" t="n"/>
    </row>
    <row r="443" ht="27" customHeight="1">
      <c r="A443" s="64" t="inlineStr">
        <is>
          <t>SU002011</t>
        </is>
      </c>
      <c r="B443" s="64" t="inlineStr">
        <is>
          <t>P002991</t>
        </is>
      </c>
      <c r="C443" s="37" t="n">
        <v>4301011371</v>
      </c>
      <c r="D443" s="403" t="n">
        <v>4607091389067</v>
      </c>
      <c r="E443" s="697" t="n"/>
      <c r="F443" s="729" t="n">
        <v>0.88</v>
      </c>
      <c r="G443" s="38" t="n">
        <v>6</v>
      </c>
      <c r="H443" s="729" t="n">
        <v>5.28</v>
      </c>
      <c r="I443" s="729" t="n">
        <v>5.64</v>
      </c>
      <c r="J443" s="38" t="n">
        <v>104</v>
      </c>
      <c r="K443" s="38" t="inlineStr">
        <is>
          <t>8</t>
        </is>
      </c>
      <c r="L443" s="39" t="inlineStr">
        <is>
          <t>СК3</t>
        </is>
      </c>
      <c r="M443" s="38" t="n">
        <v>55</v>
      </c>
      <c r="N443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08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P002975</t>
        </is>
      </c>
      <c r="C444" s="37" t="n">
        <v>4301011363</v>
      </c>
      <c r="D444" s="403" t="n">
        <v>4607091383522</v>
      </c>
      <c r="E444" s="697" t="n"/>
      <c r="F444" s="729" t="n">
        <v>0.88</v>
      </c>
      <c r="G444" s="38" t="n">
        <v>6</v>
      </c>
      <c r="H444" s="729" t="n">
        <v>5.28</v>
      </c>
      <c r="I444" s="72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09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403" t="n">
        <v>4607091384437</v>
      </c>
      <c r="E445" s="697" t="n"/>
      <c r="F445" s="729" t="n">
        <v>0.88</v>
      </c>
      <c r="G445" s="38" t="n">
        <v>6</v>
      </c>
      <c r="H445" s="729" t="n">
        <v>5.28</v>
      </c>
      <c r="I445" s="72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0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403" t="n">
        <v>4607091389104</v>
      </c>
      <c r="E446" s="697" t="n"/>
      <c r="F446" s="729" t="n">
        <v>0.88</v>
      </c>
      <c r="G446" s="38" t="n">
        <v>6</v>
      </c>
      <c r="H446" s="729" t="n">
        <v>5.28</v>
      </c>
      <c r="I446" s="72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SU002632</t>
        </is>
      </c>
      <c r="B447" s="64" t="inlineStr">
        <is>
          <t>P002982</t>
        </is>
      </c>
      <c r="C447" s="37" t="n">
        <v>4301011367</v>
      </c>
      <c r="D447" s="403" t="n">
        <v>4680115880603</v>
      </c>
      <c r="E447" s="697" t="n"/>
      <c r="F447" s="729" t="n">
        <v>0.6</v>
      </c>
      <c r="G447" s="38" t="n">
        <v>6</v>
      </c>
      <c r="H447" s="729" t="n">
        <v>3.6</v>
      </c>
      <c r="I447" s="729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7" s="731" t="n"/>
      <c r="P447" s="731" t="n"/>
      <c r="Q447" s="731" t="n"/>
      <c r="R447" s="697" t="n"/>
      <c r="S447" s="40" t="inlineStr"/>
      <c r="T447" s="40" t="inlineStr"/>
      <c r="U447" s="41" t="inlineStr">
        <is>
          <t>кг</t>
        </is>
      </c>
      <c r="V447" s="732" t="n">
        <v>0</v>
      </c>
      <c r="W447" s="733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SU002220</t>
        </is>
      </c>
      <c r="B448" s="64" t="inlineStr">
        <is>
          <t>P002404</t>
        </is>
      </c>
      <c r="C448" s="37" t="n">
        <v>4301011168</v>
      </c>
      <c r="D448" s="403" t="n">
        <v>4607091389999</v>
      </c>
      <c r="E448" s="697" t="n"/>
      <c r="F448" s="729" t="n">
        <v>0.6</v>
      </c>
      <c r="G448" s="38" t="n">
        <v>6</v>
      </c>
      <c r="H448" s="729" t="n">
        <v>3.6</v>
      </c>
      <c r="I448" s="729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8" s="731" t="n"/>
      <c r="P448" s="731" t="n"/>
      <c r="Q448" s="731" t="n"/>
      <c r="R448" s="697" t="n"/>
      <c r="S448" s="40" t="inlineStr"/>
      <c r="T448" s="40" t="inlineStr"/>
      <c r="U448" s="41" t="inlineStr">
        <is>
          <t>кг</t>
        </is>
      </c>
      <c r="V448" s="732" t="n">
        <v>34</v>
      </c>
      <c r="W448" s="733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SU002635</t>
        </is>
      </c>
      <c r="B449" s="64" t="inlineStr">
        <is>
          <t>P002992</t>
        </is>
      </c>
      <c r="C449" s="37" t="n">
        <v>4301011372</v>
      </c>
      <c r="D449" s="403" t="n">
        <v>4680115882782</v>
      </c>
      <c r="E449" s="697" t="n"/>
      <c r="F449" s="729" t="n">
        <v>0.6</v>
      </c>
      <c r="G449" s="38" t="n">
        <v>6</v>
      </c>
      <c r="H449" s="729" t="n">
        <v>3.6</v>
      </c>
      <c r="I449" s="72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50</v>
      </c>
      <c r="N449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9" s="731" t="n"/>
      <c r="P449" s="731" t="n"/>
      <c r="Q449" s="731" t="n"/>
      <c r="R449" s="697" t="n"/>
      <c r="S449" s="40" t="inlineStr"/>
      <c r="T449" s="40" t="inlineStr"/>
      <c r="U449" s="41" t="inlineStr">
        <is>
          <t>кг</t>
        </is>
      </c>
      <c r="V449" s="732" t="n">
        <v>0</v>
      </c>
      <c r="W449" s="73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SU002020</t>
        </is>
      </c>
      <c r="B450" s="64" t="inlineStr">
        <is>
          <t>P002308</t>
        </is>
      </c>
      <c r="C450" s="37" t="n">
        <v>4301011190</v>
      </c>
      <c r="D450" s="403" t="n">
        <v>4607091389098</v>
      </c>
      <c r="E450" s="697" t="n"/>
      <c r="F450" s="729" t="n">
        <v>0.4</v>
      </c>
      <c r="G450" s="38" t="n">
        <v>6</v>
      </c>
      <c r="H450" s="729" t="n">
        <v>2.4</v>
      </c>
      <c r="I450" s="729" t="n">
        <v>2.6</v>
      </c>
      <c r="J450" s="38" t="n">
        <v>156</v>
      </c>
      <c r="K450" s="38" t="inlineStr">
        <is>
          <t>12</t>
        </is>
      </c>
      <c r="L450" s="39" t="inlineStr">
        <is>
          <t>СК3</t>
        </is>
      </c>
      <c r="M450" s="38" t="n">
        <v>50</v>
      </c>
      <c r="N450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SU002631</t>
        </is>
      </c>
      <c r="B451" s="64" t="inlineStr">
        <is>
          <t>P002981</t>
        </is>
      </c>
      <c r="C451" s="37" t="n">
        <v>4301011366</v>
      </c>
      <c r="D451" s="403" t="n">
        <v>4607091389982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>
      <c r="A452" s="411" t="n"/>
      <c r="B452" s="685" t="n"/>
      <c r="C452" s="685" t="n"/>
      <c r="D452" s="685" t="n"/>
      <c r="E452" s="685" t="n"/>
      <c r="F452" s="685" t="n"/>
      <c r="G452" s="685" t="n"/>
      <c r="H452" s="685" t="n"/>
      <c r="I452" s="685" t="n"/>
      <c r="J452" s="685" t="n"/>
      <c r="K452" s="685" t="n"/>
      <c r="L452" s="685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IFERROR(V443/H443,"0")+IFERROR(V444/H444,"0")+IFERROR(V445/H445,"0")+IFERROR(V446/H446,"0")+IFERROR(V447/H447,"0")+IFERROR(V448/H448,"0")+IFERROR(V449/H449,"0")+IFERROR(V450/H450,"0")+IFERROR(V451/H451,"0")</f>
        <v/>
      </c>
      <c r="W452" s="736">
        <f>IFERROR(W443/H443,"0")+IFERROR(W444/H444,"0")+IFERROR(W445/H445,"0")+IFERROR(W446/H446,"0")+IFERROR(W447/H447,"0")+IFERROR(W448/H448,"0")+IFERROR(W449/H449,"0")+IFERROR(W450/H450,"0")+IFERROR(W451/H451,"0")</f>
        <v/>
      </c>
      <c r="X452" s="736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/>
      </c>
      <c r="Y452" s="737" t="n"/>
      <c r="Z452" s="737" t="n"/>
    </row>
    <row r="453">
      <c r="A453" s="685" t="n"/>
      <c r="B453" s="685" t="n"/>
      <c r="C453" s="685" t="n"/>
      <c r="D453" s="685" t="n"/>
      <c r="E453" s="685" t="n"/>
      <c r="F453" s="685" t="n"/>
      <c r="G453" s="685" t="n"/>
      <c r="H453" s="685" t="n"/>
      <c r="I453" s="685" t="n"/>
      <c r="J453" s="685" t="n"/>
      <c r="K453" s="685" t="n"/>
      <c r="L453" s="685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IFERROR(SUM(V443:V451),"0")</f>
        <v/>
      </c>
      <c r="W453" s="736">
        <f>IFERROR(SUM(W443:W451),"0")</f>
        <v/>
      </c>
      <c r="X453" s="43" t="n"/>
      <c r="Y453" s="737" t="n"/>
      <c r="Z453" s="737" t="n"/>
    </row>
    <row r="454" ht="14.25" customHeight="1">
      <c r="A454" s="402" t="inlineStr">
        <is>
          <t>Ветчины</t>
        </is>
      </c>
      <c r="B454" s="685" t="n"/>
      <c r="C454" s="685" t="n"/>
      <c r="D454" s="685" t="n"/>
      <c r="E454" s="685" t="n"/>
      <c r="F454" s="685" t="n"/>
      <c r="G454" s="685" t="n"/>
      <c r="H454" s="685" t="n"/>
      <c r="I454" s="685" t="n"/>
      <c r="J454" s="685" t="n"/>
      <c r="K454" s="685" t="n"/>
      <c r="L454" s="685" t="n"/>
      <c r="M454" s="685" t="n"/>
      <c r="N454" s="685" t="n"/>
      <c r="O454" s="685" t="n"/>
      <c r="P454" s="685" t="n"/>
      <c r="Q454" s="685" t="n"/>
      <c r="R454" s="685" t="n"/>
      <c r="S454" s="685" t="n"/>
      <c r="T454" s="685" t="n"/>
      <c r="U454" s="685" t="n"/>
      <c r="V454" s="685" t="n"/>
      <c r="W454" s="685" t="n"/>
      <c r="X454" s="685" t="n"/>
      <c r="Y454" s="402" t="n"/>
      <c r="Z454" s="402" t="n"/>
    </row>
    <row r="455" ht="16.5" customHeight="1">
      <c r="A455" s="64" t="inlineStr">
        <is>
          <t>SU002035</t>
        </is>
      </c>
      <c r="B455" s="64" t="inlineStr">
        <is>
          <t>P003146</t>
        </is>
      </c>
      <c r="C455" s="37" t="n">
        <v>4301020222</v>
      </c>
      <c r="D455" s="403" t="n">
        <v>4607091388930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981">
        <f>HYPERLINK("https://abi.ru/products/Охлажденные/Дугушка/Дугушка/Ветчины/P003146/","Ветчины Дугушка Дугушка Вес б/о Дугушка")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7" t="inlineStr">
        <is>
          <t>КИ</t>
        </is>
      </c>
    </row>
    <row r="456" ht="16.5" customHeight="1">
      <c r="A456" s="64" t="inlineStr">
        <is>
          <t>SU002643</t>
        </is>
      </c>
      <c r="B456" s="64" t="inlineStr">
        <is>
          <t>P002993</t>
        </is>
      </c>
      <c r="C456" s="37" t="n">
        <v>4301020206</v>
      </c>
      <c r="D456" s="403" t="n">
        <v>4680115880054</v>
      </c>
      <c r="E456" s="697" t="n"/>
      <c r="F456" s="729" t="n">
        <v>0.6</v>
      </c>
      <c r="G456" s="38" t="n">
        <v>6</v>
      </c>
      <c r="H456" s="729" t="n">
        <v>3.6</v>
      </c>
      <c r="I456" s="729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982">
        <f>HYPERLINK("https://abi.ru/products/Охлажденные/Дугушка/Дугушка/Ветчины/P002993/","Ветчины «Дугушка» Фикс.вес 0,6 П/а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18" t="inlineStr">
        <is>
          <t>КИ</t>
        </is>
      </c>
    </row>
    <row r="457">
      <c r="A457" s="411" t="n"/>
      <c r="B457" s="685" t="n"/>
      <c r="C457" s="685" t="n"/>
      <c r="D457" s="685" t="n"/>
      <c r="E457" s="685" t="n"/>
      <c r="F457" s="685" t="n"/>
      <c r="G457" s="685" t="n"/>
      <c r="H457" s="685" t="n"/>
      <c r="I457" s="685" t="n"/>
      <c r="J457" s="685" t="n"/>
      <c r="K457" s="685" t="n"/>
      <c r="L457" s="685" t="n"/>
      <c r="M457" s="734" t="n"/>
      <c r="N457" s="735" t="inlineStr">
        <is>
          <t>Итого</t>
        </is>
      </c>
      <c r="O457" s="705" t="n"/>
      <c r="P457" s="705" t="n"/>
      <c r="Q457" s="705" t="n"/>
      <c r="R457" s="705" t="n"/>
      <c r="S457" s="705" t="n"/>
      <c r="T457" s="706" t="n"/>
      <c r="U457" s="43" t="inlineStr">
        <is>
          <t>кор</t>
        </is>
      </c>
      <c r="V457" s="736">
        <f>IFERROR(V455/H455,"0")+IFERROR(V456/H456,"0")</f>
        <v/>
      </c>
      <c r="W457" s="736">
        <f>IFERROR(W455/H455,"0")+IFERROR(W456/H456,"0")</f>
        <v/>
      </c>
      <c r="X457" s="736">
        <f>IFERROR(IF(X455="",0,X455),"0")+IFERROR(IF(X456="",0,X456),"0")</f>
        <v/>
      </c>
      <c r="Y457" s="737" t="n"/>
      <c r="Z457" s="737" t="n"/>
    </row>
    <row r="458">
      <c r="A458" s="685" t="n"/>
      <c r="B458" s="685" t="n"/>
      <c r="C458" s="685" t="n"/>
      <c r="D458" s="685" t="n"/>
      <c r="E458" s="685" t="n"/>
      <c r="F458" s="685" t="n"/>
      <c r="G458" s="685" t="n"/>
      <c r="H458" s="685" t="n"/>
      <c r="I458" s="685" t="n"/>
      <c r="J458" s="685" t="n"/>
      <c r="K458" s="685" t="n"/>
      <c r="L458" s="685" t="n"/>
      <c r="M458" s="734" t="n"/>
      <c r="N458" s="735" t="inlineStr">
        <is>
          <t>Итого</t>
        </is>
      </c>
      <c r="O458" s="705" t="n"/>
      <c r="P458" s="705" t="n"/>
      <c r="Q458" s="705" t="n"/>
      <c r="R458" s="705" t="n"/>
      <c r="S458" s="705" t="n"/>
      <c r="T458" s="706" t="n"/>
      <c r="U458" s="43" t="inlineStr">
        <is>
          <t>кг</t>
        </is>
      </c>
      <c r="V458" s="736">
        <f>IFERROR(SUM(V455:V456),"0")</f>
        <v/>
      </c>
      <c r="W458" s="736">
        <f>IFERROR(SUM(W455:W456),"0")</f>
        <v/>
      </c>
      <c r="X458" s="43" t="n"/>
      <c r="Y458" s="737" t="n"/>
      <c r="Z458" s="737" t="n"/>
    </row>
    <row r="459" ht="14.25" customHeight="1">
      <c r="A459" s="402" t="inlineStr">
        <is>
          <t>Копченые колбасы</t>
        </is>
      </c>
      <c r="B459" s="685" t="n"/>
      <c r="C459" s="685" t="n"/>
      <c r="D459" s="685" t="n"/>
      <c r="E459" s="685" t="n"/>
      <c r="F459" s="685" t="n"/>
      <c r="G459" s="685" t="n"/>
      <c r="H459" s="685" t="n"/>
      <c r="I459" s="685" t="n"/>
      <c r="J459" s="685" t="n"/>
      <c r="K459" s="685" t="n"/>
      <c r="L459" s="685" t="n"/>
      <c r="M459" s="685" t="n"/>
      <c r="N459" s="685" t="n"/>
      <c r="O459" s="685" t="n"/>
      <c r="P459" s="685" t="n"/>
      <c r="Q459" s="685" t="n"/>
      <c r="R459" s="685" t="n"/>
      <c r="S459" s="685" t="n"/>
      <c r="T459" s="685" t="n"/>
      <c r="U459" s="685" t="n"/>
      <c r="V459" s="685" t="n"/>
      <c r="W459" s="685" t="n"/>
      <c r="X459" s="685" t="n"/>
      <c r="Y459" s="402" t="n"/>
      <c r="Z459" s="402" t="n"/>
    </row>
    <row r="460" ht="27" customHeight="1">
      <c r="A460" s="64" t="inlineStr">
        <is>
          <t>SU002150</t>
        </is>
      </c>
      <c r="B460" s="64" t="inlineStr">
        <is>
          <t>P003636</t>
        </is>
      </c>
      <c r="C460" s="37" t="n">
        <v>4301031252</v>
      </c>
      <c r="D460" s="403" t="n">
        <v>4680115883116</v>
      </c>
      <c r="E460" s="697" t="n"/>
      <c r="F460" s="729" t="n">
        <v>0.88</v>
      </c>
      <c r="G460" s="38" t="n">
        <v>6</v>
      </c>
      <c r="H460" s="729" t="n">
        <v>5.28</v>
      </c>
      <c r="I460" s="729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8" t="n">
        <v>60</v>
      </c>
      <c r="N460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19" t="inlineStr">
        <is>
          <t>КИ</t>
        </is>
      </c>
    </row>
    <row r="461" ht="27" customHeight="1">
      <c r="A461" s="64" t="inlineStr">
        <is>
          <t>SU002158</t>
        </is>
      </c>
      <c r="B461" s="64" t="inlineStr">
        <is>
          <t>P003632</t>
        </is>
      </c>
      <c r="C461" s="37" t="n">
        <v>4301031248</v>
      </c>
      <c r="D461" s="403" t="n">
        <v>4680115883093</v>
      </c>
      <c r="E461" s="697" t="n"/>
      <c r="F461" s="729" t="n">
        <v>0.88</v>
      </c>
      <c r="G461" s="38" t="n">
        <v>6</v>
      </c>
      <c r="H461" s="729" t="n">
        <v>5.28</v>
      </c>
      <c r="I461" s="729" t="n">
        <v>5.64</v>
      </c>
      <c r="J461" s="38" t="n">
        <v>104</v>
      </c>
      <c r="K461" s="38" t="inlineStr">
        <is>
          <t>8</t>
        </is>
      </c>
      <c r="L461" s="39" t="inlineStr">
        <is>
          <t>СК2</t>
        </is>
      </c>
      <c r="M461" s="38" t="n">
        <v>60</v>
      </c>
      <c r="N461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1" s="731" t="n"/>
      <c r="P461" s="731" t="n"/>
      <c r="Q461" s="731" t="n"/>
      <c r="R461" s="697" t="n"/>
      <c r="S461" s="40" t="inlineStr"/>
      <c r="T461" s="40" t="inlineStr"/>
      <c r="U461" s="41" t="inlineStr">
        <is>
          <t>кг</t>
        </is>
      </c>
      <c r="V461" s="732" t="n">
        <v>0</v>
      </c>
      <c r="W461" s="733">
        <f>IFERROR(IF(V461="",0,CEILING((V461/$H461),1)*$H461),"")</f>
        <v/>
      </c>
      <c r="X461" s="42">
        <f>IFERROR(IF(W461=0,"",ROUNDUP(W461/H461,0)*0.01196),"")</f>
        <v/>
      </c>
      <c r="Y461" s="69" t="inlineStr"/>
      <c r="Z461" s="70" t="inlineStr"/>
      <c r="AD461" s="71" t="n"/>
      <c r="BA461" s="320" t="inlineStr">
        <is>
          <t>КИ</t>
        </is>
      </c>
    </row>
    <row r="462" ht="27" customHeight="1">
      <c r="A462" s="64" t="inlineStr">
        <is>
          <t>SU002151</t>
        </is>
      </c>
      <c r="B462" s="64" t="inlineStr">
        <is>
          <t>P003634</t>
        </is>
      </c>
      <c r="C462" s="37" t="n">
        <v>4301031250</v>
      </c>
      <c r="D462" s="403" t="n">
        <v>4680115883109</v>
      </c>
      <c r="E462" s="697" t="n"/>
      <c r="F462" s="729" t="n">
        <v>0.88</v>
      </c>
      <c r="G462" s="38" t="n">
        <v>6</v>
      </c>
      <c r="H462" s="729" t="n">
        <v>5.28</v>
      </c>
      <c r="I462" s="729" t="n">
        <v>5.64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8" t="n">
        <v>60</v>
      </c>
      <c r="N462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2" s="731" t="n"/>
      <c r="P462" s="731" t="n"/>
      <c r="Q462" s="731" t="n"/>
      <c r="R462" s="697" t="n"/>
      <c r="S462" s="40" t="inlineStr"/>
      <c r="T462" s="40" t="inlineStr"/>
      <c r="U462" s="41" t="inlineStr">
        <is>
          <t>кг</t>
        </is>
      </c>
      <c r="V462" s="732" t="n">
        <v>0</v>
      </c>
      <c r="W462" s="73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1" t="inlineStr">
        <is>
          <t>КИ</t>
        </is>
      </c>
    </row>
    <row r="463" ht="27" customHeight="1">
      <c r="A463" s="64" t="inlineStr">
        <is>
          <t>SU002916</t>
        </is>
      </c>
      <c r="B463" s="64" t="inlineStr">
        <is>
          <t>P003633</t>
        </is>
      </c>
      <c r="C463" s="37" t="n">
        <v>4301031249</v>
      </c>
      <c r="D463" s="403" t="n">
        <v>4680115882072</v>
      </c>
      <c r="E463" s="697" t="n"/>
      <c r="F463" s="729" t="n">
        <v>0.6</v>
      </c>
      <c r="G463" s="38" t="n">
        <v>6</v>
      </c>
      <c r="H463" s="729" t="n">
        <v>3.6</v>
      </c>
      <c r="I463" s="72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986" t="inlineStr">
        <is>
          <t>В/к колбасы «Рубленая Запеченная» Фикс.вес 0,6 Вектор ТМ «Дугушка»</t>
        </is>
      </c>
      <c r="O463" s="731" t="n"/>
      <c r="P463" s="731" t="n"/>
      <c r="Q463" s="731" t="n"/>
      <c r="R463" s="697" t="n"/>
      <c r="S463" s="40" t="inlineStr"/>
      <c r="T463" s="40" t="inlineStr"/>
      <c r="U463" s="41" t="inlineStr">
        <is>
          <t>кг</t>
        </is>
      </c>
      <c r="V463" s="732" t="n">
        <v>24</v>
      </c>
      <c r="W463" s="73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2" t="inlineStr">
        <is>
          <t>КИ</t>
        </is>
      </c>
    </row>
    <row r="464" ht="27" customHeight="1">
      <c r="A464" s="64" t="inlineStr">
        <is>
          <t>SU002919</t>
        </is>
      </c>
      <c r="B464" s="64" t="inlineStr">
        <is>
          <t>P003635</t>
        </is>
      </c>
      <c r="C464" s="37" t="n">
        <v>4301031251</v>
      </c>
      <c r="D464" s="403" t="n">
        <v>4680115882102</v>
      </c>
      <c r="E464" s="697" t="n"/>
      <c r="F464" s="729" t="n">
        <v>0.6</v>
      </c>
      <c r="G464" s="38" t="n">
        <v>6</v>
      </c>
      <c r="H464" s="729" t="n">
        <v>3.6</v>
      </c>
      <c r="I464" s="729" t="n">
        <v>3.81</v>
      </c>
      <c r="J464" s="38" t="n">
        <v>120</v>
      </c>
      <c r="K464" s="38" t="inlineStr">
        <is>
          <t>12</t>
        </is>
      </c>
      <c r="L464" s="39" t="inlineStr">
        <is>
          <t>СК2</t>
        </is>
      </c>
      <c r="M464" s="38" t="n">
        <v>60</v>
      </c>
      <c r="N464" s="987" t="inlineStr">
        <is>
          <t>В/к колбасы «Салями Запеченая» Фикс.вес 0,6 Вектор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7</v>
      </c>
      <c r="W464" s="73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SU002918</t>
        </is>
      </c>
      <c r="B465" s="64" t="inlineStr">
        <is>
          <t>P003637</t>
        </is>
      </c>
      <c r="C465" s="37" t="n">
        <v>4301031253</v>
      </c>
      <c r="D465" s="403" t="n">
        <v>4680115882096</v>
      </c>
      <c r="E465" s="697" t="n"/>
      <c r="F465" s="729" t="n">
        <v>0.6</v>
      </c>
      <c r="G465" s="38" t="n">
        <v>6</v>
      </c>
      <c r="H465" s="729" t="n">
        <v>3.6</v>
      </c>
      <c r="I465" s="729" t="n">
        <v>3.81</v>
      </c>
      <c r="J465" s="38" t="n">
        <v>120</v>
      </c>
      <c r="K465" s="38" t="inlineStr">
        <is>
          <t>12</t>
        </is>
      </c>
      <c r="L465" s="39" t="inlineStr">
        <is>
          <t>СК2</t>
        </is>
      </c>
      <c r="M465" s="38" t="n">
        <v>60</v>
      </c>
      <c r="N465" s="988" t="inlineStr">
        <is>
          <t>В/к колбасы «Сервелат Запеченный» Фикс.вес 0,6 Вектор ТМ «Дугушка»</t>
        </is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42</v>
      </c>
      <c r="W465" s="73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24" t="inlineStr">
        <is>
          <t>КИ</t>
        </is>
      </c>
    </row>
    <row r="466">
      <c r="A466" s="411" t="n"/>
      <c r="B466" s="685" t="n"/>
      <c r="C466" s="685" t="n"/>
      <c r="D466" s="685" t="n"/>
      <c r="E466" s="685" t="n"/>
      <c r="F466" s="685" t="n"/>
      <c r="G466" s="685" t="n"/>
      <c r="H466" s="685" t="n"/>
      <c r="I466" s="685" t="n"/>
      <c r="J466" s="685" t="n"/>
      <c r="K466" s="685" t="n"/>
      <c r="L466" s="685" t="n"/>
      <c r="M466" s="734" t="n"/>
      <c r="N466" s="735" t="inlineStr">
        <is>
          <t>Итого</t>
        </is>
      </c>
      <c r="O466" s="705" t="n"/>
      <c r="P466" s="705" t="n"/>
      <c r="Q466" s="705" t="n"/>
      <c r="R466" s="705" t="n"/>
      <c r="S466" s="705" t="n"/>
      <c r="T466" s="706" t="n"/>
      <c r="U466" s="43" t="inlineStr">
        <is>
          <t>кор</t>
        </is>
      </c>
      <c r="V466" s="736">
        <f>IFERROR(V460/H460,"0")+IFERROR(V461/H461,"0")+IFERROR(V462/H462,"0")+IFERROR(V463/H463,"0")+IFERROR(V464/H464,"0")+IFERROR(V465/H465,"0")</f>
        <v/>
      </c>
      <c r="W466" s="736">
        <f>IFERROR(W460/H460,"0")+IFERROR(W461/H461,"0")+IFERROR(W462/H462,"0")+IFERROR(W463/H463,"0")+IFERROR(W464/H464,"0")+IFERROR(W465/H465,"0")</f>
        <v/>
      </c>
      <c r="X466" s="736">
        <f>IFERROR(IF(X460="",0,X460),"0")+IFERROR(IF(X461="",0,X461),"0")+IFERROR(IF(X462="",0,X462),"0")+IFERROR(IF(X463="",0,X463),"0")+IFERROR(IF(X464="",0,X464),"0")+IFERROR(IF(X465="",0,X465),"0")</f>
        <v/>
      </c>
      <c r="Y466" s="737" t="n"/>
      <c r="Z466" s="737" t="n"/>
    </row>
    <row r="467">
      <c r="A467" s="685" t="n"/>
      <c r="B467" s="685" t="n"/>
      <c r="C467" s="685" t="n"/>
      <c r="D467" s="685" t="n"/>
      <c r="E467" s="685" t="n"/>
      <c r="F467" s="685" t="n"/>
      <c r="G467" s="685" t="n"/>
      <c r="H467" s="685" t="n"/>
      <c r="I467" s="685" t="n"/>
      <c r="J467" s="685" t="n"/>
      <c r="K467" s="685" t="n"/>
      <c r="L467" s="685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кг</t>
        </is>
      </c>
      <c r="V467" s="736">
        <f>IFERROR(SUM(V460:V465),"0")</f>
        <v/>
      </c>
      <c r="W467" s="736">
        <f>IFERROR(SUM(W460:W465),"0")</f>
        <v/>
      </c>
      <c r="X467" s="43" t="n"/>
      <c r="Y467" s="737" t="n"/>
      <c r="Z467" s="737" t="n"/>
    </row>
    <row r="468" ht="14.25" customHeight="1">
      <c r="A468" s="402" t="inlineStr">
        <is>
          <t>Сосиски</t>
        </is>
      </c>
      <c r="B468" s="685" t="n"/>
      <c r="C468" s="685" t="n"/>
      <c r="D468" s="685" t="n"/>
      <c r="E468" s="685" t="n"/>
      <c r="F468" s="685" t="n"/>
      <c r="G468" s="685" t="n"/>
      <c r="H468" s="685" t="n"/>
      <c r="I468" s="685" t="n"/>
      <c r="J468" s="685" t="n"/>
      <c r="K468" s="685" t="n"/>
      <c r="L468" s="685" t="n"/>
      <c r="M468" s="685" t="n"/>
      <c r="N468" s="685" t="n"/>
      <c r="O468" s="685" t="n"/>
      <c r="P468" s="685" t="n"/>
      <c r="Q468" s="685" t="n"/>
      <c r="R468" s="685" t="n"/>
      <c r="S468" s="685" t="n"/>
      <c r="T468" s="685" t="n"/>
      <c r="U468" s="685" t="n"/>
      <c r="V468" s="685" t="n"/>
      <c r="W468" s="685" t="n"/>
      <c r="X468" s="685" t="n"/>
      <c r="Y468" s="402" t="n"/>
      <c r="Z468" s="402" t="n"/>
    </row>
    <row r="469" ht="27" customHeight="1">
      <c r="A469" s="64" t="inlineStr">
        <is>
          <t>SU002146</t>
        </is>
      </c>
      <c r="B469" s="64" t="inlineStr">
        <is>
          <t>P002319</t>
        </is>
      </c>
      <c r="C469" s="37" t="n">
        <v>4301051058</v>
      </c>
      <c r="D469" s="403" t="n">
        <v>4680115883536</v>
      </c>
      <c r="E469" s="697" t="n"/>
      <c r="F469" s="729" t="n">
        <v>0.3</v>
      </c>
      <c r="G469" s="38" t="n">
        <v>6</v>
      </c>
      <c r="H469" s="729" t="n">
        <v>1.8</v>
      </c>
      <c r="I469" s="729" t="n">
        <v>2.066</v>
      </c>
      <c r="J469" s="38" t="n">
        <v>156</v>
      </c>
      <c r="K469" s="38" t="inlineStr">
        <is>
          <t>12</t>
        </is>
      </c>
      <c r="L469" s="39" t="inlineStr">
        <is>
          <t>СК2</t>
        </is>
      </c>
      <c r="M469" s="38" t="n">
        <v>45</v>
      </c>
      <c r="N469" s="989" t="inlineStr">
        <is>
          <t>Сосиски «Молочные Дугушки» ф/в 0,3 амицел ТМ «Дугушка»</t>
        </is>
      </c>
      <c r="O469" s="731" t="n"/>
      <c r="P469" s="731" t="n"/>
      <c r="Q469" s="731" t="n"/>
      <c r="R469" s="697" t="n"/>
      <c r="S469" s="40" t="inlineStr"/>
      <c r="T469" s="40" t="inlineStr"/>
      <c r="U469" s="41" t="inlineStr">
        <is>
          <t>кг</t>
        </is>
      </c>
      <c r="V469" s="732" t="n">
        <v>0</v>
      </c>
      <c r="W469" s="733">
        <f>IFERROR(IF(V469="",0,CEILING((V469/$H469),1)*$H469),"")</f>
        <v/>
      </c>
      <c r="X469" s="42">
        <f>IFERROR(IF(W469=0,"",ROUNDUP(W469/H469,0)*0.00753),"")</f>
        <v/>
      </c>
      <c r="Y469" s="69" t="inlineStr"/>
      <c r="Z469" s="70" t="inlineStr">
        <is>
          <t>Новинка</t>
        </is>
      </c>
      <c r="AD469" s="71" t="n"/>
      <c r="BA469" s="325" t="inlineStr">
        <is>
          <t>КИ</t>
        </is>
      </c>
    </row>
    <row r="470" ht="16.5" customHeight="1">
      <c r="A470" s="64" t="inlineStr">
        <is>
          <t>SU002218</t>
        </is>
      </c>
      <c r="B470" s="64" t="inlineStr">
        <is>
          <t>P002854</t>
        </is>
      </c>
      <c r="C470" s="37" t="n">
        <v>4301051230</v>
      </c>
      <c r="D470" s="403" t="n">
        <v>4607091383409</v>
      </c>
      <c r="E470" s="697" t="n"/>
      <c r="F470" s="729" t="n">
        <v>1.3</v>
      </c>
      <c r="G470" s="38" t="n">
        <v>6</v>
      </c>
      <c r="H470" s="729" t="n">
        <v>7.8</v>
      </c>
      <c r="I470" s="729" t="n">
        <v>8.346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45</v>
      </c>
      <c r="N470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70" s="731" t="n"/>
      <c r="P470" s="731" t="n"/>
      <c r="Q470" s="731" t="n"/>
      <c r="R470" s="697" t="n"/>
      <c r="S470" s="40" t="inlineStr"/>
      <c r="T470" s="40" t="inlineStr"/>
      <c r="U470" s="41" t="inlineStr">
        <is>
          <t>кг</t>
        </is>
      </c>
      <c r="V470" s="732" t="n">
        <v>0</v>
      </c>
      <c r="W470" s="73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 ht="16.5" customHeight="1">
      <c r="A471" s="64" t="inlineStr">
        <is>
          <t>SU002219</t>
        </is>
      </c>
      <c r="B471" s="64" t="inlineStr">
        <is>
          <t>P002855</t>
        </is>
      </c>
      <c r="C471" s="37" t="n">
        <v>4301051231</v>
      </c>
      <c r="D471" s="403" t="n">
        <v>4607091383416</v>
      </c>
      <c r="E471" s="697" t="n"/>
      <c r="F471" s="729" t="n">
        <v>1.3</v>
      </c>
      <c r="G471" s="38" t="n">
        <v>6</v>
      </c>
      <c r="H471" s="729" t="n">
        <v>7.8</v>
      </c>
      <c r="I471" s="729" t="n">
        <v>8.346</v>
      </c>
      <c r="J471" s="38" t="n">
        <v>56</v>
      </c>
      <c r="K471" s="38" t="inlineStr">
        <is>
          <t>8</t>
        </is>
      </c>
      <c r="L471" s="39" t="inlineStr">
        <is>
          <t>СК2</t>
        </is>
      </c>
      <c r="M471" s="38" t="n">
        <v>45</v>
      </c>
      <c r="N471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1" s="731" t="n"/>
      <c r="P471" s="731" t="n"/>
      <c r="Q471" s="731" t="n"/>
      <c r="R471" s="697" t="n"/>
      <c r="S471" s="40" t="inlineStr"/>
      <c r="T471" s="40" t="inlineStr"/>
      <c r="U471" s="41" t="inlineStr">
        <is>
          <t>кг</t>
        </is>
      </c>
      <c r="V471" s="732" t="n">
        <v>0</v>
      </c>
      <c r="W471" s="733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/>
      <c r="AD471" s="71" t="n"/>
      <c r="BA471" s="327" t="inlineStr">
        <is>
          <t>КИ</t>
        </is>
      </c>
    </row>
    <row r="472">
      <c r="A472" s="411" t="n"/>
      <c r="B472" s="685" t="n"/>
      <c r="C472" s="685" t="n"/>
      <c r="D472" s="685" t="n"/>
      <c r="E472" s="685" t="n"/>
      <c r="F472" s="685" t="n"/>
      <c r="G472" s="685" t="n"/>
      <c r="H472" s="685" t="n"/>
      <c r="I472" s="685" t="n"/>
      <c r="J472" s="685" t="n"/>
      <c r="K472" s="685" t="n"/>
      <c r="L472" s="685" t="n"/>
      <c r="M472" s="734" t="n"/>
      <c r="N472" s="735" t="inlineStr">
        <is>
          <t>Итого</t>
        </is>
      </c>
      <c r="O472" s="705" t="n"/>
      <c r="P472" s="705" t="n"/>
      <c r="Q472" s="705" t="n"/>
      <c r="R472" s="705" t="n"/>
      <c r="S472" s="705" t="n"/>
      <c r="T472" s="706" t="n"/>
      <c r="U472" s="43" t="inlineStr">
        <is>
          <t>кор</t>
        </is>
      </c>
      <c r="V472" s="736">
        <f>IFERROR(V469/H469,"0")+IFERROR(V470/H470,"0")+IFERROR(V471/H471,"0")</f>
        <v/>
      </c>
      <c r="W472" s="736">
        <f>IFERROR(W469/H469,"0")+IFERROR(W470/H470,"0")+IFERROR(W471/H471,"0")</f>
        <v/>
      </c>
      <c r="X472" s="736">
        <f>IFERROR(IF(X469="",0,X469),"0")+IFERROR(IF(X470="",0,X470),"0")+IFERROR(IF(X471="",0,X471),"0")</f>
        <v/>
      </c>
      <c r="Y472" s="737" t="n"/>
      <c r="Z472" s="737" t="n"/>
    </row>
    <row r="473">
      <c r="A473" s="685" t="n"/>
      <c r="B473" s="685" t="n"/>
      <c r="C473" s="685" t="n"/>
      <c r="D473" s="685" t="n"/>
      <c r="E473" s="685" t="n"/>
      <c r="F473" s="685" t="n"/>
      <c r="G473" s="685" t="n"/>
      <c r="H473" s="685" t="n"/>
      <c r="I473" s="685" t="n"/>
      <c r="J473" s="685" t="n"/>
      <c r="K473" s="685" t="n"/>
      <c r="L473" s="685" t="n"/>
      <c r="M473" s="734" t="n"/>
      <c r="N473" s="735" t="inlineStr">
        <is>
          <t>Итого</t>
        </is>
      </c>
      <c r="O473" s="705" t="n"/>
      <c r="P473" s="705" t="n"/>
      <c r="Q473" s="705" t="n"/>
      <c r="R473" s="705" t="n"/>
      <c r="S473" s="705" t="n"/>
      <c r="T473" s="706" t="n"/>
      <c r="U473" s="43" t="inlineStr">
        <is>
          <t>кг</t>
        </is>
      </c>
      <c r="V473" s="736">
        <f>IFERROR(SUM(V469:V471),"0")</f>
        <v/>
      </c>
      <c r="W473" s="736">
        <f>IFERROR(SUM(W469:W471),"0")</f>
        <v/>
      </c>
      <c r="X473" s="43" t="n"/>
      <c r="Y473" s="737" t="n"/>
      <c r="Z473" s="737" t="n"/>
    </row>
    <row r="474" ht="27.75" customHeight="1">
      <c r="A474" s="400" t="inlineStr">
        <is>
          <t>Зареченские</t>
        </is>
      </c>
      <c r="B474" s="728" t="n"/>
      <c r="C474" s="728" t="n"/>
      <c r="D474" s="728" t="n"/>
      <c r="E474" s="728" t="n"/>
      <c r="F474" s="728" t="n"/>
      <c r="G474" s="728" t="n"/>
      <c r="H474" s="728" t="n"/>
      <c r="I474" s="728" t="n"/>
      <c r="J474" s="728" t="n"/>
      <c r="K474" s="728" t="n"/>
      <c r="L474" s="728" t="n"/>
      <c r="M474" s="728" t="n"/>
      <c r="N474" s="728" t="n"/>
      <c r="O474" s="728" t="n"/>
      <c r="P474" s="728" t="n"/>
      <c r="Q474" s="728" t="n"/>
      <c r="R474" s="728" t="n"/>
      <c r="S474" s="728" t="n"/>
      <c r="T474" s="728" t="n"/>
      <c r="U474" s="728" t="n"/>
      <c r="V474" s="728" t="n"/>
      <c r="W474" s="728" t="n"/>
      <c r="X474" s="728" t="n"/>
      <c r="Y474" s="55" t="n"/>
      <c r="Z474" s="55" t="n"/>
    </row>
    <row r="475" ht="16.5" customHeight="1">
      <c r="A475" s="401" t="inlineStr">
        <is>
          <t>Зареченские продукты</t>
        </is>
      </c>
      <c r="B475" s="685" t="n"/>
      <c r="C475" s="685" t="n"/>
      <c r="D475" s="685" t="n"/>
      <c r="E475" s="685" t="n"/>
      <c r="F475" s="685" t="n"/>
      <c r="G475" s="685" t="n"/>
      <c r="H475" s="685" t="n"/>
      <c r="I475" s="685" t="n"/>
      <c r="J475" s="685" t="n"/>
      <c r="K475" s="685" t="n"/>
      <c r="L475" s="685" t="n"/>
      <c r="M475" s="685" t="n"/>
      <c r="N475" s="685" t="n"/>
      <c r="O475" s="685" t="n"/>
      <c r="P475" s="685" t="n"/>
      <c r="Q475" s="685" t="n"/>
      <c r="R475" s="685" t="n"/>
      <c r="S475" s="685" t="n"/>
      <c r="T475" s="685" t="n"/>
      <c r="U475" s="685" t="n"/>
      <c r="V475" s="685" t="n"/>
      <c r="W475" s="685" t="n"/>
      <c r="X475" s="685" t="n"/>
      <c r="Y475" s="401" t="n"/>
      <c r="Z475" s="401" t="n"/>
    </row>
    <row r="476" ht="14.25" customHeight="1">
      <c r="A476" s="402" t="inlineStr">
        <is>
          <t>Вареные колбасы</t>
        </is>
      </c>
      <c r="B476" s="685" t="n"/>
      <c r="C476" s="685" t="n"/>
      <c r="D476" s="685" t="n"/>
      <c r="E476" s="685" t="n"/>
      <c r="F476" s="685" t="n"/>
      <c r="G476" s="685" t="n"/>
      <c r="H476" s="685" t="n"/>
      <c r="I476" s="685" t="n"/>
      <c r="J476" s="685" t="n"/>
      <c r="K476" s="685" t="n"/>
      <c r="L476" s="685" t="n"/>
      <c r="M476" s="685" t="n"/>
      <c r="N476" s="685" t="n"/>
      <c r="O476" s="685" t="n"/>
      <c r="P476" s="685" t="n"/>
      <c r="Q476" s="685" t="n"/>
      <c r="R476" s="685" t="n"/>
      <c r="S476" s="685" t="n"/>
      <c r="T476" s="685" t="n"/>
      <c r="U476" s="685" t="n"/>
      <c r="V476" s="685" t="n"/>
      <c r="W476" s="685" t="n"/>
      <c r="X476" s="685" t="n"/>
      <c r="Y476" s="402" t="n"/>
      <c r="Z476" s="402" t="n"/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403" t="n">
        <v>4640242180038</v>
      </c>
      <c r="E477" s="697" t="n"/>
      <c r="F477" s="729" t="n">
        <v>0.4</v>
      </c>
      <c r="G477" s="38" t="n">
        <v>10</v>
      </c>
      <c r="H477" s="729" t="n">
        <v>4</v>
      </c>
      <c r="I477" s="729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992" t="inlineStr">
        <is>
          <t>Вареные колбасы «Нежная» ф/в 0,4 п/а ТМ «Зареченские»</t>
        </is>
      </c>
      <c r="O477" s="731" t="n"/>
      <c r="P477" s="731" t="n"/>
      <c r="Q477" s="731" t="n"/>
      <c r="R477" s="697" t="n"/>
      <c r="S477" s="40" t="inlineStr"/>
      <c r="T477" s="40" t="inlineStr"/>
      <c r="U477" s="41" t="inlineStr">
        <is>
          <t>кг</t>
        </is>
      </c>
      <c r="V477" s="732" t="n">
        <v>0</v>
      </c>
      <c r="W477" s="733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>
        <is>
          <t>Новинка</t>
        </is>
      </c>
      <c r="AD477" s="71" t="n"/>
      <c r="BA477" s="328" t="inlineStr">
        <is>
          <t>КИ</t>
        </is>
      </c>
    </row>
    <row r="478" ht="27" customHeight="1">
      <c r="A478" s="64" t="inlineStr">
        <is>
          <t>SU002807</t>
        </is>
      </c>
      <c r="B478" s="64" t="inlineStr">
        <is>
          <t>P003583</t>
        </is>
      </c>
      <c r="C478" s="37" t="n">
        <v>4301011585</v>
      </c>
      <c r="D478" s="403" t="n">
        <v>4640242180441</v>
      </c>
      <c r="E478" s="697" t="n"/>
      <c r="F478" s="729" t="n">
        <v>1.5</v>
      </c>
      <c r="G478" s="38" t="n">
        <v>8</v>
      </c>
      <c r="H478" s="729" t="n">
        <v>12</v>
      </c>
      <c r="I478" s="729" t="n">
        <v>12.48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3" t="inlineStr">
        <is>
          <t>Вареные колбасы «Муромская» Весовой п/а ТМ «Зареченские»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29" t="inlineStr">
        <is>
          <t>КИ</t>
        </is>
      </c>
    </row>
    <row r="479" ht="27" customHeight="1">
      <c r="A479" s="64" t="inlineStr">
        <is>
          <t>SU002808</t>
        </is>
      </c>
      <c r="B479" s="64" t="inlineStr">
        <is>
          <t>P003582</t>
        </is>
      </c>
      <c r="C479" s="37" t="n">
        <v>4301011584</v>
      </c>
      <c r="D479" s="403" t="n">
        <v>4640242180564</v>
      </c>
      <c r="E479" s="697" t="n"/>
      <c r="F479" s="729" t="n">
        <v>1.5</v>
      </c>
      <c r="G479" s="38" t="n">
        <v>8</v>
      </c>
      <c r="H479" s="729" t="n">
        <v>12</v>
      </c>
      <c r="I479" s="729" t="n">
        <v>12.48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994" t="inlineStr">
        <is>
          <t>Вареные колбасы «Нежная» НТУ Весовые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0" t="inlineStr">
        <is>
          <t>КИ</t>
        </is>
      </c>
    </row>
    <row r="480">
      <c r="A480" s="411" t="n"/>
      <c r="B480" s="685" t="n"/>
      <c r="C480" s="685" t="n"/>
      <c r="D480" s="685" t="n"/>
      <c r="E480" s="685" t="n"/>
      <c r="F480" s="685" t="n"/>
      <c r="G480" s="685" t="n"/>
      <c r="H480" s="685" t="n"/>
      <c r="I480" s="685" t="n"/>
      <c r="J480" s="685" t="n"/>
      <c r="K480" s="685" t="n"/>
      <c r="L480" s="685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IFERROR(V477/H477,"0")+IFERROR(V478/H478,"0")+IFERROR(V479/H479,"0")</f>
        <v/>
      </c>
      <c r="W480" s="736">
        <f>IFERROR(W477/H477,"0")+IFERROR(W478/H478,"0")+IFERROR(W479/H479,"0")</f>
        <v/>
      </c>
      <c r="X480" s="736">
        <f>IFERROR(IF(X477="",0,X477),"0")+IFERROR(IF(X478="",0,X478),"0")+IFERROR(IF(X479="",0,X479),"0")</f>
        <v/>
      </c>
      <c r="Y480" s="737" t="n"/>
      <c r="Z480" s="737" t="n"/>
    </row>
    <row r="481">
      <c r="A481" s="685" t="n"/>
      <c r="B481" s="685" t="n"/>
      <c r="C481" s="685" t="n"/>
      <c r="D481" s="685" t="n"/>
      <c r="E481" s="685" t="n"/>
      <c r="F481" s="685" t="n"/>
      <c r="G481" s="685" t="n"/>
      <c r="H481" s="685" t="n"/>
      <c r="I481" s="685" t="n"/>
      <c r="J481" s="685" t="n"/>
      <c r="K481" s="685" t="n"/>
      <c r="L481" s="685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IFERROR(SUM(V477:V479),"0")</f>
        <v/>
      </c>
      <c r="W481" s="736">
        <f>IFERROR(SUM(W477:W479),"0")</f>
        <v/>
      </c>
      <c r="X481" s="43" t="n"/>
      <c r="Y481" s="737" t="n"/>
      <c r="Z481" s="737" t="n"/>
    </row>
    <row r="482" ht="14.25" customHeight="1">
      <c r="A482" s="402" t="inlineStr">
        <is>
          <t>Ветчины</t>
        </is>
      </c>
      <c r="B482" s="685" t="n"/>
      <c r="C482" s="685" t="n"/>
      <c r="D482" s="685" t="n"/>
      <c r="E482" s="685" t="n"/>
      <c r="F482" s="685" t="n"/>
      <c r="G482" s="685" t="n"/>
      <c r="H482" s="685" t="n"/>
      <c r="I482" s="685" t="n"/>
      <c r="J482" s="685" t="n"/>
      <c r="K482" s="685" t="n"/>
      <c r="L482" s="685" t="n"/>
      <c r="M482" s="685" t="n"/>
      <c r="N482" s="685" t="n"/>
      <c r="O482" s="685" t="n"/>
      <c r="P482" s="685" t="n"/>
      <c r="Q482" s="685" t="n"/>
      <c r="R482" s="685" t="n"/>
      <c r="S482" s="685" t="n"/>
      <c r="T482" s="685" t="n"/>
      <c r="U482" s="685" t="n"/>
      <c r="V482" s="685" t="n"/>
      <c r="W482" s="685" t="n"/>
      <c r="X482" s="685" t="n"/>
      <c r="Y482" s="402" t="n"/>
      <c r="Z482" s="402" t="n"/>
    </row>
    <row r="483" ht="27" customHeight="1">
      <c r="A483" s="64" t="inlineStr">
        <is>
          <t>SU002811</t>
        </is>
      </c>
      <c r="B483" s="64" t="inlineStr">
        <is>
          <t>P003588</t>
        </is>
      </c>
      <c r="C483" s="37" t="n">
        <v>4301020260</v>
      </c>
      <c r="D483" s="403" t="n">
        <v>4640242180526</v>
      </c>
      <c r="E483" s="697" t="n"/>
      <c r="F483" s="729" t="n">
        <v>1.8</v>
      </c>
      <c r="G483" s="38" t="n">
        <v>6</v>
      </c>
      <c r="H483" s="729" t="n">
        <v>10.8</v>
      </c>
      <c r="I483" s="729" t="n">
        <v>11.28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995" t="inlineStr">
        <is>
          <t>Ветчины «Нежная» Весовой п/а ТМ «Зареченские» большой батон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1" t="inlineStr">
        <is>
          <t>КИ</t>
        </is>
      </c>
    </row>
    <row r="484" ht="16.5" customHeight="1">
      <c r="A484" s="64" t="inlineStr">
        <is>
          <t>SU002806</t>
        </is>
      </c>
      <c r="B484" s="64" t="inlineStr">
        <is>
          <t>P003591</t>
        </is>
      </c>
      <c r="C484" s="37" t="n">
        <v>4301020269</v>
      </c>
      <c r="D484" s="403" t="n">
        <v>4640242180519</v>
      </c>
      <c r="E484" s="697" t="n"/>
      <c r="F484" s="729" t="n">
        <v>1.35</v>
      </c>
      <c r="G484" s="38" t="n">
        <v>8</v>
      </c>
      <c r="H484" s="729" t="n">
        <v>10.8</v>
      </c>
      <c r="I484" s="72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50</v>
      </c>
      <c r="N484" s="996" t="inlineStr">
        <is>
          <t>Ветчины «Нежная» Весовой п/а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32" t="inlineStr">
        <is>
          <t>КИ</t>
        </is>
      </c>
    </row>
    <row r="485">
      <c r="A485" s="411" t="n"/>
      <c r="B485" s="685" t="n"/>
      <c r="C485" s="685" t="n"/>
      <c r="D485" s="685" t="n"/>
      <c r="E485" s="685" t="n"/>
      <c r="F485" s="685" t="n"/>
      <c r="G485" s="685" t="n"/>
      <c r="H485" s="685" t="n"/>
      <c r="I485" s="685" t="n"/>
      <c r="J485" s="685" t="n"/>
      <c r="K485" s="685" t="n"/>
      <c r="L485" s="685" t="n"/>
      <c r="M485" s="734" t="n"/>
      <c r="N485" s="735" t="inlineStr">
        <is>
          <t>Итого</t>
        </is>
      </c>
      <c r="O485" s="705" t="n"/>
      <c r="P485" s="705" t="n"/>
      <c r="Q485" s="705" t="n"/>
      <c r="R485" s="705" t="n"/>
      <c r="S485" s="705" t="n"/>
      <c r="T485" s="706" t="n"/>
      <c r="U485" s="43" t="inlineStr">
        <is>
          <t>кор</t>
        </is>
      </c>
      <c r="V485" s="736">
        <f>IFERROR(V483/H483,"0")+IFERROR(V484/H484,"0")</f>
        <v/>
      </c>
      <c r="W485" s="736">
        <f>IFERROR(W483/H483,"0")+IFERROR(W484/H484,"0")</f>
        <v/>
      </c>
      <c r="X485" s="736">
        <f>IFERROR(IF(X483="",0,X483),"0")+IFERROR(IF(X484="",0,X484),"0")</f>
        <v/>
      </c>
      <c r="Y485" s="737" t="n"/>
      <c r="Z485" s="737" t="n"/>
    </row>
    <row r="486">
      <c r="A486" s="685" t="n"/>
      <c r="B486" s="685" t="n"/>
      <c r="C486" s="685" t="n"/>
      <c r="D486" s="685" t="n"/>
      <c r="E486" s="685" t="n"/>
      <c r="F486" s="685" t="n"/>
      <c r="G486" s="685" t="n"/>
      <c r="H486" s="685" t="n"/>
      <c r="I486" s="685" t="n"/>
      <c r="J486" s="685" t="n"/>
      <c r="K486" s="685" t="n"/>
      <c r="L486" s="685" t="n"/>
      <c r="M486" s="734" t="n"/>
      <c r="N486" s="735" t="inlineStr">
        <is>
          <t>Итого</t>
        </is>
      </c>
      <c r="O486" s="705" t="n"/>
      <c r="P486" s="705" t="n"/>
      <c r="Q486" s="705" t="n"/>
      <c r="R486" s="705" t="n"/>
      <c r="S486" s="705" t="n"/>
      <c r="T486" s="706" t="n"/>
      <c r="U486" s="43" t="inlineStr">
        <is>
          <t>кг</t>
        </is>
      </c>
      <c r="V486" s="736">
        <f>IFERROR(SUM(V483:V484),"0")</f>
        <v/>
      </c>
      <c r="W486" s="736">
        <f>IFERROR(SUM(W483:W484),"0")</f>
        <v/>
      </c>
      <c r="X486" s="43" t="n"/>
      <c r="Y486" s="737" t="n"/>
      <c r="Z486" s="737" t="n"/>
    </row>
    <row r="487" ht="14.25" customHeight="1">
      <c r="A487" s="402" t="inlineStr">
        <is>
          <t>Копченые колбасы</t>
        </is>
      </c>
      <c r="B487" s="685" t="n"/>
      <c r="C487" s="685" t="n"/>
      <c r="D487" s="685" t="n"/>
      <c r="E487" s="685" t="n"/>
      <c r="F487" s="685" t="n"/>
      <c r="G487" s="685" t="n"/>
      <c r="H487" s="685" t="n"/>
      <c r="I487" s="685" t="n"/>
      <c r="J487" s="685" t="n"/>
      <c r="K487" s="685" t="n"/>
      <c r="L487" s="685" t="n"/>
      <c r="M487" s="685" t="n"/>
      <c r="N487" s="685" t="n"/>
      <c r="O487" s="685" t="n"/>
      <c r="P487" s="685" t="n"/>
      <c r="Q487" s="685" t="n"/>
      <c r="R487" s="685" t="n"/>
      <c r="S487" s="685" t="n"/>
      <c r="T487" s="685" t="n"/>
      <c r="U487" s="685" t="n"/>
      <c r="V487" s="685" t="n"/>
      <c r="W487" s="685" t="n"/>
      <c r="X487" s="685" t="n"/>
      <c r="Y487" s="402" t="n"/>
      <c r="Z487" s="402" t="n"/>
    </row>
    <row r="488" ht="27" customHeight="1">
      <c r="A488" s="64" t="inlineStr">
        <is>
          <t>SU002805</t>
        </is>
      </c>
      <c r="B488" s="64" t="inlineStr">
        <is>
          <t>P003584</t>
        </is>
      </c>
      <c r="C488" s="37" t="n">
        <v>4301031280</v>
      </c>
      <c r="D488" s="403" t="n">
        <v>4640242180816</v>
      </c>
      <c r="E488" s="697" t="n"/>
      <c r="F488" s="729" t="n">
        <v>0.7</v>
      </c>
      <c r="G488" s="38" t="n">
        <v>6</v>
      </c>
      <c r="H488" s="729" t="n">
        <v>4.2</v>
      </c>
      <c r="I488" s="729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997" t="inlineStr">
        <is>
          <t>Копченые колбасы «Сервелат Пражский» Весовой фиброуз ТМ «Зареченские»</t>
        </is>
      </c>
      <c r="O488" s="731" t="n"/>
      <c r="P488" s="731" t="n"/>
      <c r="Q488" s="731" t="n"/>
      <c r="R488" s="697" t="n"/>
      <c r="S488" s="40" t="inlineStr"/>
      <c r="T488" s="40" t="inlineStr"/>
      <c r="U488" s="41" t="inlineStr">
        <is>
          <t>кг</t>
        </is>
      </c>
      <c r="V488" s="732" t="n">
        <v>0</v>
      </c>
      <c r="W488" s="73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33" t="inlineStr">
        <is>
          <t>КИ</t>
        </is>
      </c>
    </row>
    <row r="489" ht="27" customHeight="1">
      <c r="A489" s="64" t="inlineStr">
        <is>
          <t>SU002809</t>
        </is>
      </c>
      <c r="B489" s="64" t="inlineStr">
        <is>
          <t>P003586</t>
        </is>
      </c>
      <c r="C489" s="37" t="n">
        <v>4301031244</v>
      </c>
      <c r="D489" s="403" t="n">
        <v>4640242180595</v>
      </c>
      <c r="E489" s="697" t="n"/>
      <c r="F489" s="729" t="n">
        <v>0.7</v>
      </c>
      <c r="G489" s="38" t="n">
        <v>6</v>
      </c>
      <c r="H489" s="729" t="n">
        <v>4.2</v>
      </c>
      <c r="I489" s="729" t="n">
        <v>4.46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40</v>
      </c>
      <c r="N489" s="998" t="inlineStr">
        <is>
          <t>В/к колбасы «Сервелат Рижский» НТУ Весовые Фиброуз в/у ТМ «Зареченские»</t>
        </is>
      </c>
      <c r="O489" s="731" t="n"/>
      <c r="P489" s="731" t="n"/>
      <c r="Q489" s="731" t="n"/>
      <c r="R489" s="697" t="n"/>
      <c r="S489" s="40" t="inlineStr"/>
      <c r="T489" s="40" t="inlineStr"/>
      <c r="U489" s="41" t="inlineStr">
        <is>
          <t>кг</t>
        </is>
      </c>
      <c r="V489" s="732" t="n">
        <v>0</v>
      </c>
      <c r="W489" s="733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4" t="inlineStr">
        <is>
          <t>КИ</t>
        </is>
      </c>
    </row>
    <row r="490" ht="27" customHeight="1">
      <c r="A490" s="64" t="inlineStr">
        <is>
          <t>SU002855</t>
        </is>
      </c>
      <c r="B490" s="64" t="inlineStr">
        <is>
          <t>P003261</t>
        </is>
      </c>
      <c r="C490" s="37" t="n">
        <v>4301031203</v>
      </c>
      <c r="D490" s="403" t="n">
        <v>4640242180908</v>
      </c>
      <c r="E490" s="697" t="n"/>
      <c r="F490" s="729" t="n">
        <v>0.28</v>
      </c>
      <c r="G490" s="38" t="n">
        <v>6</v>
      </c>
      <c r="H490" s="729" t="n">
        <v>1.68</v>
      </c>
      <c r="I490" s="729" t="n">
        <v>1.81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999" t="inlineStr">
        <is>
          <t>Копченые колбасы «Сервелат Пражский» срез Фикс.вес 0,28 фиброуз в/у ТМ «Зареченские»</t>
        </is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5" t="inlineStr">
        <is>
          <t>КИ</t>
        </is>
      </c>
    </row>
    <row r="491" ht="27" customHeight="1">
      <c r="A491" s="64" t="inlineStr">
        <is>
          <t>SU002856</t>
        </is>
      </c>
      <c r="B491" s="64" t="inlineStr">
        <is>
          <t>P003257</t>
        </is>
      </c>
      <c r="C491" s="37" t="n">
        <v>4301031200</v>
      </c>
      <c r="D491" s="403" t="n">
        <v>4640242180489</v>
      </c>
      <c r="E491" s="697" t="n"/>
      <c r="F491" s="729" t="n">
        <v>0.28</v>
      </c>
      <c r="G491" s="38" t="n">
        <v>6</v>
      </c>
      <c r="H491" s="729" t="n">
        <v>1.68</v>
      </c>
      <c r="I491" s="729" t="n">
        <v>1.84</v>
      </c>
      <c r="J491" s="38" t="n">
        <v>234</v>
      </c>
      <c r="K491" s="38" t="inlineStr">
        <is>
          <t>18</t>
        </is>
      </c>
      <c r="L491" s="39" t="inlineStr">
        <is>
          <t>СК2</t>
        </is>
      </c>
      <c r="M491" s="38" t="n">
        <v>40</v>
      </c>
      <c r="N491" s="1000" t="inlineStr">
        <is>
          <t>В/к колбасы «Сервелат Рижский» срез Фикс.вес 0,28 Фиброуз в/у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IFERROR(IF(W491=0,"",ROUNDUP(W491/H491,0)*0.00502),"")</f>
        <v/>
      </c>
      <c r="Y491" s="69" t="inlineStr"/>
      <c r="Z491" s="70" t="inlineStr"/>
      <c r="AD491" s="71" t="n"/>
      <c r="BA491" s="336" t="inlineStr">
        <is>
          <t>КИ</t>
        </is>
      </c>
    </row>
    <row r="492">
      <c r="A492" s="411" t="n"/>
      <c r="B492" s="685" t="n"/>
      <c r="C492" s="685" t="n"/>
      <c r="D492" s="685" t="n"/>
      <c r="E492" s="685" t="n"/>
      <c r="F492" s="685" t="n"/>
      <c r="G492" s="685" t="n"/>
      <c r="H492" s="685" t="n"/>
      <c r="I492" s="685" t="n"/>
      <c r="J492" s="685" t="n"/>
      <c r="K492" s="685" t="n"/>
      <c r="L492" s="685" t="n"/>
      <c r="M492" s="734" t="n"/>
      <c r="N492" s="735" t="inlineStr">
        <is>
          <t>Итого</t>
        </is>
      </c>
      <c r="O492" s="705" t="n"/>
      <c r="P492" s="705" t="n"/>
      <c r="Q492" s="705" t="n"/>
      <c r="R492" s="705" t="n"/>
      <c r="S492" s="705" t="n"/>
      <c r="T492" s="706" t="n"/>
      <c r="U492" s="43" t="inlineStr">
        <is>
          <t>кор</t>
        </is>
      </c>
      <c r="V492" s="736">
        <f>IFERROR(V488/H488,"0")+IFERROR(V489/H489,"0")+IFERROR(V490/H490,"0")+IFERROR(V491/H491,"0")</f>
        <v/>
      </c>
      <c r="W492" s="736">
        <f>IFERROR(W488/H488,"0")+IFERROR(W489/H489,"0")+IFERROR(W490/H490,"0")+IFERROR(W491/H491,"0")</f>
        <v/>
      </c>
      <c r="X492" s="736">
        <f>IFERROR(IF(X488="",0,X488),"0")+IFERROR(IF(X489="",0,X489),"0")+IFERROR(IF(X490="",0,X490),"0")+IFERROR(IF(X491="",0,X491),"0")</f>
        <v/>
      </c>
      <c r="Y492" s="737" t="n"/>
      <c r="Z492" s="737" t="n"/>
    </row>
    <row r="493">
      <c r="A493" s="685" t="n"/>
      <c r="B493" s="685" t="n"/>
      <c r="C493" s="685" t="n"/>
      <c r="D493" s="685" t="n"/>
      <c r="E493" s="685" t="n"/>
      <c r="F493" s="685" t="n"/>
      <c r="G493" s="685" t="n"/>
      <c r="H493" s="685" t="n"/>
      <c r="I493" s="685" t="n"/>
      <c r="J493" s="685" t="n"/>
      <c r="K493" s="685" t="n"/>
      <c r="L493" s="685" t="n"/>
      <c r="M493" s="734" t="n"/>
      <c r="N493" s="735" t="inlineStr">
        <is>
          <t>Итого</t>
        </is>
      </c>
      <c r="O493" s="705" t="n"/>
      <c r="P493" s="705" t="n"/>
      <c r="Q493" s="705" t="n"/>
      <c r="R493" s="705" t="n"/>
      <c r="S493" s="705" t="n"/>
      <c r="T493" s="706" t="n"/>
      <c r="U493" s="43" t="inlineStr">
        <is>
          <t>кг</t>
        </is>
      </c>
      <c r="V493" s="736">
        <f>IFERROR(SUM(V488:V491),"0")</f>
        <v/>
      </c>
      <c r="W493" s="736">
        <f>IFERROR(SUM(W488:W491),"0")</f>
        <v/>
      </c>
      <c r="X493" s="43" t="n"/>
      <c r="Y493" s="737" t="n"/>
      <c r="Z493" s="737" t="n"/>
    </row>
    <row r="494" ht="14.25" customHeight="1">
      <c r="A494" s="402" t="inlineStr">
        <is>
          <t>Сосиски</t>
        </is>
      </c>
      <c r="B494" s="685" t="n"/>
      <c r="C494" s="685" t="n"/>
      <c r="D494" s="685" t="n"/>
      <c r="E494" s="685" t="n"/>
      <c r="F494" s="685" t="n"/>
      <c r="G494" s="685" t="n"/>
      <c r="H494" s="685" t="n"/>
      <c r="I494" s="685" t="n"/>
      <c r="J494" s="685" t="n"/>
      <c r="K494" s="685" t="n"/>
      <c r="L494" s="685" t="n"/>
      <c r="M494" s="685" t="n"/>
      <c r="N494" s="685" t="n"/>
      <c r="O494" s="685" t="n"/>
      <c r="P494" s="685" t="n"/>
      <c r="Q494" s="685" t="n"/>
      <c r="R494" s="685" t="n"/>
      <c r="S494" s="685" t="n"/>
      <c r="T494" s="685" t="n"/>
      <c r="U494" s="685" t="n"/>
      <c r="V494" s="685" t="n"/>
      <c r="W494" s="685" t="n"/>
      <c r="X494" s="685" t="n"/>
      <c r="Y494" s="402" t="n"/>
      <c r="Z494" s="402" t="n"/>
    </row>
    <row r="495" ht="27" customHeight="1">
      <c r="A495" s="64" t="inlineStr">
        <is>
          <t>SU002655</t>
        </is>
      </c>
      <c r="B495" s="64" t="inlineStr">
        <is>
          <t>P003022</t>
        </is>
      </c>
      <c r="C495" s="37" t="n">
        <v>4301051310</v>
      </c>
      <c r="D495" s="403" t="n">
        <v>4680115880870</v>
      </c>
      <c r="E495" s="697" t="n"/>
      <c r="F495" s="729" t="n">
        <v>1.3</v>
      </c>
      <c r="G495" s="38" t="n">
        <v>6</v>
      </c>
      <c r="H495" s="729" t="n">
        <v>7.8</v>
      </c>
      <c r="I495" s="729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40</v>
      </c>
      <c r="N495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5" s="731" t="n"/>
      <c r="P495" s="731" t="n"/>
      <c r="Q495" s="731" t="n"/>
      <c r="R495" s="697" t="n"/>
      <c r="S495" s="40" t="inlineStr"/>
      <c r="T495" s="40" t="inlineStr"/>
      <c r="U495" s="41" t="inlineStr">
        <is>
          <t>кг</t>
        </is>
      </c>
      <c r="V495" s="732" t="n">
        <v>0</v>
      </c>
      <c r="W495" s="73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37" t="inlineStr">
        <is>
          <t>КИ</t>
        </is>
      </c>
    </row>
    <row r="496" ht="27" customHeight="1">
      <c r="A496" s="64" t="inlineStr">
        <is>
          <t>SU002803</t>
        </is>
      </c>
      <c r="B496" s="64" t="inlineStr">
        <is>
          <t>P003590</t>
        </is>
      </c>
      <c r="C496" s="37" t="n">
        <v>4301051510</v>
      </c>
      <c r="D496" s="403" t="n">
        <v>4640242180540</v>
      </c>
      <c r="E496" s="697" t="n"/>
      <c r="F496" s="729" t="n">
        <v>1.3</v>
      </c>
      <c r="G496" s="38" t="n">
        <v>6</v>
      </c>
      <c r="H496" s="729" t="n">
        <v>7.8</v>
      </c>
      <c r="I496" s="729" t="n">
        <v>8.364000000000001</v>
      </c>
      <c r="J496" s="38" t="n">
        <v>56</v>
      </c>
      <c r="K496" s="38" t="inlineStr">
        <is>
          <t>8</t>
        </is>
      </c>
      <c r="L496" s="39" t="inlineStr">
        <is>
          <t>СК2</t>
        </is>
      </c>
      <c r="M496" s="38" t="n">
        <v>30</v>
      </c>
      <c r="N496" s="1002" t="inlineStr">
        <is>
          <t>Сосиски «Сочные» Весовой п/а ТМ «Зареченские»</t>
        </is>
      </c>
      <c r="O496" s="731" t="n"/>
      <c r="P496" s="731" t="n"/>
      <c r="Q496" s="731" t="n"/>
      <c r="R496" s="697" t="n"/>
      <c r="S496" s="40" t="inlineStr"/>
      <c r="T496" s="40" t="inlineStr"/>
      <c r="U496" s="41" t="inlineStr">
        <is>
          <t>кг</t>
        </is>
      </c>
      <c r="V496" s="732" t="n">
        <v>0</v>
      </c>
      <c r="W496" s="73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38" t="inlineStr">
        <is>
          <t>КИ</t>
        </is>
      </c>
    </row>
    <row r="497" ht="27" customHeight="1">
      <c r="A497" s="64" t="inlineStr">
        <is>
          <t>SU002812</t>
        </is>
      </c>
      <c r="B497" s="64" t="inlineStr">
        <is>
          <t>P003218</t>
        </is>
      </c>
      <c r="C497" s="37" t="n">
        <v>4301051390</v>
      </c>
      <c r="D497" s="403" t="n">
        <v>4640242181233</v>
      </c>
      <c r="E497" s="697" t="n"/>
      <c r="F497" s="729" t="n">
        <v>0.3</v>
      </c>
      <c r="G497" s="38" t="n">
        <v>6</v>
      </c>
      <c r="H497" s="729" t="n">
        <v>1.8</v>
      </c>
      <c r="I497" s="729" t="n">
        <v>1.984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40</v>
      </c>
      <c r="N497" s="1003" t="inlineStr">
        <is>
          <t>Сосиски «Датские» Фикс.вес 0,3 П/а мгс ТМ «Зареченские»</t>
        </is>
      </c>
      <c r="O497" s="731" t="n"/>
      <c r="P497" s="731" t="n"/>
      <c r="Q497" s="731" t="n"/>
      <c r="R497" s="697" t="n"/>
      <c r="S497" s="40" t="inlineStr"/>
      <c r="T497" s="40" t="inlineStr"/>
      <c r="U497" s="41" t="inlineStr">
        <is>
          <t>кг</t>
        </is>
      </c>
      <c r="V497" s="732" t="n">
        <v>0</v>
      </c>
      <c r="W497" s="733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39" t="inlineStr">
        <is>
          <t>КИ</t>
        </is>
      </c>
    </row>
    <row r="498" ht="27" customHeight="1">
      <c r="A498" s="64" t="inlineStr">
        <is>
          <t>SU002804</t>
        </is>
      </c>
      <c r="B498" s="64" t="inlineStr">
        <is>
          <t>P003585</t>
        </is>
      </c>
      <c r="C498" s="37" t="n">
        <v>4301051508</v>
      </c>
      <c r="D498" s="403" t="n">
        <v>4640242180557</v>
      </c>
      <c r="E498" s="697" t="n"/>
      <c r="F498" s="729" t="n">
        <v>0.5</v>
      </c>
      <c r="G498" s="38" t="n">
        <v>6</v>
      </c>
      <c r="H498" s="729" t="n">
        <v>3</v>
      </c>
      <c r="I498" s="729" t="n">
        <v>3.284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30</v>
      </c>
      <c r="N498" s="1004" t="inlineStr">
        <is>
          <t>Сосиски «Сочные» Фикс.вес 0,5 п/а ТМ «Зареченские»</t>
        </is>
      </c>
      <c r="O498" s="731" t="n"/>
      <c r="P498" s="731" t="n"/>
      <c r="Q498" s="731" t="n"/>
      <c r="R498" s="697" t="n"/>
      <c r="S498" s="40" t="inlineStr"/>
      <c r="T498" s="40" t="inlineStr"/>
      <c r="U498" s="41" t="inlineStr">
        <is>
          <t>кг</t>
        </is>
      </c>
      <c r="V498" s="732" t="n">
        <v>0</v>
      </c>
      <c r="W498" s="73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0" t="inlineStr">
        <is>
          <t>КИ</t>
        </is>
      </c>
    </row>
    <row r="499" ht="27" customHeight="1">
      <c r="A499" s="64" t="inlineStr">
        <is>
          <t>SU002922</t>
        </is>
      </c>
      <c r="B499" s="64" t="inlineStr">
        <is>
          <t>P003358</t>
        </is>
      </c>
      <c r="C499" s="37" t="n">
        <v>4301051448</v>
      </c>
      <c r="D499" s="403" t="n">
        <v>4640242181226</v>
      </c>
      <c r="E499" s="697" t="n"/>
      <c r="F499" s="729" t="n">
        <v>0.3</v>
      </c>
      <c r="G499" s="38" t="n">
        <v>6</v>
      </c>
      <c r="H499" s="729" t="n">
        <v>1.8</v>
      </c>
      <c r="I499" s="729" t="n">
        <v>1.972</v>
      </c>
      <c r="J499" s="38" t="n">
        <v>234</v>
      </c>
      <c r="K499" s="38" t="inlineStr">
        <is>
          <t>18</t>
        </is>
      </c>
      <c r="L499" s="39" t="inlineStr">
        <is>
          <t>СК2</t>
        </is>
      </c>
      <c r="M499" s="38" t="n">
        <v>30</v>
      </c>
      <c r="N499" s="1005" t="inlineStr">
        <is>
          <t>Сосиски «Сочные» Фикс.Вес 0,3 п/а ТМ «Зареченские»</t>
        </is>
      </c>
      <c r="O499" s="731" t="n"/>
      <c r="P499" s="731" t="n"/>
      <c r="Q499" s="731" t="n"/>
      <c r="R499" s="697" t="n"/>
      <c r="S499" s="40" t="inlineStr"/>
      <c r="T499" s="40" t="inlineStr"/>
      <c r="U499" s="41" t="inlineStr">
        <is>
          <t>кг</t>
        </is>
      </c>
      <c r="V499" s="732" t="n">
        <v>0</v>
      </c>
      <c r="W499" s="733">
        <f>IFERROR(IF(V499="",0,CEILING((V499/$H499),1)*$H499),"")</f>
        <v/>
      </c>
      <c r="X499" s="42">
        <f>IFERROR(IF(W499=0,"",ROUNDUP(W499/H499,0)*0.00502),"")</f>
        <v/>
      </c>
      <c r="Y499" s="69" t="inlineStr"/>
      <c r="Z499" s="70" t="inlineStr"/>
      <c r="AD499" s="71" t="n"/>
      <c r="BA499" s="341" t="inlineStr">
        <is>
          <t>КИ</t>
        </is>
      </c>
    </row>
    <row r="500">
      <c r="A500" s="411" t="n"/>
      <c r="B500" s="685" t="n"/>
      <c r="C500" s="685" t="n"/>
      <c r="D500" s="685" t="n"/>
      <c r="E500" s="685" t="n"/>
      <c r="F500" s="685" t="n"/>
      <c r="G500" s="685" t="n"/>
      <c r="H500" s="685" t="n"/>
      <c r="I500" s="685" t="n"/>
      <c r="J500" s="685" t="n"/>
      <c r="K500" s="685" t="n"/>
      <c r="L500" s="685" t="n"/>
      <c r="M500" s="734" t="n"/>
      <c r="N500" s="735" t="inlineStr">
        <is>
          <t>Итого</t>
        </is>
      </c>
      <c r="O500" s="705" t="n"/>
      <c r="P500" s="705" t="n"/>
      <c r="Q500" s="705" t="n"/>
      <c r="R500" s="705" t="n"/>
      <c r="S500" s="705" t="n"/>
      <c r="T500" s="706" t="n"/>
      <c r="U500" s="43" t="inlineStr">
        <is>
          <t>кор</t>
        </is>
      </c>
      <c r="V500" s="736">
        <f>IFERROR(V495/H495,"0")+IFERROR(V496/H496,"0")+IFERROR(V497/H497,"0")+IFERROR(V498/H498,"0")+IFERROR(V499/H499,"0")</f>
        <v/>
      </c>
      <c r="W500" s="736">
        <f>IFERROR(W495/H495,"0")+IFERROR(W496/H496,"0")+IFERROR(W497/H497,"0")+IFERROR(W498/H498,"0")+IFERROR(W499/H499,"0")</f>
        <v/>
      </c>
      <c r="X500" s="736">
        <f>IFERROR(IF(X495="",0,X495),"0")+IFERROR(IF(X496="",0,X496),"0")+IFERROR(IF(X497="",0,X497),"0")+IFERROR(IF(X498="",0,X498),"0")+IFERROR(IF(X499="",0,X499),"0")</f>
        <v/>
      </c>
      <c r="Y500" s="737" t="n"/>
      <c r="Z500" s="737" t="n"/>
    </row>
    <row r="501">
      <c r="A501" s="685" t="n"/>
      <c r="B501" s="685" t="n"/>
      <c r="C501" s="685" t="n"/>
      <c r="D501" s="685" t="n"/>
      <c r="E501" s="685" t="n"/>
      <c r="F501" s="685" t="n"/>
      <c r="G501" s="685" t="n"/>
      <c r="H501" s="685" t="n"/>
      <c r="I501" s="685" t="n"/>
      <c r="J501" s="685" t="n"/>
      <c r="K501" s="685" t="n"/>
      <c r="L501" s="685" t="n"/>
      <c r="M501" s="734" t="n"/>
      <c r="N501" s="735" t="inlineStr">
        <is>
          <t>Итого</t>
        </is>
      </c>
      <c r="O501" s="705" t="n"/>
      <c r="P501" s="705" t="n"/>
      <c r="Q501" s="705" t="n"/>
      <c r="R501" s="705" t="n"/>
      <c r="S501" s="705" t="n"/>
      <c r="T501" s="706" t="n"/>
      <c r="U501" s="43" t="inlineStr">
        <is>
          <t>кг</t>
        </is>
      </c>
      <c r="V501" s="736">
        <f>IFERROR(SUM(V495:V499),"0")</f>
        <v/>
      </c>
      <c r="W501" s="736">
        <f>IFERROR(SUM(W495:W499),"0")</f>
        <v/>
      </c>
      <c r="X501" s="43" t="n"/>
      <c r="Y501" s="737" t="n"/>
      <c r="Z501" s="737" t="n"/>
    </row>
    <row r="502" ht="15" customHeight="1">
      <c r="A502" s="684" t="n"/>
      <c r="B502" s="685" t="n"/>
      <c r="C502" s="685" t="n"/>
      <c r="D502" s="685" t="n"/>
      <c r="E502" s="685" t="n"/>
      <c r="F502" s="685" t="n"/>
      <c r="G502" s="685" t="n"/>
      <c r="H502" s="685" t="n"/>
      <c r="I502" s="685" t="n"/>
      <c r="J502" s="685" t="n"/>
      <c r="K502" s="685" t="n"/>
      <c r="L502" s="685" t="n"/>
      <c r="M502" s="694" t="n"/>
      <c r="N502" s="1006" t="inlineStr">
        <is>
          <t>ИТОГО НЕТТО</t>
        </is>
      </c>
      <c r="O502" s="688" t="n"/>
      <c r="P502" s="688" t="n"/>
      <c r="Q502" s="688" t="n"/>
      <c r="R502" s="688" t="n"/>
      <c r="S502" s="688" t="n"/>
      <c r="T502" s="689" t="n"/>
      <c r="U502" s="43" t="inlineStr">
        <is>
          <t>кг</t>
        </is>
      </c>
      <c r="V502" s="736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/>
      </c>
      <c r="W502" s="736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/>
      </c>
      <c r="X502" s="43" t="n"/>
      <c r="Y502" s="737" t="n"/>
      <c r="Z502" s="737" t="n"/>
    </row>
    <row r="503">
      <c r="A503" s="685" t="n"/>
      <c r="B503" s="685" t="n"/>
      <c r="C503" s="685" t="n"/>
      <c r="D503" s="685" t="n"/>
      <c r="E503" s="685" t="n"/>
      <c r="F503" s="685" t="n"/>
      <c r="G503" s="685" t="n"/>
      <c r="H503" s="685" t="n"/>
      <c r="I503" s="685" t="n"/>
      <c r="J503" s="685" t="n"/>
      <c r="K503" s="685" t="n"/>
      <c r="L503" s="685" t="n"/>
      <c r="M503" s="694" t="n"/>
      <c r="N503" s="1006" t="inlineStr">
        <is>
          <t>ИТОГО БРУТТО</t>
        </is>
      </c>
      <c r="O503" s="688" t="n"/>
      <c r="P503" s="688" t="n"/>
      <c r="Q503" s="688" t="n"/>
      <c r="R503" s="688" t="n"/>
      <c r="S503" s="688" t="n"/>
      <c r="T503" s="689" t="n"/>
      <c r="U503" s="43" t="inlineStr">
        <is>
          <t>кг</t>
        </is>
      </c>
      <c r="V503" s="7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/>
      </c>
      <c r="W503" s="7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/>
      </c>
      <c r="X503" s="43" t="n"/>
      <c r="Y503" s="737" t="n"/>
      <c r="Z503" s="737" t="n"/>
    </row>
    <row r="504">
      <c r="A504" s="685" t="n"/>
      <c r="B504" s="685" t="n"/>
      <c r="C504" s="685" t="n"/>
      <c r="D504" s="685" t="n"/>
      <c r="E504" s="685" t="n"/>
      <c r="F504" s="685" t="n"/>
      <c r="G504" s="685" t="n"/>
      <c r="H504" s="685" t="n"/>
      <c r="I504" s="685" t="n"/>
      <c r="J504" s="685" t="n"/>
      <c r="K504" s="685" t="n"/>
      <c r="L504" s="685" t="n"/>
      <c r="M504" s="694" t="n"/>
      <c r="N504" s="1006" t="inlineStr">
        <is>
          <t>Кол-во паллет</t>
        </is>
      </c>
      <c r="O504" s="688" t="n"/>
      <c r="P504" s="688" t="n"/>
      <c r="Q504" s="688" t="n"/>
      <c r="R504" s="688" t="n"/>
      <c r="S504" s="688" t="n"/>
      <c r="T504" s="689" t="n"/>
      <c r="U504" s="43" t="inlineStr">
        <is>
          <t>шт</t>
        </is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/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/>
      </c>
      <c r="X504" s="43" t="n"/>
      <c r="Y504" s="737" t="n"/>
      <c r="Z504" s="737" t="n"/>
    </row>
    <row r="505">
      <c r="A505" s="685" t="n"/>
      <c r="B505" s="685" t="n"/>
      <c r="C505" s="685" t="n"/>
      <c r="D505" s="685" t="n"/>
      <c r="E505" s="685" t="n"/>
      <c r="F505" s="685" t="n"/>
      <c r="G505" s="685" t="n"/>
      <c r="H505" s="685" t="n"/>
      <c r="I505" s="685" t="n"/>
      <c r="J505" s="685" t="n"/>
      <c r="K505" s="685" t="n"/>
      <c r="L505" s="685" t="n"/>
      <c r="M505" s="694" t="n"/>
      <c r="N505" s="1006" t="inlineStr">
        <is>
          <t>Вес брутто  с паллетами</t>
        </is>
      </c>
      <c r="O505" s="688" t="n"/>
      <c r="P505" s="688" t="n"/>
      <c r="Q505" s="688" t="n"/>
      <c r="R505" s="688" t="n"/>
      <c r="S505" s="688" t="n"/>
      <c r="T505" s="689" t="n"/>
      <c r="U505" s="43" t="inlineStr">
        <is>
          <t>кг</t>
        </is>
      </c>
      <c r="V505" s="736">
        <f>GrossWeightTotal+PalletQtyTotal*25</f>
        <v/>
      </c>
      <c r="W505" s="736">
        <f>GrossWeightTotalR+PalletQtyTotalR*25</f>
        <v/>
      </c>
      <c r="X505" s="43" t="n"/>
      <c r="Y505" s="737" t="n"/>
      <c r="Z505" s="737" t="n"/>
    </row>
    <row r="506">
      <c r="A506" s="685" t="n"/>
      <c r="B506" s="685" t="n"/>
      <c r="C506" s="685" t="n"/>
      <c r="D506" s="685" t="n"/>
      <c r="E506" s="685" t="n"/>
      <c r="F506" s="685" t="n"/>
      <c r="G506" s="685" t="n"/>
      <c r="H506" s="685" t="n"/>
      <c r="I506" s="685" t="n"/>
      <c r="J506" s="685" t="n"/>
      <c r="K506" s="685" t="n"/>
      <c r="L506" s="685" t="n"/>
      <c r="M506" s="694" t="n"/>
      <c r="N506" s="1006" t="inlineStr">
        <is>
          <t>Кол-во коробок</t>
        </is>
      </c>
      <c r="O506" s="688" t="n"/>
      <c r="P506" s="688" t="n"/>
      <c r="Q506" s="688" t="n"/>
      <c r="R506" s="688" t="n"/>
      <c r="S506" s="688" t="n"/>
      <c r="T506" s="689" t="n"/>
      <c r="U506" s="43" t="inlineStr">
        <is>
          <t>шт</t>
        </is>
      </c>
      <c r="V506" s="736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/>
      </c>
      <c r="W506" s="736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/>
      </c>
      <c r="X506" s="43" t="n"/>
      <c r="Y506" s="737" t="n"/>
      <c r="Z506" s="737" t="n"/>
    </row>
    <row r="507" ht="14.25" customHeight="1">
      <c r="A507" s="685" t="n"/>
      <c r="B507" s="685" t="n"/>
      <c r="C507" s="685" t="n"/>
      <c r="D507" s="685" t="n"/>
      <c r="E507" s="685" t="n"/>
      <c r="F507" s="685" t="n"/>
      <c r="G507" s="685" t="n"/>
      <c r="H507" s="685" t="n"/>
      <c r="I507" s="685" t="n"/>
      <c r="J507" s="685" t="n"/>
      <c r="K507" s="685" t="n"/>
      <c r="L507" s="685" t="n"/>
      <c r="M507" s="694" t="n"/>
      <c r="N507" s="1006" t="inlineStr">
        <is>
          <t>Объем заказа</t>
        </is>
      </c>
      <c r="O507" s="688" t="n"/>
      <c r="P507" s="688" t="n"/>
      <c r="Q507" s="688" t="n"/>
      <c r="R507" s="688" t="n"/>
      <c r="S507" s="688" t="n"/>
      <c r="T507" s="689" t="n"/>
      <c r="U507" s="46" t="inlineStr">
        <is>
          <t>м3</t>
        </is>
      </c>
      <c r="V507" s="43" t="n"/>
      <c r="W507" s="43" t="n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/>
      </c>
      <c r="Y507" s="737" t="n"/>
      <c r="Z507" s="737" t="n"/>
    </row>
    <row r="508" ht="13.5" customHeight="1" thickBot="1"/>
    <row r="509" ht="27" customHeight="1" thickBot="1" thickTop="1">
      <c r="A509" s="47" t="inlineStr">
        <is>
          <t>ТОРГОВАЯ МАРКА</t>
        </is>
      </c>
      <c r="B509" s="678" t="inlineStr">
        <is>
          <t>Ядрена копоть</t>
        </is>
      </c>
      <c r="C509" s="678" t="inlineStr">
        <is>
          <t>Вязанка</t>
        </is>
      </c>
      <c r="D509" s="1007" t="n"/>
      <c r="E509" s="1007" t="n"/>
      <c r="F509" s="1008" t="n"/>
      <c r="G509" s="678" t="inlineStr">
        <is>
          <t>Стародворье</t>
        </is>
      </c>
      <c r="H509" s="1007" t="n"/>
      <c r="I509" s="1007" t="n"/>
      <c r="J509" s="1007" t="n"/>
      <c r="K509" s="1007" t="n"/>
      <c r="L509" s="1007" t="n"/>
      <c r="M509" s="1007" t="n"/>
      <c r="N509" s="1007" t="n"/>
      <c r="O509" s="1008" t="n"/>
      <c r="P509" s="678" t="inlineStr">
        <is>
          <t>Колбасный стандарт</t>
        </is>
      </c>
      <c r="Q509" s="678" t="inlineStr">
        <is>
          <t>Особый рецепт</t>
        </is>
      </c>
      <c r="R509" s="1008" t="n"/>
      <c r="S509" s="678" t="inlineStr">
        <is>
          <t>Баварушка</t>
        </is>
      </c>
      <c r="T509" s="1008" t="n"/>
      <c r="U509" s="678" t="inlineStr">
        <is>
          <t>Дугушка</t>
        </is>
      </c>
      <c r="V509" s="678" t="inlineStr">
        <is>
          <t>Зареченские</t>
        </is>
      </c>
      <c r="Z509" s="61" t="n"/>
      <c r="AC509" s="685" t="n"/>
    </row>
    <row r="510" ht="14.25" customHeight="1" thickTop="1">
      <c r="A510" s="686" t="inlineStr">
        <is>
          <t>СЕРИЯ</t>
        </is>
      </c>
      <c r="B510" s="678" t="inlineStr">
        <is>
          <t>Ядрена копоть</t>
        </is>
      </c>
      <c r="C510" s="678" t="inlineStr">
        <is>
          <t>Столичная</t>
        </is>
      </c>
      <c r="D510" s="678" t="inlineStr">
        <is>
          <t>Классическая</t>
        </is>
      </c>
      <c r="E510" s="678" t="inlineStr">
        <is>
          <t>Вязанка</t>
        </is>
      </c>
      <c r="F510" s="678" t="inlineStr">
        <is>
          <t>Сливушки</t>
        </is>
      </c>
      <c r="G510" s="678" t="inlineStr">
        <is>
          <t>Золоченная в печи</t>
        </is>
      </c>
      <c r="H510" s="678" t="inlineStr">
        <is>
          <t>Мясорубская</t>
        </is>
      </c>
      <c r="I510" s="678" t="inlineStr">
        <is>
          <t>Сочинка</t>
        </is>
      </c>
      <c r="J510" s="678" t="inlineStr">
        <is>
          <t>Филедворская</t>
        </is>
      </c>
      <c r="K510" s="685" t="n"/>
      <c r="L510" s="678" t="inlineStr">
        <is>
          <t>Стародворская</t>
        </is>
      </c>
      <c r="M510" s="678" t="inlineStr">
        <is>
          <t>Бордо</t>
        </is>
      </c>
      <c r="N510" s="678" t="inlineStr">
        <is>
          <t>Фирменная</t>
        </is>
      </c>
      <c r="O510" s="678" t="inlineStr">
        <is>
          <t>Бавария</t>
        </is>
      </c>
      <c r="P510" s="678" t="inlineStr">
        <is>
          <t>Выгодная цена</t>
        </is>
      </c>
      <c r="Q510" s="678" t="inlineStr">
        <is>
          <t>Особая</t>
        </is>
      </c>
      <c r="R510" s="678" t="inlineStr">
        <is>
          <t>Особая Без свинины</t>
        </is>
      </c>
      <c r="S510" s="678" t="inlineStr">
        <is>
          <t>Филейбургская</t>
        </is>
      </c>
      <c r="T510" s="678" t="inlineStr">
        <is>
          <t>Балыкбургская</t>
        </is>
      </c>
      <c r="U510" s="678" t="inlineStr">
        <is>
          <t>Дугушка</t>
        </is>
      </c>
      <c r="V510" s="678" t="inlineStr">
        <is>
          <t>Зареченские продукты</t>
        </is>
      </c>
      <c r="Z510" s="61" t="n"/>
      <c r="AC510" s="685" t="n"/>
    </row>
    <row r="511" ht="13.5" customHeight="1" thickBot="1">
      <c r="A511" s="1009" t="n"/>
      <c r="B511" s="1010" t="n"/>
      <c r="C511" s="1010" t="n"/>
      <c r="D511" s="1010" t="n"/>
      <c r="E511" s="1010" t="n"/>
      <c r="F511" s="1010" t="n"/>
      <c r="G511" s="1010" t="n"/>
      <c r="H511" s="1010" t="n"/>
      <c r="I511" s="1010" t="n"/>
      <c r="J511" s="1010" t="n"/>
      <c r="K511" s="685" t="n"/>
      <c r="L511" s="1010" t="n"/>
      <c r="M511" s="1010" t="n"/>
      <c r="N511" s="1010" t="n"/>
      <c r="O511" s="1010" t="n"/>
      <c r="P511" s="1010" t="n"/>
      <c r="Q511" s="1010" t="n"/>
      <c r="R511" s="1010" t="n"/>
      <c r="S511" s="1010" t="n"/>
      <c r="T511" s="1010" t="n"/>
      <c r="U511" s="1010" t="n"/>
      <c r="V511" s="1010" t="n"/>
      <c r="Z511" s="61" t="n"/>
      <c r="AC511" s="685" t="n"/>
    </row>
    <row r="512" ht="18" customHeight="1" thickBot="1" thickTop="1">
      <c r="A512" s="47" t="inlineStr">
        <is>
          <t>ИТОГО, кг</t>
        </is>
      </c>
      <c r="B512" s="53">
        <f>IFERROR(W22*1,"0")+IFERROR(W26*1,"0")+IFERROR(W27*1,"0")+IFERROR(W28*1,"0")+IFERROR(W29*1,"0")+IFERROR(W30*1,"0")+IFERROR(W31*1,"0")+IFERROR(W35*1,"0")+IFERROR(W39*1,"0")+IFERROR(W43*1,"0")</f>
        <v/>
      </c>
      <c r="C512" s="53">
        <f>IFERROR(W49*1,"0")+IFERROR(W50*1,"0")</f>
        <v/>
      </c>
      <c r="D512" s="53">
        <f>IFERROR(W55*1,"0")+IFERROR(W56*1,"0")+IFERROR(W57*1,"0")+IFERROR(W58*1,"0")</f>
        <v/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12" s="53">
        <f>IFERROR(W132*1,"0")+IFERROR(W133*1,"0")+IFERROR(W134*1,"0")+IFERROR(W135*1,"0")</f>
        <v/>
      </c>
      <c r="G512" s="53">
        <f>IFERROR(W141*1,"0")+IFERROR(W142*1,"0")+IFERROR(W143*1,"0")</f>
        <v/>
      </c>
      <c r="H512" s="53">
        <f>IFERROR(W148*1,"0")+IFERROR(W149*1,"0")+IFERROR(W150*1,"0")+IFERROR(W151*1,"0")+IFERROR(W152*1,"0")+IFERROR(W153*1,"0")+IFERROR(W154*1,"0")+IFERROR(W155*1,"0")+IFERROR(W156*1,"0")</f>
        <v/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12" s="53">
        <f>IFERROR(W206*1,"0")</f>
        <v/>
      </c>
      <c r="K512" s="685" t="n"/>
      <c r="L512" s="53">
        <f>IFERROR(W211*1,"0")+IFERROR(W212*1,"0")+IFERROR(W213*1,"0")+IFERROR(W214*1,"0")</f>
        <v/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12" s="53">
        <f>IFERROR(W280*1,"0")+IFERROR(W281*1,"0")+IFERROR(W282*1,"0")+IFERROR(W283*1,"0")+IFERROR(W284*1,"0")+IFERROR(W285*1,"0")+IFERROR(W286*1,"0")+IFERROR(W287*1,"0")+IFERROR(W291*1,"0")+IFERROR(W292*1,"0")</f>
        <v/>
      </c>
      <c r="O512" s="53">
        <f>IFERROR(W297*1,"0")+IFERROR(W301*1,"0")+IFERROR(W305*1,"0")+IFERROR(W309*1,"0")</f>
        <v/>
      </c>
      <c r="P512" s="53">
        <f>IFERROR(W315*1,"0")</f>
        <v/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/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/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/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/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/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/>
      </c>
      <c r="Z512" s="61" t="n"/>
      <c r="AC512" s="685" t="n"/>
    </row>
    <row r="51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qosGvzaqEE9ceNTbvVOA==" formatRows="1" sort="0" spinCount="100000" hashValue="7FLd1wbuPH/KJxnILfvgplzx2PTl5DhqSB1SLU3vuDUszLSJx4iV7oBtw9gB0tbPEEuJpFc6JBOZ3VkqpqZrs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1">
    <mergeCell ref="N315:R315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A36:M37"/>
    <mergeCell ref="N481:T481"/>
    <mergeCell ref="N168:T168"/>
    <mergeCell ref="N24:T24"/>
    <mergeCell ref="N195:T195"/>
    <mergeCell ref="H9:I9"/>
    <mergeCell ref="A418:X418"/>
    <mergeCell ref="D281:E281"/>
    <mergeCell ref="N502:T502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D134:E134"/>
    <mergeCell ref="A147:X147"/>
    <mergeCell ref="D78:E78"/>
    <mergeCell ref="N491:R491"/>
    <mergeCell ref="A38:X38"/>
    <mergeCell ref="D363:E363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0:R30"/>
    <mergeCell ref="D98:E98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D479:E479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T10:U10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N479:R479"/>
    <mergeCell ref="D126:E126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D406:E406"/>
    <mergeCell ref="N125:R125"/>
    <mergeCell ref="N216:T216"/>
    <mergeCell ref="N45:T45"/>
    <mergeCell ref="D470:E470"/>
    <mergeCell ref="N127:R127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28:E28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D55:E55"/>
    <mergeCell ref="N307:T307"/>
    <mergeCell ref="D30:E30"/>
    <mergeCell ref="D67:E67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D498:E498"/>
    <mergeCell ref="O10:P10"/>
    <mergeCell ref="A399:M400"/>
    <mergeCell ref="N335:T335"/>
    <mergeCell ref="D356:E356"/>
    <mergeCell ref="N75:R75"/>
    <mergeCell ref="C509:F509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D380:E380"/>
    <mergeCell ref="N402:R402"/>
    <mergeCell ref="D445:E445"/>
    <mergeCell ref="D274:E274"/>
    <mergeCell ref="A454:X45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N292:R292"/>
    <mergeCell ref="N286:R286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368:R368"/>
    <mergeCell ref="N276:T276"/>
    <mergeCell ref="A170:X170"/>
    <mergeCell ref="D421:E421"/>
    <mergeCell ref="N383:R383"/>
    <mergeCell ref="D451:E451"/>
    <mergeCell ref="D255:E255"/>
    <mergeCell ref="A23:M24"/>
    <mergeCell ref="N78:R78"/>
    <mergeCell ref="N149:R149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N158:T158"/>
    <mergeCell ref="A236:X236"/>
    <mergeCell ref="A394:X394"/>
    <mergeCell ref="D390:E390"/>
    <mergeCell ref="N369:T369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230:E230"/>
    <mergeCell ref="D339:E339"/>
    <mergeCell ref="A475:X475"/>
    <mergeCell ref="D180:E180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N386:R386"/>
    <mergeCell ref="D96:E96"/>
    <mergeCell ref="N242:R242"/>
    <mergeCell ref="N484:R484"/>
    <mergeCell ref="D350:E350"/>
    <mergeCell ref="A118:M119"/>
    <mergeCell ref="N152:R152"/>
    <mergeCell ref="D27:E27"/>
    <mergeCell ref="N15:R16"/>
    <mergeCell ref="N450:R450"/>
    <mergeCell ref="D325:E325"/>
    <mergeCell ref="D396:E396"/>
    <mergeCell ref="D456:E456"/>
    <mergeCell ref="D116:E116"/>
    <mergeCell ref="D414:E414"/>
    <mergeCell ref="D352:E352"/>
    <mergeCell ref="N219:R219"/>
    <mergeCell ref="N194:R194"/>
    <mergeCell ref="D91:E91"/>
    <mergeCell ref="D162:E162"/>
    <mergeCell ref="N439:T439"/>
    <mergeCell ref="D460:E460"/>
    <mergeCell ref="N377:T377"/>
    <mergeCell ref="D398:E398"/>
    <mergeCell ref="A342:X342"/>
    <mergeCell ref="D327:E327"/>
    <mergeCell ref="D156:E156"/>
    <mergeCell ref="A62:X62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D219:E219"/>
    <mergeCell ref="N77:R77"/>
    <mergeCell ref="T6:U9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D188:E188"/>
    <mergeCell ref="D424:E424"/>
    <mergeCell ref="N89:R89"/>
    <mergeCell ref="D132:E132"/>
    <mergeCell ref="N480:T480"/>
    <mergeCell ref="N467:T467"/>
    <mergeCell ref="D178:E178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A378:X378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D490:E490"/>
    <mergeCell ref="N471:R471"/>
    <mergeCell ref="D477:E477"/>
    <mergeCell ref="N148:R148"/>
    <mergeCell ref="N179:R179"/>
    <mergeCell ref="N446:R446"/>
    <mergeCell ref="D125:E125"/>
    <mergeCell ref="A436:X436"/>
    <mergeCell ref="D283:E283"/>
    <mergeCell ref="D112:E112"/>
    <mergeCell ref="D348:E348"/>
    <mergeCell ref="N190:R190"/>
    <mergeCell ref="D56:E56"/>
    <mergeCell ref="N448:R448"/>
    <mergeCell ref="D193:E193"/>
    <mergeCell ref="D127:E127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H17:H18"/>
    <mergeCell ref="N332:R332"/>
    <mergeCell ref="N161:R161"/>
    <mergeCell ref="A42:X42"/>
    <mergeCell ref="D198:E198"/>
    <mergeCell ref="D465:E465"/>
    <mergeCell ref="D269:E269"/>
    <mergeCell ref="N495:R495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41:T41"/>
    <mergeCell ref="N277:T277"/>
    <mergeCell ref="A373:X373"/>
    <mergeCell ref="N404:T404"/>
    <mergeCell ref="D181:E181"/>
    <mergeCell ref="D273:E273"/>
    <mergeCell ref="N123:R123"/>
    <mergeCell ref="N105:T105"/>
    <mergeCell ref="N421:R421"/>
    <mergeCell ref="N341:T34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114:R114"/>
    <mergeCell ref="N206:R206"/>
    <mergeCell ref="D222:E222"/>
    <mergeCell ref="N35:R35"/>
    <mergeCell ref="N128:T128"/>
    <mergeCell ref="A87:X87"/>
    <mergeCell ref="G17:G18"/>
    <mergeCell ref="N426:T426"/>
    <mergeCell ref="N293:T293"/>
    <mergeCell ref="A218:X218"/>
    <mergeCell ref="H10:L10"/>
    <mergeCell ref="N287:R287"/>
    <mergeCell ref="A492:M493"/>
    <mergeCell ref="N414:R414"/>
    <mergeCell ref="A46:X46"/>
    <mergeCell ref="D80:E80"/>
    <mergeCell ref="N188:R188"/>
    <mergeCell ref="N66:R66"/>
    <mergeCell ref="I510:I511"/>
    <mergeCell ref="N351:R351"/>
    <mergeCell ref="A468:X468"/>
    <mergeCell ref="N68:R68"/>
    <mergeCell ref="N488:R488"/>
    <mergeCell ref="N117:R117"/>
    <mergeCell ref="A313:X313"/>
    <mergeCell ref="N282:R282"/>
    <mergeCell ref="D154:E154"/>
    <mergeCell ref="D225:E225"/>
    <mergeCell ref="A405:X405"/>
    <mergeCell ref="D461:E461"/>
    <mergeCell ref="D200:E200"/>
    <mergeCell ref="A85:M86"/>
    <mergeCell ref="D292:E292"/>
    <mergeCell ref="A371:X371"/>
    <mergeCell ref="N246:T246"/>
    <mergeCell ref="D227:E227"/>
    <mergeCell ref="A165:X165"/>
    <mergeCell ref="A293:M294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150:E150"/>
    <mergeCell ref="A159:X159"/>
    <mergeCell ref="N365:T365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A474:X474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D455:E455"/>
    <mergeCell ref="N253:R253"/>
    <mergeCell ref="G510:G511"/>
    <mergeCell ref="N82:R82"/>
    <mergeCell ref="T11:U11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A177:X177"/>
    <mergeCell ref="A51:M52"/>
    <mergeCell ref="N141:R141"/>
    <mergeCell ref="A340:M341"/>
    <mergeCell ref="N233:R233"/>
    <mergeCell ref="A438:M439"/>
    <mergeCell ref="D249:E249"/>
    <mergeCell ref="A502:M507"/>
    <mergeCell ref="N469:R469"/>
    <mergeCell ref="N72:R72"/>
    <mergeCell ref="N143:R143"/>
    <mergeCell ref="N248:R248"/>
    <mergeCell ref="D49:E49"/>
    <mergeCell ref="O5:P5"/>
    <mergeCell ref="D242:E242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N470:R470"/>
    <mergeCell ref="A53:X53"/>
    <mergeCell ref="D171:E171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J9:L9"/>
    <mergeCell ref="R5:S5"/>
    <mergeCell ref="N27:R27"/>
    <mergeCell ref="N83:R83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N91:R91"/>
    <mergeCell ref="A426:M427"/>
    <mergeCell ref="D237:E237"/>
    <mergeCell ref="N389:R389"/>
    <mergeCell ref="N327:R327"/>
    <mergeCell ref="N156:R156"/>
    <mergeCell ref="D291:E291"/>
    <mergeCell ref="N316:T316"/>
    <mergeCell ref="S17:T17"/>
    <mergeCell ref="N385:R385"/>
    <mergeCell ref="N310:T310"/>
    <mergeCell ref="A272:X272"/>
    <mergeCell ref="A139:X139"/>
    <mergeCell ref="A210:X210"/>
    <mergeCell ref="D57:E57"/>
    <mergeCell ref="N163:T163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SkYW9YExCin0726xpkvKA==" formatRows="1" sort="0" spinCount="100000" hashValue="G6q3G7eo/eSvB453XDAI3ZOMMKI2jQhOdm5OEkxLSZaopjWED3zIbNY7ZCN/w9QmgqH0+x224gUGovBtQv0V8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2024-01-30T06:10:25Z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