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186F1B-1297-4A03-B50D-6BB0491CBE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W472" i="1"/>
  <c r="V472" i="1"/>
  <c r="X471" i="1"/>
  <c r="W471" i="1"/>
  <c r="N471" i="1"/>
  <c r="W470" i="1"/>
  <c r="X470" i="1" s="1"/>
  <c r="N470" i="1"/>
  <c r="X469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N460" i="1"/>
  <c r="V458" i="1"/>
  <c r="V457" i="1"/>
  <c r="W456" i="1"/>
  <c r="X456" i="1" s="1"/>
  <c r="N456" i="1"/>
  <c r="X455" i="1"/>
  <c r="X457" i="1" s="1"/>
  <c r="W455" i="1"/>
  <c r="W457" i="1" s="1"/>
  <c r="N455" i="1"/>
  <c r="V453" i="1"/>
  <c r="V452" i="1"/>
  <c r="X451" i="1"/>
  <c r="W451" i="1"/>
  <c r="N451" i="1"/>
  <c r="W450" i="1"/>
  <c r="X450" i="1" s="1"/>
  <c r="N450" i="1"/>
  <c r="X449" i="1"/>
  <c r="W449" i="1"/>
  <c r="N449" i="1"/>
  <c r="W448" i="1"/>
  <c r="X448" i="1" s="1"/>
  <c r="N448" i="1"/>
  <c r="X447" i="1"/>
  <c r="W447" i="1"/>
  <c r="N447" i="1"/>
  <c r="W446" i="1"/>
  <c r="X446" i="1" s="1"/>
  <c r="N446" i="1"/>
  <c r="X445" i="1"/>
  <c r="W445" i="1"/>
  <c r="N445" i="1"/>
  <c r="W444" i="1"/>
  <c r="X444" i="1" s="1"/>
  <c r="N444" i="1"/>
  <c r="X443" i="1"/>
  <c r="W443" i="1"/>
  <c r="W453" i="1" s="1"/>
  <c r="N443" i="1"/>
  <c r="V439" i="1"/>
  <c r="W438" i="1"/>
  <c r="V438" i="1"/>
  <c r="X437" i="1"/>
  <c r="X438" i="1" s="1"/>
  <c r="W437" i="1"/>
  <c r="W439" i="1" s="1"/>
  <c r="V435" i="1"/>
  <c r="V434" i="1"/>
  <c r="W433" i="1"/>
  <c r="V431" i="1"/>
  <c r="W430" i="1"/>
  <c r="V430" i="1"/>
  <c r="X429" i="1"/>
  <c r="X430" i="1" s="1"/>
  <c r="W429" i="1"/>
  <c r="W431" i="1" s="1"/>
  <c r="V427" i="1"/>
  <c r="V426" i="1"/>
  <c r="W425" i="1"/>
  <c r="X425" i="1" s="1"/>
  <c r="N425" i="1"/>
  <c r="X424" i="1"/>
  <c r="W424" i="1"/>
  <c r="N424" i="1"/>
  <c r="W423" i="1"/>
  <c r="X423" i="1" s="1"/>
  <c r="N423" i="1"/>
  <c r="X422" i="1"/>
  <c r="W422" i="1"/>
  <c r="X421" i="1"/>
  <c r="W421" i="1"/>
  <c r="N421" i="1"/>
  <c r="W420" i="1"/>
  <c r="X420" i="1" s="1"/>
  <c r="N420" i="1"/>
  <c r="X419" i="1"/>
  <c r="W419" i="1"/>
  <c r="W426" i="1" s="1"/>
  <c r="N419" i="1"/>
  <c r="V417" i="1"/>
  <c r="V416" i="1"/>
  <c r="X415" i="1"/>
  <c r="W415" i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W403" i="1"/>
  <c r="V403" i="1"/>
  <c r="X402" i="1"/>
  <c r="X403" i="1" s="1"/>
  <c r="W402" i="1"/>
  <c r="W404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N395" i="1"/>
  <c r="V393" i="1"/>
  <c r="V392" i="1"/>
  <c r="W391" i="1"/>
  <c r="X391" i="1" s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N381" i="1"/>
  <c r="W380" i="1"/>
  <c r="X380" i="1" s="1"/>
  <c r="N380" i="1"/>
  <c r="X379" i="1"/>
  <c r="W379" i="1"/>
  <c r="W392" i="1" s="1"/>
  <c r="N379" i="1"/>
  <c r="V377" i="1"/>
  <c r="V376" i="1"/>
  <c r="X375" i="1"/>
  <c r="W375" i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X365" i="1" s="1"/>
  <c r="W361" i="1"/>
  <c r="N361" i="1"/>
  <c r="V359" i="1"/>
  <c r="W358" i="1"/>
  <c r="V358" i="1"/>
  <c r="X357" i="1"/>
  <c r="W357" i="1"/>
  <c r="N357" i="1"/>
  <c r="W356" i="1"/>
  <c r="N356" i="1"/>
  <c r="V354" i="1"/>
  <c r="V353" i="1"/>
  <c r="W352" i="1"/>
  <c r="X352" i="1" s="1"/>
  <c r="N352" i="1"/>
  <c r="X351" i="1"/>
  <c r="W351" i="1"/>
  <c r="X350" i="1"/>
  <c r="W350" i="1"/>
  <c r="N350" i="1"/>
  <c r="W349" i="1"/>
  <c r="X349" i="1" s="1"/>
  <c r="N349" i="1"/>
  <c r="X348" i="1"/>
  <c r="X353" i="1" s="1"/>
  <c r="W348" i="1"/>
  <c r="N348" i="1"/>
  <c r="V345" i="1"/>
  <c r="W344" i="1"/>
  <c r="V344" i="1"/>
  <c r="X343" i="1"/>
  <c r="X344" i="1" s="1"/>
  <c r="W343" i="1"/>
  <c r="W345" i="1" s="1"/>
  <c r="N343" i="1"/>
  <c r="V341" i="1"/>
  <c r="W340" i="1"/>
  <c r="V340" i="1"/>
  <c r="X339" i="1"/>
  <c r="W339" i="1"/>
  <c r="N339" i="1"/>
  <c r="W338" i="1"/>
  <c r="V336" i="1"/>
  <c r="V335" i="1"/>
  <c r="X334" i="1"/>
  <c r="W334" i="1"/>
  <c r="N334" i="1"/>
  <c r="W333" i="1"/>
  <c r="X333" i="1" s="1"/>
  <c r="W332" i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X324" i="1"/>
  <c r="W324" i="1"/>
  <c r="N324" i="1"/>
  <c r="W323" i="1"/>
  <c r="X323" i="1" s="1"/>
  <c r="N323" i="1"/>
  <c r="X322" i="1"/>
  <c r="W322" i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X291" i="1"/>
  <c r="X293" i="1" s="1"/>
  <c r="W291" i="1"/>
  <c r="W293" i="1" s="1"/>
  <c r="N291" i="1"/>
  <c r="V289" i="1"/>
  <c r="V288" i="1"/>
  <c r="X287" i="1"/>
  <c r="W287" i="1"/>
  <c r="N287" i="1"/>
  <c r="W286" i="1"/>
  <c r="X286" i="1" s="1"/>
  <c r="N286" i="1"/>
  <c r="X285" i="1"/>
  <c r="W285" i="1"/>
  <c r="N285" i="1"/>
  <c r="W284" i="1"/>
  <c r="X284" i="1" s="1"/>
  <c r="W283" i="1"/>
  <c r="X283" i="1" s="1"/>
  <c r="N283" i="1"/>
  <c r="X282" i="1"/>
  <c r="W282" i="1"/>
  <c r="N282" i="1"/>
  <c r="W281" i="1"/>
  <c r="X281" i="1" s="1"/>
  <c r="N281" i="1"/>
  <c r="X280" i="1"/>
  <c r="W280" i="1"/>
  <c r="N280" i="1"/>
  <c r="V277" i="1"/>
  <c r="V276" i="1"/>
  <c r="X275" i="1"/>
  <c r="W275" i="1"/>
  <c r="N275" i="1"/>
  <c r="W274" i="1"/>
  <c r="X274" i="1" s="1"/>
  <c r="N274" i="1"/>
  <c r="X273" i="1"/>
  <c r="X276" i="1" s="1"/>
  <c r="W273" i="1"/>
  <c r="N273" i="1"/>
  <c r="V271" i="1"/>
  <c r="V270" i="1"/>
  <c r="X269" i="1"/>
  <c r="W269" i="1"/>
  <c r="N269" i="1"/>
  <c r="W268" i="1"/>
  <c r="X268" i="1" s="1"/>
  <c r="W267" i="1"/>
  <c r="W270" i="1" s="1"/>
  <c r="V265" i="1"/>
  <c r="W264" i="1"/>
  <c r="V264" i="1"/>
  <c r="X263" i="1"/>
  <c r="W263" i="1"/>
  <c r="N263" i="1"/>
  <c r="W262" i="1"/>
  <c r="X262" i="1" s="1"/>
  <c r="N262" i="1"/>
  <c r="X261" i="1"/>
  <c r="W261" i="1"/>
  <c r="W265" i="1" s="1"/>
  <c r="N261" i="1"/>
  <c r="V259" i="1"/>
  <c r="V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W251" i="1"/>
  <c r="X251" i="1" s="1"/>
  <c r="W250" i="1"/>
  <c r="X250" i="1" s="1"/>
  <c r="N250" i="1"/>
  <c r="X249" i="1"/>
  <c r="W249" i="1"/>
  <c r="N249" i="1"/>
  <c r="W248" i="1"/>
  <c r="W259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W245" i="1" s="1"/>
  <c r="N241" i="1"/>
  <c r="V239" i="1"/>
  <c r="W238" i="1"/>
  <c r="V238" i="1"/>
  <c r="X237" i="1"/>
  <c r="X238" i="1" s="1"/>
  <c r="W237" i="1"/>
  <c r="W239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X219" i="1"/>
  <c r="W219" i="1"/>
  <c r="M512" i="1" s="1"/>
  <c r="N219" i="1"/>
  <c r="V216" i="1"/>
  <c r="W215" i="1"/>
  <c r="V215" i="1"/>
  <c r="X214" i="1"/>
  <c r="W214" i="1"/>
  <c r="X213" i="1"/>
  <c r="W213" i="1"/>
  <c r="X212" i="1"/>
  <c r="W212" i="1"/>
  <c r="X211" i="1"/>
  <c r="X215" i="1" s="1"/>
  <c r="W211" i="1"/>
  <c r="L512" i="1" s="1"/>
  <c r="V208" i="1"/>
  <c r="V207" i="1"/>
  <c r="W206" i="1"/>
  <c r="J512" i="1" s="1"/>
  <c r="N206" i="1"/>
  <c r="V203" i="1"/>
  <c r="V202" i="1"/>
  <c r="W201" i="1"/>
  <c r="X201" i="1" s="1"/>
  <c r="N201" i="1"/>
  <c r="X200" i="1"/>
  <c r="W200" i="1"/>
  <c r="N200" i="1"/>
  <c r="W199" i="1"/>
  <c r="X199" i="1" s="1"/>
  <c r="W198" i="1"/>
  <c r="W202" i="1" s="1"/>
  <c r="V196" i="1"/>
  <c r="V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W184" i="1"/>
  <c r="X184" i="1" s="1"/>
  <c r="W183" i="1"/>
  <c r="X183" i="1" s="1"/>
  <c r="N183" i="1"/>
  <c r="X182" i="1"/>
  <c r="W182" i="1"/>
  <c r="N182" i="1"/>
  <c r="W181" i="1"/>
  <c r="X181" i="1" s="1"/>
  <c r="W180" i="1"/>
  <c r="X180" i="1" s="1"/>
  <c r="N180" i="1"/>
  <c r="X179" i="1"/>
  <c r="W179" i="1"/>
  <c r="X178" i="1"/>
  <c r="W178" i="1"/>
  <c r="W196" i="1" s="1"/>
  <c r="N178" i="1"/>
  <c r="V176" i="1"/>
  <c r="V175" i="1"/>
  <c r="X174" i="1"/>
  <c r="W174" i="1"/>
  <c r="N174" i="1"/>
  <c r="W173" i="1"/>
  <c r="X173" i="1" s="1"/>
  <c r="N173" i="1"/>
  <c r="X172" i="1"/>
  <c r="W172" i="1"/>
  <c r="N172" i="1"/>
  <c r="W171" i="1"/>
  <c r="W176" i="1" s="1"/>
  <c r="N171" i="1"/>
  <c r="V169" i="1"/>
  <c r="V168" i="1"/>
  <c r="W167" i="1"/>
  <c r="X167" i="1" s="1"/>
  <c r="N167" i="1"/>
  <c r="X166" i="1"/>
  <c r="X168" i="1" s="1"/>
  <c r="W166" i="1"/>
  <c r="W168" i="1" s="1"/>
  <c r="V164" i="1"/>
  <c r="V163" i="1"/>
  <c r="W162" i="1"/>
  <c r="N162" i="1"/>
  <c r="X161" i="1"/>
  <c r="W161" i="1"/>
  <c r="N161" i="1"/>
  <c r="V158" i="1"/>
  <c r="V157" i="1"/>
  <c r="X156" i="1"/>
  <c r="W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X125" i="1"/>
  <c r="W125" i="1"/>
  <c r="X124" i="1"/>
  <c r="W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X90" i="1"/>
  <c r="W90" i="1"/>
  <c r="X89" i="1"/>
  <c r="W89" i="1"/>
  <c r="X88" i="1"/>
  <c r="X93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X79" i="1"/>
  <c r="W79" i="1"/>
  <c r="X78" i="1"/>
  <c r="W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X63" i="1"/>
  <c r="X85" i="1" s="1"/>
  <c r="W63" i="1"/>
  <c r="V60" i="1"/>
  <c r="V59" i="1"/>
  <c r="W58" i="1"/>
  <c r="X58" i="1" s="1"/>
  <c r="X59" i="1" s="1"/>
  <c r="W57" i="1"/>
  <c r="X57" i="1" s="1"/>
  <c r="N57" i="1"/>
  <c r="X56" i="1"/>
  <c r="W56" i="1"/>
  <c r="X55" i="1"/>
  <c r="W55" i="1"/>
  <c r="D512" i="1" s="1"/>
  <c r="N55" i="1"/>
  <c r="V52" i="1"/>
  <c r="V51" i="1"/>
  <c r="X50" i="1"/>
  <c r="W50" i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3" i="1" l="1"/>
  <c r="W40" i="1"/>
  <c r="X39" i="1"/>
  <c r="X40" i="1" s="1"/>
  <c r="W44" i="1"/>
  <c r="X43" i="1"/>
  <c r="X44" i="1" s="1"/>
  <c r="W45" i="1"/>
  <c r="W85" i="1"/>
  <c r="W94" i="1"/>
  <c r="W105" i="1"/>
  <c r="X96" i="1"/>
  <c r="X104" i="1" s="1"/>
  <c r="W145" i="1"/>
  <c r="W158" i="1"/>
  <c r="X148" i="1"/>
  <c r="X157" i="1" s="1"/>
  <c r="H512" i="1"/>
  <c r="W157" i="1"/>
  <c r="X163" i="1"/>
  <c r="X162" i="1"/>
  <c r="W164" i="1"/>
  <c r="V502" i="1"/>
  <c r="W32" i="1"/>
  <c r="W93" i="1"/>
  <c r="W104" i="1"/>
  <c r="W118" i="1"/>
  <c r="X107" i="1"/>
  <c r="X118" i="1" s="1"/>
  <c r="W119" i="1"/>
  <c r="W128" i="1"/>
  <c r="X121" i="1"/>
  <c r="X128" i="1" s="1"/>
  <c r="W129" i="1"/>
  <c r="F512" i="1"/>
  <c r="W136" i="1"/>
  <c r="X132" i="1"/>
  <c r="X136" i="1" s="1"/>
  <c r="W137" i="1"/>
  <c r="G512" i="1"/>
  <c r="W144" i="1"/>
  <c r="X141" i="1"/>
  <c r="X144" i="1" s="1"/>
  <c r="X195" i="1"/>
  <c r="X234" i="1"/>
  <c r="X245" i="1"/>
  <c r="W36" i="1"/>
  <c r="X35" i="1"/>
  <c r="X36" i="1" s="1"/>
  <c r="X507" i="1" s="1"/>
  <c r="W37" i="1"/>
  <c r="W41" i="1"/>
  <c r="C512" i="1"/>
  <c r="W52" i="1"/>
  <c r="X49" i="1"/>
  <c r="X51" i="1" s="1"/>
  <c r="W60" i="1"/>
  <c r="Q512" i="1"/>
  <c r="W169" i="1"/>
  <c r="W175" i="1"/>
  <c r="W195" i="1"/>
  <c r="W203" i="1"/>
  <c r="W208" i="1"/>
  <c r="W234" i="1"/>
  <c r="W246" i="1"/>
  <c r="W271" i="1"/>
  <c r="X267" i="1"/>
  <c r="X270" i="1" s="1"/>
  <c r="H9" i="1"/>
  <c r="B512" i="1"/>
  <c r="V506" i="1"/>
  <c r="W24" i="1"/>
  <c r="W59" i="1"/>
  <c r="W506" i="1" s="1"/>
  <c r="E512" i="1"/>
  <c r="W86" i="1"/>
  <c r="I512" i="1"/>
  <c r="W163" i="1"/>
  <c r="X171" i="1"/>
  <c r="X175" i="1" s="1"/>
  <c r="X198" i="1"/>
  <c r="X202" i="1" s="1"/>
  <c r="X206" i="1"/>
  <c r="X207" i="1" s="1"/>
  <c r="W207" i="1"/>
  <c r="W216" i="1"/>
  <c r="W235" i="1"/>
  <c r="X248" i="1"/>
  <c r="X258" i="1" s="1"/>
  <c r="W258" i="1"/>
  <c r="X264" i="1"/>
  <c r="W277" i="1"/>
  <c r="W276" i="1"/>
  <c r="X28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5" i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X42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W502" i="1" l="1"/>
  <c r="W505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<sst xmlns="http://schemas.openxmlformats.org/spreadsheetml/2006/main" count="2183" uniqueCount="756">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</sst>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7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4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79" t="s">
        <v>8</v>
      </c>
      <c r="B5" s="353"/>
      <c r="C5" s="354"/>
      <c r="D5" s="374"/>
      <c r="E5" s="376"/>
      <c r="F5" s="648" t="s">
        <v>9</v>
      </c>
      <c r="G5" s="354"/>
      <c r="H5" s="374"/>
      <c r="I5" s="375"/>
      <c r="J5" s="375"/>
      <c r="K5" s="375"/>
      <c r="L5" s="376"/>
      <c r="N5" s="24" t="s">
        <v>10</v>
      </c>
      <c r="O5" s="587">
        <v>45319</v>
      </c>
      <c r="P5" s="428"/>
      <c r="R5" s="675" t="s">
        <v>11</v>
      </c>
      <c r="S5" s="402"/>
      <c r="T5" s="520" t="s">
        <v>12</v>
      </c>
      <c r="U5" s="428"/>
      <c r="Z5" s="51"/>
      <c r="AA5" s="51"/>
      <c r="AB5" s="51"/>
    </row>
    <row r="6" spans="1:29" s="328" customFormat="1" ht="24" customHeight="1" x14ac:dyDescent="0.2">
      <c r="A6" s="479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Воскресенье</v>
      </c>
      <c r="P6" s="341"/>
      <c r="R6" s="401" t="s">
        <v>16</v>
      </c>
      <c r="S6" s="402"/>
      <c r="T6" s="527" t="s">
        <v>17</v>
      </c>
      <c r="U6" s="38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44"/>
      <c r="S7" s="402"/>
      <c r="T7" s="528"/>
      <c r="U7" s="529"/>
      <c r="Z7" s="51"/>
      <c r="AA7" s="51"/>
      <c r="AB7" s="51"/>
    </row>
    <row r="8" spans="1:29" s="328" customFormat="1" ht="25.5" customHeight="1" x14ac:dyDescent="0.2">
      <c r="A8" s="687" t="s">
        <v>18</v>
      </c>
      <c r="B8" s="346"/>
      <c r="C8" s="347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7">
        <v>0.41666666666666669</v>
      </c>
      <c r="P8" s="428"/>
      <c r="R8" s="344"/>
      <c r="S8" s="402"/>
      <c r="T8" s="528"/>
      <c r="U8" s="529"/>
      <c r="Z8" s="51"/>
      <c r="AA8" s="51"/>
      <c r="AB8" s="51"/>
    </row>
    <row r="9" spans="1:29" s="328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95"/>
      <c r="E9" s="351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87"/>
      <c r="P9" s="428"/>
      <c r="R9" s="344"/>
      <c r="S9" s="402"/>
      <c r="T9" s="530"/>
      <c r="U9" s="531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95"/>
      <c r="E10" s="351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601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7"/>
      <c r="P10" s="428"/>
      <c r="S10" s="24" t="s">
        <v>22</v>
      </c>
      <c r="T10" s="388" t="s">
        <v>23</v>
      </c>
      <c r="U10" s="38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6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48"/>
      <c r="Q12" s="23"/>
      <c r="S12" s="24"/>
      <c r="T12" s="445"/>
      <c r="U12" s="344"/>
      <c r="Z12" s="51"/>
      <c r="AA12" s="51"/>
      <c r="AB12" s="51"/>
    </row>
    <row r="13" spans="1:29" s="328" customFormat="1" ht="23.25" customHeight="1" x14ac:dyDescent="0.2">
      <c r="A13" s="646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6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71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94" t="s">
        <v>37</v>
      </c>
      <c r="D17" s="380" t="s">
        <v>38</v>
      </c>
      <c r="E17" s="453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52"/>
      <c r="P17" s="452"/>
      <c r="Q17" s="452"/>
      <c r="R17" s="453"/>
      <c r="S17" s="685" t="s">
        <v>48</v>
      </c>
      <c r="T17" s="354"/>
      <c r="U17" s="380" t="s">
        <v>49</v>
      </c>
      <c r="V17" s="380" t="s">
        <v>50</v>
      </c>
      <c r="W17" s="396" t="s">
        <v>51</v>
      </c>
      <c r="X17" s="380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6" t="s">
        <v>56</v>
      </c>
    </row>
    <row r="18" spans="1:53" ht="14.25" customHeight="1" x14ac:dyDescent="0.2">
      <c r="A18" s="381"/>
      <c r="B18" s="381"/>
      <c r="C18" s="381"/>
      <c r="D18" s="454"/>
      <c r="E18" s="456"/>
      <c r="F18" s="381"/>
      <c r="G18" s="381"/>
      <c r="H18" s="381"/>
      <c r="I18" s="381"/>
      <c r="J18" s="381"/>
      <c r="K18" s="381"/>
      <c r="L18" s="381"/>
      <c r="M18" s="381"/>
      <c r="N18" s="454"/>
      <c r="O18" s="455"/>
      <c r="P18" s="455"/>
      <c r="Q18" s="455"/>
      <c r="R18" s="456"/>
      <c r="S18" s="329" t="s">
        <v>57</v>
      </c>
      <c r="T18" s="329" t="s">
        <v>58</v>
      </c>
      <c r="U18" s="381"/>
      <c r="V18" s="381"/>
      <c r="W18" s="397"/>
      <c r="X18" s="381"/>
      <c r="Y18" s="590"/>
      <c r="Z18" s="590"/>
      <c r="AA18" s="413"/>
      <c r="AB18" s="414"/>
      <c r="AC18" s="415"/>
      <c r="AD18" s="481"/>
      <c r="BA18" s="34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67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30"/>
      <c r="Z20" s="330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31"/>
      <c r="Z21" s="33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2">
        <v>4607091389258</v>
      </c>
      <c r="E22" s="341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0"/>
      <c r="P22" s="340"/>
      <c r="Q22" s="340"/>
      <c r="R22" s="341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8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9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9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31"/>
      <c r="Z25" s="33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2">
        <v>4607091383881</v>
      </c>
      <c r="E26" s="341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0"/>
      <c r="P26" s="340"/>
      <c r="Q26" s="340"/>
      <c r="R26" s="341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2">
        <v>4607091388237</v>
      </c>
      <c r="E27" s="341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0"/>
      <c r="P27" s="340"/>
      <c r="Q27" s="340"/>
      <c r="R27" s="341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2">
        <v>4607091383935</v>
      </c>
      <c r="E28" s="341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0"/>
      <c r="P28" s="340"/>
      <c r="Q28" s="340"/>
      <c r="R28" s="341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2">
        <v>4680115881853</v>
      </c>
      <c r="E29" s="341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0"/>
      <c r="P29" s="340"/>
      <c r="Q29" s="340"/>
      <c r="R29" s="341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2">
        <v>4607091383911</v>
      </c>
      <c r="E30" s="341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0"/>
      <c r="P30" s="340"/>
      <c r="Q30" s="340"/>
      <c r="R30" s="341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2">
        <v>4607091388244</v>
      </c>
      <c r="E31" s="341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0"/>
      <c r="P31" s="340"/>
      <c r="Q31" s="340"/>
      <c r="R31" s="341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8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9"/>
      <c r="N32" s="345" t="s">
        <v>66</v>
      </c>
      <c r="O32" s="346"/>
      <c r="P32" s="346"/>
      <c r="Q32" s="346"/>
      <c r="R32" s="346"/>
      <c r="S32" s="346"/>
      <c r="T32" s="34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9"/>
      <c r="N33" s="345" t="s">
        <v>66</v>
      </c>
      <c r="O33" s="346"/>
      <c r="P33" s="346"/>
      <c r="Q33" s="346"/>
      <c r="R33" s="346"/>
      <c r="S33" s="346"/>
      <c r="T33" s="34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31"/>
      <c r="Z34" s="33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42">
        <v>4607091388503</v>
      </c>
      <c r="E35" s="341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0"/>
      <c r="P35" s="340"/>
      <c r="Q35" s="340"/>
      <c r="R35" s="341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8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9"/>
      <c r="N36" s="345" t="s">
        <v>66</v>
      </c>
      <c r="O36" s="346"/>
      <c r="P36" s="346"/>
      <c r="Q36" s="346"/>
      <c r="R36" s="346"/>
      <c r="S36" s="346"/>
      <c r="T36" s="34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9"/>
      <c r="N37" s="345" t="s">
        <v>66</v>
      </c>
      <c r="O37" s="346"/>
      <c r="P37" s="346"/>
      <c r="Q37" s="346"/>
      <c r="R37" s="346"/>
      <c r="S37" s="346"/>
      <c r="T37" s="34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31"/>
      <c r="Z38" s="33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42">
        <v>4607091388282</v>
      </c>
      <c r="E39" s="341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0"/>
      <c r="P39" s="340"/>
      <c r="Q39" s="340"/>
      <c r="R39" s="341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8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9"/>
      <c r="N40" s="345" t="s">
        <v>66</v>
      </c>
      <c r="O40" s="346"/>
      <c r="P40" s="346"/>
      <c r="Q40" s="346"/>
      <c r="R40" s="346"/>
      <c r="S40" s="346"/>
      <c r="T40" s="34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9"/>
      <c r="N41" s="345" t="s">
        <v>66</v>
      </c>
      <c r="O41" s="346"/>
      <c r="P41" s="346"/>
      <c r="Q41" s="346"/>
      <c r="R41" s="346"/>
      <c r="S41" s="346"/>
      <c r="T41" s="34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31"/>
      <c r="Z42" s="33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42">
        <v>4607091389111</v>
      </c>
      <c r="E43" s="341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0"/>
      <c r="P43" s="340"/>
      <c r="Q43" s="340"/>
      <c r="R43" s="341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8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9"/>
      <c r="N44" s="345" t="s">
        <v>66</v>
      </c>
      <c r="O44" s="346"/>
      <c r="P44" s="346"/>
      <c r="Q44" s="346"/>
      <c r="R44" s="346"/>
      <c r="S44" s="346"/>
      <c r="T44" s="34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9"/>
      <c r="N45" s="345" t="s">
        <v>66</v>
      </c>
      <c r="O45" s="346"/>
      <c r="P45" s="346"/>
      <c r="Q45" s="346"/>
      <c r="R45" s="346"/>
      <c r="S45" s="346"/>
      <c r="T45" s="34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customHeight="1" x14ac:dyDescent="0.2">
      <c r="A46" s="390" t="s">
        <v>93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48"/>
      <c r="Z46" s="48"/>
    </row>
    <row r="47" spans="1:53" ht="16.5" customHeight="1" x14ac:dyDescent="0.25">
      <c r="A47" s="367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30"/>
      <c r="Z47" s="330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31"/>
      <c r="Z48" s="33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2">
        <v>4680115881440</v>
      </c>
      <c r="E49" s="341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0"/>
      <c r="P49" s="340"/>
      <c r="Q49" s="340"/>
      <c r="R49" s="341"/>
      <c r="S49" s="34"/>
      <c r="T49" s="34"/>
      <c r="U49" s="35" t="s">
        <v>65</v>
      </c>
      <c r="V49" s="335">
        <v>70</v>
      </c>
      <c r="W49" s="336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2">
        <v>4680115881433</v>
      </c>
      <c r="E50" s="341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0"/>
      <c r="P50" s="340"/>
      <c r="Q50" s="340"/>
      <c r="R50" s="341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8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9"/>
      <c r="N51" s="345" t="s">
        <v>66</v>
      </c>
      <c r="O51" s="346"/>
      <c r="P51" s="346"/>
      <c r="Q51" s="346"/>
      <c r="R51" s="346"/>
      <c r="S51" s="346"/>
      <c r="T51" s="347"/>
      <c r="U51" s="37" t="s">
        <v>67</v>
      </c>
      <c r="V51" s="337">
        <f>IFERROR(V49/H49,"0")+IFERROR(V50/H50,"0")</f>
        <v>6.481481481481481</v>
      </c>
      <c r="W51" s="337">
        <f>IFERROR(W49/H49,"0")+IFERROR(W50/H50,"0")</f>
        <v>7</v>
      </c>
      <c r="X51" s="337">
        <f>IFERROR(IF(X49="",0,X49),"0")+IFERROR(IF(X50="",0,X50),"0")</f>
        <v>0.15225</v>
      </c>
      <c r="Y51" s="338"/>
      <c r="Z51" s="338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9"/>
      <c r="N52" s="345" t="s">
        <v>66</v>
      </c>
      <c r="O52" s="346"/>
      <c r="P52" s="346"/>
      <c r="Q52" s="346"/>
      <c r="R52" s="346"/>
      <c r="S52" s="346"/>
      <c r="T52" s="347"/>
      <c r="U52" s="37" t="s">
        <v>65</v>
      </c>
      <c r="V52" s="337">
        <f>IFERROR(SUM(V49:V50),"0")</f>
        <v>70</v>
      </c>
      <c r="W52" s="337">
        <f>IFERROR(SUM(W49:W50),"0")</f>
        <v>75.600000000000009</v>
      </c>
      <c r="X52" s="37"/>
      <c r="Y52" s="338"/>
      <c r="Z52" s="338"/>
    </row>
    <row r="53" spans="1:53" ht="16.5" customHeight="1" x14ac:dyDescent="0.25">
      <c r="A53" s="367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30"/>
      <c r="Z53" s="330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2">
        <v>4680115881426</v>
      </c>
      <c r="E55" s="341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0"/>
      <c r="P55" s="340"/>
      <c r="Q55" s="340"/>
      <c r="R55" s="341"/>
      <c r="S55" s="34"/>
      <c r="T55" s="34"/>
      <c r="U55" s="35" t="s">
        <v>65</v>
      </c>
      <c r="V55" s="335">
        <v>0</v>
      </c>
      <c r="W55" s="33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42">
        <v>4680115881426</v>
      </c>
      <c r="E56" s="341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7" t="s">
        <v>108</v>
      </c>
      <c r="O56" s="340"/>
      <c r="P56" s="340"/>
      <c r="Q56" s="340"/>
      <c r="R56" s="341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2">
        <v>4680115881419</v>
      </c>
      <c r="E57" s="341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0"/>
      <c r="P57" s="340"/>
      <c r="Q57" s="340"/>
      <c r="R57" s="341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2">
        <v>4680115881525</v>
      </c>
      <c r="E58" s="341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8" t="s">
        <v>113</v>
      </c>
      <c r="O58" s="340"/>
      <c r="P58" s="340"/>
      <c r="Q58" s="340"/>
      <c r="R58" s="341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8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9"/>
      <c r="N59" s="345" t="s">
        <v>66</v>
      </c>
      <c r="O59" s="346"/>
      <c r="P59" s="346"/>
      <c r="Q59" s="346"/>
      <c r="R59" s="346"/>
      <c r="S59" s="346"/>
      <c r="T59" s="347"/>
      <c r="U59" s="37" t="s">
        <v>67</v>
      </c>
      <c r="V59" s="337">
        <f>IFERROR(V55/H55,"0")+IFERROR(V56/H56,"0")+IFERROR(V57/H57,"0")+IFERROR(V58/H58,"0")</f>
        <v>0</v>
      </c>
      <c r="W59" s="337">
        <f>IFERROR(W55/H55,"0")+IFERROR(W56/H56,"0")+IFERROR(W57/H57,"0")+IFERROR(W58/H58,"0")</f>
        <v>0</v>
      </c>
      <c r="X59" s="337">
        <f>IFERROR(IF(X55="",0,X55),"0")+IFERROR(IF(X56="",0,X56),"0")+IFERROR(IF(X57="",0,X57),"0")+IFERROR(IF(X58="",0,X58),"0")</f>
        <v>0</v>
      </c>
      <c r="Y59" s="338"/>
      <c r="Z59" s="338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9"/>
      <c r="N60" s="345" t="s">
        <v>66</v>
      </c>
      <c r="O60" s="346"/>
      <c r="P60" s="346"/>
      <c r="Q60" s="346"/>
      <c r="R60" s="346"/>
      <c r="S60" s="346"/>
      <c r="T60" s="347"/>
      <c r="U60" s="37" t="s">
        <v>65</v>
      </c>
      <c r="V60" s="337">
        <f>IFERROR(SUM(V55:V58),"0")</f>
        <v>0</v>
      </c>
      <c r="W60" s="337">
        <f>IFERROR(SUM(W55:W58),"0")</f>
        <v>0</v>
      </c>
      <c r="X60" s="37"/>
      <c r="Y60" s="338"/>
      <c r="Z60" s="338"/>
    </row>
    <row r="61" spans="1:53" ht="16.5" customHeight="1" x14ac:dyDescent="0.25">
      <c r="A61" s="367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30"/>
      <c r="Z61" s="330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31"/>
      <c r="Z62" s="33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2">
        <v>4607091382945</v>
      </c>
      <c r="E63" s="341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8" t="s">
        <v>116</v>
      </c>
      <c r="O63" s="340"/>
      <c r="P63" s="340"/>
      <c r="Q63" s="340"/>
      <c r="R63" s="341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42">
        <v>4607091385670</v>
      </c>
      <c r="E64" s="341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0"/>
      <c r="P64" s="340"/>
      <c r="Q64" s="340"/>
      <c r="R64" s="341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2">
        <v>4607091385670</v>
      </c>
      <c r="E65" s="341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8" t="s">
        <v>121</v>
      </c>
      <c r="O65" s="340"/>
      <c r="P65" s="340"/>
      <c r="Q65" s="340"/>
      <c r="R65" s="341"/>
      <c r="S65" s="34"/>
      <c r="T65" s="34"/>
      <c r="U65" s="35" t="s">
        <v>65</v>
      </c>
      <c r="V65" s="335">
        <v>40</v>
      </c>
      <c r="W65" s="336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2">
        <v>4680115883956</v>
      </c>
      <c r="E66" s="341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5" t="s">
        <v>124</v>
      </c>
      <c r="O66" s="340"/>
      <c r="P66" s="340"/>
      <c r="Q66" s="340"/>
      <c r="R66" s="341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2">
        <v>4680115881327</v>
      </c>
      <c r="E67" s="341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0"/>
      <c r="P67" s="340"/>
      <c r="Q67" s="340"/>
      <c r="R67" s="341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42">
        <v>4680115882133</v>
      </c>
      <c r="E68" s="341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0"/>
      <c r="P68" s="340"/>
      <c r="Q68" s="340"/>
      <c r="R68" s="341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2">
        <v>4680115882133</v>
      </c>
      <c r="E69" s="341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5" t="s">
        <v>131</v>
      </c>
      <c r="O69" s="340"/>
      <c r="P69" s="340"/>
      <c r="Q69" s="340"/>
      <c r="R69" s="341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2">
        <v>4607091382952</v>
      </c>
      <c r="E70" s="341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0"/>
      <c r="P70" s="340"/>
      <c r="Q70" s="340"/>
      <c r="R70" s="341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2">
        <v>4607091385687</v>
      </c>
      <c r="E71" s="341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0"/>
      <c r="P71" s="340"/>
      <c r="Q71" s="340"/>
      <c r="R71" s="341"/>
      <c r="S71" s="34"/>
      <c r="T71" s="34"/>
      <c r="U71" s="35" t="s">
        <v>65</v>
      </c>
      <c r="V71" s="335">
        <v>8</v>
      </c>
      <c r="W71" s="336">
        <f t="shared" si="2"/>
        <v>8</v>
      </c>
      <c r="X71" s="36">
        <f t="shared" ref="X71:X77" si="4">IFERROR(IF(W71=0,"",ROUNDUP(W71/H71,0)*0.00937),"")</f>
        <v>1.874E-2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2">
        <v>4680115882539</v>
      </c>
      <c r="E72" s="341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0"/>
      <c r="P72" s="340"/>
      <c r="Q72" s="340"/>
      <c r="R72" s="341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2">
        <v>4607091384604</v>
      </c>
      <c r="E73" s="341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0"/>
      <c r="P73" s="340"/>
      <c r="Q73" s="340"/>
      <c r="R73" s="341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42">
        <v>4680115880283</v>
      </c>
      <c r="E74" s="341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0"/>
      <c r="P74" s="340"/>
      <c r="Q74" s="340"/>
      <c r="R74" s="341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42">
        <v>4680115883949</v>
      </c>
      <c r="E75" s="341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9" t="s">
        <v>144</v>
      </c>
      <c r="O75" s="340"/>
      <c r="P75" s="340"/>
      <c r="Q75" s="340"/>
      <c r="R75" s="341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42">
        <v>4680115881518</v>
      </c>
      <c r="E76" s="341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0"/>
      <c r="P76" s="340"/>
      <c r="Q76" s="340"/>
      <c r="R76" s="341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2">
        <v>4680115881303</v>
      </c>
      <c r="E77" s="341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0"/>
      <c r="P77" s="340"/>
      <c r="Q77" s="340"/>
      <c r="R77" s="341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2">
        <v>4680115882577</v>
      </c>
      <c r="E78" s="341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3" t="s">
        <v>151</v>
      </c>
      <c r="O78" s="340"/>
      <c r="P78" s="340"/>
      <c r="Q78" s="340"/>
      <c r="R78" s="341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42">
        <v>4680115882577</v>
      </c>
      <c r="E79" s="341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6" t="s">
        <v>153</v>
      </c>
      <c r="O79" s="340"/>
      <c r="P79" s="340"/>
      <c r="Q79" s="340"/>
      <c r="R79" s="341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42">
        <v>4680115882720</v>
      </c>
      <c r="E80" s="341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3" t="s">
        <v>156</v>
      </c>
      <c r="O80" s="340"/>
      <c r="P80" s="340"/>
      <c r="Q80" s="340"/>
      <c r="R80" s="341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42">
        <v>4607091388466</v>
      </c>
      <c r="E81" s="341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0"/>
      <c r="P81" s="340"/>
      <c r="Q81" s="340"/>
      <c r="R81" s="341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42">
        <v>4680115880269</v>
      </c>
      <c r="E82" s="341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0"/>
      <c r="P82" s="340"/>
      <c r="Q82" s="340"/>
      <c r="R82" s="341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2">
        <v>4680115880429</v>
      </c>
      <c r="E83" s="341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0"/>
      <c r="P83" s="340"/>
      <c r="Q83" s="340"/>
      <c r="R83" s="341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42">
        <v>4680115881457</v>
      </c>
      <c r="E84" s="341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0"/>
      <c r="P84" s="340"/>
      <c r="Q84" s="340"/>
      <c r="R84" s="341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8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9"/>
      <c r="N85" s="345" t="s">
        <v>66</v>
      </c>
      <c r="O85" s="346"/>
      <c r="P85" s="346"/>
      <c r="Q85" s="346"/>
      <c r="R85" s="346"/>
      <c r="S85" s="346"/>
      <c r="T85" s="34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5.5714285714285712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0.10574</v>
      </c>
      <c r="Y85" s="338"/>
      <c r="Z85" s="338"/>
    </row>
    <row r="86" spans="1:53" x14ac:dyDescent="0.2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9"/>
      <c r="N86" s="345" t="s">
        <v>66</v>
      </c>
      <c r="O86" s="346"/>
      <c r="P86" s="346"/>
      <c r="Q86" s="346"/>
      <c r="R86" s="346"/>
      <c r="S86" s="346"/>
      <c r="T86" s="347"/>
      <c r="U86" s="37" t="s">
        <v>65</v>
      </c>
      <c r="V86" s="337">
        <f>IFERROR(SUM(V63:V84),"0")</f>
        <v>48</v>
      </c>
      <c r="W86" s="337">
        <f>IFERROR(SUM(W63:W84),"0")</f>
        <v>52.8</v>
      </c>
      <c r="X86" s="37"/>
      <c r="Y86" s="338"/>
      <c r="Z86" s="338"/>
    </row>
    <row r="87" spans="1:53" ht="14.25" customHeight="1" x14ac:dyDescent="0.25">
      <c r="A87" s="343" t="s">
        <v>95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31"/>
      <c r="Z87" s="331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42">
        <v>4680115881488</v>
      </c>
      <c r="E88" s="341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0"/>
      <c r="P88" s="340"/>
      <c r="Q88" s="340"/>
      <c r="R88" s="341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42">
        <v>4607091384765</v>
      </c>
      <c r="E89" s="341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1" t="s">
        <v>169</v>
      </c>
      <c r="O89" s="340"/>
      <c r="P89" s="340"/>
      <c r="Q89" s="340"/>
      <c r="R89" s="341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42">
        <v>4680115882751</v>
      </c>
      <c r="E90" s="341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3" t="s">
        <v>172</v>
      </c>
      <c r="O90" s="340"/>
      <c r="P90" s="340"/>
      <c r="Q90" s="340"/>
      <c r="R90" s="341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2">
        <v>4680115882775</v>
      </c>
      <c r="E91" s="341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81" t="s">
        <v>176</v>
      </c>
      <c r="O91" s="340"/>
      <c r="P91" s="340"/>
      <c r="Q91" s="340"/>
      <c r="R91" s="341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42">
        <v>4680115880658</v>
      </c>
      <c r="E92" s="341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0"/>
      <c r="P92" s="340"/>
      <c r="Q92" s="340"/>
      <c r="R92" s="341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48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9"/>
      <c r="N93" s="345" t="s">
        <v>66</v>
      </c>
      <c r="O93" s="346"/>
      <c r="P93" s="346"/>
      <c r="Q93" s="346"/>
      <c r="R93" s="346"/>
      <c r="S93" s="346"/>
      <c r="T93" s="34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x14ac:dyDescent="0.2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9"/>
      <c r="N94" s="345" t="s">
        <v>66</v>
      </c>
      <c r="O94" s="346"/>
      <c r="P94" s="346"/>
      <c r="Q94" s="346"/>
      <c r="R94" s="346"/>
      <c r="S94" s="346"/>
      <c r="T94" s="34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customHeight="1" x14ac:dyDescent="0.25">
      <c r="A95" s="343" t="s">
        <v>60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31"/>
      <c r="Z95" s="331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42">
        <v>4607091387667</v>
      </c>
      <c r="E96" s="341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0"/>
      <c r="P96" s="340"/>
      <c r="Q96" s="340"/>
      <c r="R96" s="341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42">
        <v>4607091387636</v>
      </c>
      <c r="E97" s="341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0"/>
      <c r="P97" s="340"/>
      <c r="Q97" s="340"/>
      <c r="R97" s="341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42">
        <v>4607091382426</v>
      </c>
      <c r="E98" s="341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0"/>
      <c r="P98" s="340"/>
      <c r="Q98" s="340"/>
      <c r="R98" s="341"/>
      <c r="S98" s="34"/>
      <c r="T98" s="34"/>
      <c r="U98" s="35" t="s">
        <v>65</v>
      </c>
      <c r="V98" s="335">
        <v>30</v>
      </c>
      <c r="W98" s="336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42">
        <v>4607091386547</v>
      </c>
      <c r="E99" s="341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0"/>
      <c r="P99" s="340"/>
      <c r="Q99" s="340"/>
      <c r="R99" s="341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42">
        <v>4607091384734</v>
      </c>
      <c r="E100" s="341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0"/>
      <c r="P100" s="340"/>
      <c r="Q100" s="340"/>
      <c r="R100" s="341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42">
        <v>4607091382464</v>
      </c>
      <c r="E101" s="341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0"/>
      <c r="P101" s="340"/>
      <c r="Q101" s="340"/>
      <c r="R101" s="341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42">
        <v>4680115883444</v>
      </c>
      <c r="E102" s="341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3" t="s">
        <v>193</v>
      </c>
      <c r="O102" s="340"/>
      <c r="P102" s="340"/>
      <c r="Q102" s="340"/>
      <c r="R102" s="341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2">
        <v>4680115883444</v>
      </c>
      <c r="E103" s="341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42" t="s">
        <v>193</v>
      </c>
      <c r="O103" s="340"/>
      <c r="P103" s="340"/>
      <c r="Q103" s="340"/>
      <c r="R103" s="341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48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9"/>
      <c r="N104" s="345" t="s">
        <v>66</v>
      </c>
      <c r="O104" s="346"/>
      <c r="P104" s="346"/>
      <c r="Q104" s="346"/>
      <c r="R104" s="346"/>
      <c r="S104" s="346"/>
      <c r="T104" s="34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3.3333333333333335</v>
      </c>
      <c r="W104" s="337">
        <f>IFERROR(W96/H96,"0")+IFERROR(W97/H97,"0")+IFERROR(W98/H98,"0")+IFERROR(W99/H99,"0")+IFERROR(W100/H100,"0")+IFERROR(W101/H101,"0")+IFERROR(W102/H102,"0")+IFERROR(W103/H103,"0")</f>
        <v>4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38"/>
      <c r="Z104" s="338"/>
    </row>
    <row r="105" spans="1:53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9"/>
      <c r="N105" s="345" t="s">
        <v>66</v>
      </c>
      <c r="O105" s="346"/>
      <c r="P105" s="346"/>
      <c r="Q105" s="346"/>
      <c r="R105" s="346"/>
      <c r="S105" s="346"/>
      <c r="T105" s="347"/>
      <c r="U105" s="37" t="s">
        <v>65</v>
      </c>
      <c r="V105" s="337">
        <f>IFERROR(SUM(V96:V103),"0")</f>
        <v>30</v>
      </c>
      <c r="W105" s="337">
        <f>IFERROR(SUM(W96:W103),"0")</f>
        <v>36</v>
      </c>
      <c r="X105" s="37"/>
      <c r="Y105" s="338"/>
      <c r="Z105" s="338"/>
    </row>
    <row r="106" spans="1:53" ht="14.25" customHeight="1" x14ac:dyDescent="0.25">
      <c r="A106" s="343" t="s">
        <v>68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31"/>
      <c r="Z106" s="33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42">
        <v>4607091386967</v>
      </c>
      <c r="E107" s="341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31" t="s">
        <v>197</v>
      </c>
      <c r="O107" s="340"/>
      <c r="P107" s="340"/>
      <c r="Q107" s="340"/>
      <c r="R107" s="341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42">
        <v>4607091386967</v>
      </c>
      <c r="E108" s="341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61" t="s">
        <v>199</v>
      </c>
      <c r="O108" s="340"/>
      <c r="P108" s="340"/>
      <c r="Q108" s="340"/>
      <c r="R108" s="341"/>
      <c r="S108" s="34"/>
      <c r="T108" s="34"/>
      <c r="U108" s="35" t="s">
        <v>65</v>
      </c>
      <c r="V108" s="335">
        <v>120</v>
      </c>
      <c r="W108" s="336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42">
        <v>4607091385304</v>
      </c>
      <c r="E109" s="341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86" t="s">
        <v>202</v>
      </c>
      <c r="O109" s="340"/>
      <c r="P109" s="340"/>
      <c r="Q109" s="340"/>
      <c r="R109" s="341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2">
        <v>4607091386264</v>
      </c>
      <c r="E110" s="341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0"/>
      <c r="P110" s="340"/>
      <c r="Q110" s="340"/>
      <c r="R110" s="341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42">
        <v>4680115882584</v>
      </c>
      <c r="E111" s="341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2" t="s">
        <v>207</v>
      </c>
      <c r="O111" s="340"/>
      <c r="P111" s="340"/>
      <c r="Q111" s="340"/>
      <c r="R111" s="341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2">
        <v>4680115882584</v>
      </c>
      <c r="E112" s="341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3" t="s">
        <v>209</v>
      </c>
      <c r="O112" s="340"/>
      <c r="P112" s="340"/>
      <c r="Q112" s="340"/>
      <c r="R112" s="341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2">
        <v>4607091385731</v>
      </c>
      <c r="E113" s="341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7" t="s">
        <v>212</v>
      </c>
      <c r="O113" s="340"/>
      <c r="P113" s="340"/>
      <c r="Q113" s="340"/>
      <c r="R113" s="341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42">
        <v>4680115880214</v>
      </c>
      <c r="E114" s="341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8" t="s">
        <v>215</v>
      </c>
      <c r="O114" s="340"/>
      <c r="P114" s="340"/>
      <c r="Q114" s="340"/>
      <c r="R114" s="341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42">
        <v>4680115880894</v>
      </c>
      <c r="E115" s="341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1" t="s">
        <v>218</v>
      </c>
      <c r="O115" s="340"/>
      <c r="P115" s="340"/>
      <c r="Q115" s="340"/>
      <c r="R115" s="341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42">
        <v>4607091385427</v>
      </c>
      <c r="E116" s="341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0"/>
      <c r="P116" s="340"/>
      <c r="Q116" s="340"/>
      <c r="R116" s="341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42">
        <v>4680115882645</v>
      </c>
      <c r="E117" s="341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09" t="s">
        <v>223</v>
      </c>
      <c r="O117" s="340"/>
      <c r="P117" s="340"/>
      <c r="Q117" s="340"/>
      <c r="R117" s="341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8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9"/>
      <c r="N118" s="345" t="s">
        <v>66</v>
      </c>
      <c r="O118" s="346"/>
      <c r="P118" s="346"/>
      <c r="Q118" s="346"/>
      <c r="R118" s="346"/>
      <c r="S118" s="346"/>
      <c r="T118" s="34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14.285714285714285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15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0.32624999999999998</v>
      </c>
      <c r="Y118" s="338"/>
      <c r="Z118" s="338"/>
    </row>
    <row r="119" spans="1:53" x14ac:dyDescent="0.2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9"/>
      <c r="N119" s="345" t="s">
        <v>66</v>
      </c>
      <c r="O119" s="346"/>
      <c r="P119" s="346"/>
      <c r="Q119" s="346"/>
      <c r="R119" s="346"/>
      <c r="S119" s="346"/>
      <c r="T119" s="347"/>
      <c r="U119" s="37" t="s">
        <v>65</v>
      </c>
      <c r="V119" s="337">
        <f>IFERROR(SUM(V107:V117),"0")</f>
        <v>120</v>
      </c>
      <c r="W119" s="337">
        <f>IFERROR(SUM(W107:W117),"0")</f>
        <v>126</v>
      </c>
      <c r="X119" s="37"/>
      <c r="Y119" s="338"/>
      <c r="Z119" s="338"/>
    </row>
    <row r="120" spans="1:53" ht="14.25" customHeight="1" x14ac:dyDescent="0.25">
      <c r="A120" s="343" t="s">
        <v>224</v>
      </c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31"/>
      <c r="Z120" s="33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42">
        <v>4607091383065</v>
      </c>
      <c r="E121" s="341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0"/>
      <c r="P121" s="340"/>
      <c r="Q121" s="340"/>
      <c r="R121" s="341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42">
        <v>4680115881532</v>
      </c>
      <c r="E122" s="341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0"/>
      <c r="P122" s="340"/>
      <c r="Q122" s="340"/>
      <c r="R122" s="341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227</v>
      </c>
      <c r="B123" s="54" t="s">
        <v>229</v>
      </c>
      <c r="C123" s="31">
        <v>4301060366</v>
      </c>
      <c r="D123" s="342">
        <v>4680115881532</v>
      </c>
      <c r="E123" s="341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73" t="s">
        <v>230</v>
      </c>
      <c r="O123" s="340"/>
      <c r="P123" s="340"/>
      <c r="Q123" s="340"/>
      <c r="R123" s="341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42">
        <v>4680115881532</v>
      </c>
      <c r="E124" s="341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77" t="s">
        <v>230</v>
      </c>
      <c r="O124" s="340"/>
      <c r="P124" s="340"/>
      <c r="Q124" s="340"/>
      <c r="R124" s="341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233</v>
      </c>
      <c r="C125" s="31">
        <v>4301060356</v>
      </c>
      <c r="D125" s="342">
        <v>4680115882652</v>
      </c>
      <c r="E125" s="341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6" t="s">
        <v>234</v>
      </c>
      <c r="O125" s="340"/>
      <c r="P125" s="340"/>
      <c r="Q125" s="340"/>
      <c r="R125" s="341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42">
        <v>4680115880238</v>
      </c>
      <c r="E126" s="341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0"/>
      <c r="P126" s="340"/>
      <c r="Q126" s="340"/>
      <c r="R126" s="341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4301060351</v>
      </c>
      <c r="D127" s="342">
        <v>4680115881464</v>
      </c>
      <c r="E127" s="341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7" t="s">
        <v>239</v>
      </c>
      <c r="O127" s="340"/>
      <c r="P127" s="340"/>
      <c r="Q127" s="340"/>
      <c r="R127" s="341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8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9"/>
      <c r="N128" s="345" t="s">
        <v>66</v>
      </c>
      <c r="O128" s="346"/>
      <c r="P128" s="346"/>
      <c r="Q128" s="346"/>
      <c r="R128" s="346"/>
      <c r="S128" s="346"/>
      <c r="T128" s="34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x14ac:dyDescent="0.2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9"/>
      <c r="N129" s="345" t="s">
        <v>66</v>
      </c>
      <c r="O129" s="346"/>
      <c r="P129" s="346"/>
      <c r="Q129" s="346"/>
      <c r="R129" s="346"/>
      <c r="S129" s="346"/>
      <c r="T129" s="34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customHeight="1" x14ac:dyDescent="0.25">
      <c r="A130" s="367" t="s">
        <v>240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30"/>
      <c r="Z130" s="330"/>
    </row>
    <row r="131" spans="1:53" ht="14.25" customHeight="1" x14ac:dyDescent="0.25">
      <c r="A131" s="343" t="s">
        <v>68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31"/>
      <c r="Z131" s="331"/>
    </row>
    <row r="132" spans="1:53" ht="27" customHeight="1" x14ac:dyDescent="0.25">
      <c r="A132" s="54" t="s">
        <v>241</v>
      </c>
      <c r="B132" s="54" t="s">
        <v>242</v>
      </c>
      <c r="C132" s="31">
        <v>4301051360</v>
      </c>
      <c r="D132" s="342">
        <v>4607091385168</v>
      </c>
      <c r="E132" s="341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0"/>
      <c r="P132" s="340"/>
      <c r="Q132" s="340"/>
      <c r="R132" s="341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42">
        <v>4607091385168</v>
      </c>
      <c r="E133" s="341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7" t="s">
        <v>244</v>
      </c>
      <c r="O133" s="340"/>
      <c r="P133" s="340"/>
      <c r="Q133" s="340"/>
      <c r="R133" s="341"/>
      <c r="S133" s="34"/>
      <c r="T133" s="34"/>
      <c r="U133" s="35" t="s">
        <v>65</v>
      </c>
      <c r="V133" s="335">
        <v>60</v>
      </c>
      <c r="W133" s="336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4301051362</v>
      </c>
      <c r="D134" s="342">
        <v>4607091383256</v>
      </c>
      <c r="E134" s="341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0"/>
      <c r="P134" s="340"/>
      <c r="Q134" s="340"/>
      <c r="R134" s="341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2">
        <v>4607091385748</v>
      </c>
      <c r="E135" s="341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0"/>
      <c r="P135" s="340"/>
      <c r="Q135" s="340"/>
      <c r="R135" s="341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48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9"/>
      <c r="N136" s="345" t="s">
        <v>66</v>
      </c>
      <c r="O136" s="346"/>
      <c r="P136" s="346"/>
      <c r="Q136" s="346"/>
      <c r="R136" s="346"/>
      <c r="S136" s="346"/>
      <c r="T136" s="347"/>
      <c r="U136" s="37" t="s">
        <v>67</v>
      </c>
      <c r="V136" s="337">
        <f>IFERROR(V132/H132,"0")+IFERROR(V133/H133,"0")+IFERROR(V134/H134,"0")+IFERROR(V135/H135,"0")</f>
        <v>7.1428571428571423</v>
      </c>
      <c r="W136" s="337">
        <f>IFERROR(W132/H132,"0")+IFERROR(W133/H133,"0")+IFERROR(W134/H134,"0")+IFERROR(W135/H135,"0")</f>
        <v>8</v>
      </c>
      <c r="X136" s="337">
        <f>IFERROR(IF(X132="",0,X132),"0")+IFERROR(IF(X133="",0,X133),"0")+IFERROR(IF(X134="",0,X134),"0")+IFERROR(IF(X135="",0,X135),"0")</f>
        <v>0.17399999999999999</v>
      </c>
      <c r="Y136" s="338"/>
      <c r="Z136" s="338"/>
    </row>
    <row r="137" spans="1:53" x14ac:dyDescent="0.2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9"/>
      <c r="N137" s="345" t="s">
        <v>66</v>
      </c>
      <c r="O137" s="346"/>
      <c r="P137" s="346"/>
      <c r="Q137" s="346"/>
      <c r="R137" s="346"/>
      <c r="S137" s="346"/>
      <c r="T137" s="347"/>
      <c r="U137" s="37" t="s">
        <v>65</v>
      </c>
      <c r="V137" s="337">
        <f>IFERROR(SUM(V132:V135),"0")</f>
        <v>60</v>
      </c>
      <c r="W137" s="337">
        <f>IFERROR(SUM(W132:W135),"0")</f>
        <v>67.2</v>
      </c>
      <c r="X137" s="37"/>
      <c r="Y137" s="338"/>
      <c r="Z137" s="338"/>
    </row>
    <row r="138" spans="1:53" ht="27.75" customHeight="1" x14ac:dyDescent="0.2">
      <c r="A138" s="390" t="s">
        <v>249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customHeight="1" x14ac:dyDescent="0.25">
      <c r="A139" s="367" t="s">
        <v>250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30"/>
      <c r="Z139" s="330"/>
    </row>
    <row r="140" spans="1:53" ht="14.25" customHeight="1" x14ac:dyDescent="0.25">
      <c r="A140" s="343" t="s">
        <v>103</v>
      </c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31"/>
      <c r="Z140" s="331"/>
    </row>
    <row r="141" spans="1:53" ht="27" customHeight="1" x14ac:dyDescent="0.25">
      <c r="A141" s="54" t="s">
        <v>251</v>
      </c>
      <c r="B141" s="54" t="s">
        <v>252</v>
      </c>
      <c r="C141" s="31">
        <v>4301011223</v>
      </c>
      <c r="D141" s="342">
        <v>4607091383423</v>
      </c>
      <c r="E141" s="341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0"/>
      <c r="P141" s="340"/>
      <c r="Q141" s="340"/>
      <c r="R141" s="341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4301011338</v>
      </c>
      <c r="D142" s="342">
        <v>4607091381405</v>
      </c>
      <c r="E142" s="341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0"/>
      <c r="P142" s="340"/>
      <c r="Q142" s="340"/>
      <c r="R142" s="341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4301011333</v>
      </c>
      <c r="D143" s="342">
        <v>4607091386516</v>
      </c>
      <c r="E143" s="341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0"/>
      <c r="P143" s="340"/>
      <c r="Q143" s="340"/>
      <c r="R143" s="341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48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9"/>
      <c r="N144" s="345" t="s">
        <v>66</v>
      </c>
      <c r="O144" s="346"/>
      <c r="P144" s="346"/>
      <c r="Q144" s="346"/>
      <c r="R144" s="346"/>
      <c r="S144" s="346"/>
      <c r="T144" s="34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x14ac:dyDescent="0.2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9"/>
      <c r="N145" s="345" t="s">
        <v>66</v>
      </c>
      <c r="O145" s="346"/>
      <c r="P145" s="346"/>
      <c r="Q145" s="346"/>
      <c r="R145" s="346"/>
      <c r="S145" s="346"/>
      <c r="T145" s="34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customHeight="1" x14ac:dyDescent="0.25">
      <c r="A146" s="367" t="s">
        <v>257</v>
      </c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30"/>
      <c r="Z146" s="330"/>
    </row>
    <row r="147" spans="1:53" ht="14.25" customHeight="1" x14ac:dyDescent="0.25">
      <c r="A147" s="343" t="s">
        <v>60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31"/>
      <c r="Z147" s="331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42">
        <v>4680115880993</v>
      </c>
      <c r="E148" s="341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0"/>
      <c r="P148" s="340"/>
      <c r="Q148" s="340"/>
      <c r="R148" s="341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42">
        <v>4680115881761</v>
      </c>
      <c r="E149" s="341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0"/>
      <c r="P149" s="340"/>
      <c r="Q149" s="340"/>
      <c r="R149" s="341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42">
        <v>4680115881563</v>
      </c>
      <c r="E150" s="341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0"/>
      <c r="P150" s="340"/>
      <c r="Q150" s="340"/>
      <c r="R150" s="341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42">
        <v>4680115880986</v>
      </c>
      <c r="E151" s="341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0"/>
      <c r="P151" s="340"/>
      <c r="Q151" s="340"/>
      <c r="R151" s="341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4301031190</v>
      </c>
      <c r="D152" s="342">
        <v>4680115880207</v>
      </c>
      <c r="E152" s="341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0"/>
      <c r="P152" s="340"/>
      <c r="Q152" s="340"/>
      <c r="R152" s="341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42">
        <v>4680115881785</v>
      </c>
      <c r="E153" s="341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0"/>
      <c r="P153" s="340"/>
      <c r="Q153" s="340"/>
      <c r="R153" s="341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42">
        <v>4680115881679</v>
      </c>
      <c r="E154" s="341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0"/>
      <c r="P154" s="340"/>
      <c r="Q154" s="340"/>
      <c r="R154" s="341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4301031158</v>
      </c>
      <c r="D155" s="342">
        <v>4680115880191</v>
      </c>
      <c r="E155" s="341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0"/>
      <c r="P155" s="340"/>
      <c r="Q155" s="340"/>
      <c r="R155" s="341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42">
        <v>4680115883963</v>
      </c>
      <c r="E156" s="341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4" t="s">
        <v>276</v>
      </c>
      <c r="O156" s="340"/>
      <c r="P156" s="340"/>
      <c r="Q156" s="340"/>
      <c r="R156" s="341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8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9"/>
      <c r="N157" s="345" t="s">
        <v>66</v>
      </c>
      <c r="O157" s="346"/>
      <c r="P157" s="346"/>
      <c r="Q157" s="346"/>
      <c r="R157" s="346"/>
      <c r="S157" s="346"/>
      <c r="T157" s="34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x14ac:dyDescent="0.2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9"/>
      <c r="N158" s="345" t="s">
        <v>66</v>
      </c>
      <c r="O158" s="346"/>
      <c r="P158" s="346"/>
      <c r="Q158" s="346"/>
      <c r="R158" s="346"/>
      <c r="S158" s="346"/>
      <c r="T158" s="347"/>
      <c r="U158" s="37" t="s">
        <v>65</v>
      </c>
      <c r="V158" s="337">
        <f>IFERROR(SUM(V148:V156),"0")</f>
        <v>0</v>
      </c>
      <c r="W158" s="337">
        <f>IFERROR(SUM(W148:W156),"0")</f>
        <v>0</v>
      </c>
      <c r="X158" s="37"/>
      <c r="Y158" s="338"/>
      <c r="Z158" s="338"/>
    </row>
    <row r="159" spans="1:53" ht="16.5" customHeight="1" x14ac:dyDescent="0.25">
      <c r="A159" s="367" t="s">
        <v>277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30"/>
      <c r="Z159" s="330"/>
    </row>
    <row r="160" spans="1:53" ht="14.25" customHeight="1" x14ac:dyDescent="0.25">
      <c r="A160" s="343" t="s">
        <v>103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31"/>
      <c r="Z160" s="331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42">
        <v>4680115881402</v>
      </c>
      <c r="E161" s="341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0"/>
      <c r="P161" s="340"/>
      <c r="Q161" s="340"/>
      <c r="R161" s="341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280</v>
      </c>
      <c r="B162" s="54" t="s">
        <v>281</v>
      </c>
      <c r="C162" s="31">
        <v>4301011454</v>
      </c>
      <c r="D162" s="342">
        <v>4680115881396</v>
      </c>
      <c r="E162" s="341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0"/>
      <c r="P162" s="340"/>
      <c r="Q162" s="340"/>
      <c r="R162" s="341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8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9"/>
      <c r="N163" s="345" t="s">
        <v>66</v>
      </c>
      <c r="O163" s="346"/>
      <c r="P163" s="346"/>
      <c r="Q163" s="346"/>
      <c r="R163" s="346"/>
      <c r="S163" s="346"/>
      <c r="T163" s="34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x14ac:dyDescent="0.2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9"/>
      <c r="N164" s="345" t="s">
        <v>66</v>
      </c>
      <c r="O164" s="346"/>
      <c r="P164" s="346"/>
      <c r="Q164" s="346"/>
      <c r="R164" s="346"/>
      <c r="S164" s="346"/>
      <c r="T164" s="34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customHeight="1" x14ac:dyDescent="0.25">
      <c r="A165" s="343" t="s">
        <v>95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31"/>
      <c r="Z165" s="331"/>
    </row>
    <row r="166" spans="1:53" ht="16.5" customHeight="1" x14ac:dyDescent="0.25">
      <c r="A166" s="54" t="s">
        <v>282</v>
      </c>
      <c r="B166" s="54" t="s">
        <v>283</v>
      </c>
      <c r="C166" s="31">
        <v>4301020262</v>
      </c>
      <c r="D166" s="342">
        <v>4680115882935</v>
      </c>
      <c r="E166" s="341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8" t="s">
        <v>284</v>
      </c>
      <c r="O166" s="340"/>
      <c r="P166" s="340"/>
      <c r="Q166" s="340"/>
      <c r="R166" s="341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285</v>
      </c>
      <c r="B167" s="54" t="s">
        <v>286</v>
      </c>
      <c r="C167" s="31">
        <v>4301020220</v>
      </c>
      <c r="D167" s="342">
        <v>4680115880764</v>
      </c>
      <c r="E167" s="341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0"/>
      <c r="P167" s="340"/>
      <c r="Q167" s="340"/>
      <c r="R167" s="341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48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9"/>
      <c r="N168" s="345" t="s">
        <v>66</v>
      </c>
      <c r="O168" s="346"/>
      <c r="P168" s="346"/>
      <c r="Q168" s="346"/>
      <c r="R168" s="346"/>
      <c r="S168" s="346"/>
      <c r="T168" s="34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x14ac:dyDescent="0.2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9"/>
      <c r="N169" s="345" t="s">
        <v>66</v>
      </c>
      <c r="O169" s="346"/>
      <c r="P169" s="346"/>
      <c r="Q169" s="346"/>
      <c r="R169" s="346"/>
      <c r="S169" s="346"/>
      <c r="T169" s="34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customHeight="1" x14ac:dyDescent="0.25">
      <c r="A170" s="343" t="s">
        <v>60</v>
      </c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31"/>
      <c r="Z170" s="331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42">
        <v>4680115882683</v>
      </c>
      <c r="E171" s="341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0"/>
      <c r="P171" s="340"/>
      <c r="Q171" s="340"/>
      <c r="R171" s="341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42">
        <v>4680115882690</v>
      </c>
      <c r="E172" s="341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0"/>
      <c r="P172" s="340"/>
      <c r="Q172" s="340"/>
      <c r="R172" s="341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42">
        <v>4680115882669</v>
      </c>
      <c r="E173" s="341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0"/>
      <c r="P173" s="340"/>
      <c r="Q173" s="340"/>
      <c r="R173" s="341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42">
        <v>4680115882676</v>
      </c>
      <c r="E174" s="341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0"/>
      <c r="P174" s="340"/>
      <c r="Q174" s="340"/>
      <c r="R174" s="341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48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9"/>
      <c r="N175" s="345" t="s">
        <v>66</v>
      </c>
      <c r="O175" s="346"/>
      <c r="P175" s="346"/>
      <c r="Q175" s="346"/>
      <c r="R175" s="346"/>
      <c r="S175" s="346"/>
      <c r="T175" s="34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x14ac:dyDescent="0.2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9"/>
      <c r="N176" s="345" t="s">
        <v>66</v>
      </c>
      <c r="O176" s="346"/>
      <c r="P176" s="346"/>
      <c r="Q176" s="346"/>
      <c r="R176" s="346"/>
      <c r="S176" s="346"/>
      <c r="T176" s="34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customHeight="1" x14ac:dyDescent="0.25">
      <c r="A177" s="343" t="s">
        <v>68</v>
      </c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31"/>
      <c r="Z177" s="331"/>
    </row>
    <row r="178" spans="1:53" ht="27" customHeight="1" x14ac:dyDescent="0.25">
      <c r="A178" s="54" t="s">
        <v>295</v>
      </c>
      <c r="B178" s="54" t="s">
        <v>296</v>
      </c>
      <c r="C178" s="31">
        <v>4301051409</v>
      </c>
      <c r="D178" s="342">
        <v>4680115881556</v>
      </c>
      <c r="E178" s="341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0"/>
      <c r="P178" s="340"/>
      <c r="Q178" s="340"/>
      <c r="R178" s="341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2">
        <v>4680115880573</v>
      </c>
      <c r="E179" s="341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5" t="s">
        <v>299</v>
      </c>
      <c r="O179" s="340"/>
      <c r="P179" s="340"/>
      <c r="Q179" s="340"/>
      <c r="R179" s="341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4301051408</v>
      </c>
      <c r="D180" s="342">
        <v>4680115881594</v>
      </c>
      <c r="E180" s="341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0"/>
      <c r="P180" s="340"/>
      <c r="Q180" s="340"/>
      <c r="R180" s="341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42">
        <v>4680115881587</v>
      </c>
      <c r="E181" s="341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3" t="s">
        <v>304</v>
      </c>
      <c r="O181" s="340"/>
      <c r="P181" s="340"/>
      <c r="Q181" s="340"/>
      <c r="R181" s="341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305</v>
      </c>
      <c r="B182" s="54" t="s">
        <v>306</v>
      </c>
      <c r="C182" s="31">
        <v>4301051380</v>
      </c>
      <c r="D182" s="342">
        <v>4680115880962</v>
      </c>
      <c r="E182" s="341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0"/>
      <c r="P182" s="340"/>
      <c r="Q182" s="340"/>
      <c r="R182" s="341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4301051411</v>
      </c>
      <c r="D183" s="342">
        <v>4680115881617</v>
      </c>
      <c r="E183" s="341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0"/>
      <c r="P183" s="340"/>
      <c r="Q183" s="340"/>
      <c r="R183" s="341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2">
        <v>4680115881228</v>
      </c>
      <c r="E184" s="341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5" t="s">
        <v>311</v>
      </c>
      <c r="O184" s="340"/>
      <c r="P184" s="340"/>
      <c r="Q184" s="340"/>
      <c r="R184" s="341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4301051506</v>
      </c>
      <c r="D185" s="342">
        <v>4680115881037</v>
      </c>
      <c r="E185" s="341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7" t="s">
        <v>314</v>
      </c>
      <c r="O185" s="340"/>
      <c r="P185" s="340"/>
      <c r="Q185" s="340"/>
      <c r="R185" s="341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2">
        <v>4680115881211</v>
      </c>
      <c r="E186" s="341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0"/>
      <c r="P186" s="340"/>
      <c r="Q186" s="340"/>
      <c r="R186" s="341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4301051378</v>
      </c>
      <c r="D187" s="342">
        <v>4680115881020</v>
      </c>
      <c r="E187" s="341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0"/>
      <c r="P187" s="340"/>
      <c r="Q187" s="340"/>
      <c r="R187" s="341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42">
        <v>4680115882195</v>
      </c>
      <c r="E188" s="341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0"/>
      <c r="P188" s="340"/>
      <c r="Q188" s="340"/>
      <c r="R188" s="341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4301051479</v>
      </c>
      <c r="D189" s="342">
        <v>4680115882607</v>
      </c>
      <c r="E189" s="341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0"/>
      <c r="P189" s="340"/>
      <c r="Q189" s="340"/>
      <c r="R189" s="341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2">
        <v>4680115880092</v>
      </c>
      <c r="E190" s="341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0"/>
      <c r="P190" s="340"/>
      <c r="Q190" s="340"/>
      <c r="R190" s="341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4301051469</v>
      </c>
      <c r="D191" s="342">
        <v>4680115880221</v>
      </c>
      <c r="E191" s="341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0"/>
      <c r="P191" s="340"/>
      <c r="Q191" s="340"/>
      <c r="R191" s="341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4301051523</v>
      </c>
      <c r="D192" s="342">
        <v>4680115882942</v>
      </c>
      <c r="E192" s="341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0"/>
      <c r="P192" s="340"/>
      <c r="Q192" s="340"/>
      <c r="R192" s="341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42">
        <v>4680115880504</v>
      </c>
      <c r="E193" s="341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0"/>
      <c r="P193" s="340"/>
      <c r="Q193" s="340"/>
      <c r="R193" s="341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42">
        <v>4680115882164</v>
      </c>
      <c r="E194" s="341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0"/>
      <c r="P194" s="340"/>
      <c r="Q194" s="340"/>
      <c r="R194" s="341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48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9"/>
      <c r="N195" s="345" t="s">
        <v>66</v>
      </c>
      <c r="O195" s="346"/>
      <c r="P195" s="346"/>
      <c r="Q195" s="346"/>
      <c r="R195" s="346"/>
      <c r="S195" s="346"/>
      <c r="T195" s="34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x14ac:dyDescent="0.2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9"/>
      <c r="N196" s="345" t="s">
        <v>66</v>
      </c>
      <c r="O196" s="346"/>
      <c r="P196" s="346"/>
      <c r="Q196" s="346"/>
      <c r="R196" s="346"/>
      <c r="S196" s="346"/>
      <c r="T196" s="347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customHeight="1" x14ac:dyDescent="0.25">
      <c r="A197" s="343" t="s">
        <v>224</v>
      </c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31"/>
      <c r="Z197" s="331"/>
    </row>
    <row r="198" spans="1:53" ht="16.5" customHeight="1" x14ac:dyDescent="0.25">
      <c r="A198" s="54" t="s">
        <v>333</v>
      </c>
      <c r="B198" s="54" t="s">
        <v>334</v>
      </c>
      <c r="C198" s="31">
        <v>4301060360</v>
      </c>
      <c r="D198" s="342">
        <v>4680115882874</v>
      </c>
      <c r="E198" s="341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8" t="s">
        <v>335</v>
      </c>
      <c r="O198" s="340"/>
      <c r="P198" s="340"/>
      <c r="Q198" s="340"/>
      <c r="R198" s="341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336</v>
      </c>
      <c r="B199" s="54" t="s">
        <v>337</v>
      </c>
      <c r="C199" s="31">
        <v>4301060359</v>
      </c>
      <c r="D199" s="342">
        <v>4680115884434</v>
      </c>
      <c r="E199" s="341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69" t="s">
        <v>338</v>
      </c>
      <c r="O199" s="340"/>
      <c r="P199" s="340"/>
      <c r="Q199" s="340"/>
      <c r="R199" s="341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42">
        <v>4680115880801</v>
      </c>
      <c r="E200" s="341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0"/>
      <c r="P200" s="340"/>
      <c r="Q200" s="340"/>
      <c r="R200" s="341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42">
        <v>4680115880818</v>
      </c>
      <c r="E201" s="341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0"/>
      <c r="P201" s="340"/>
      <c r="Q201" s="340"/>
      <c r="R201" s="341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48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9"/>
      <c r="N202" s="345" t="s">
        <v>66</v>
      </c>
      <c r="O202" s="346"/>
      <c r="P202" s="346"/>
      <c r="Q202" s="346"/>
      <c r="R202" s="346"/>
      <c r="S202" s="346"/>
      <c r="T202" s="34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x14ac:dyDescent="0.2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9"/>
      <c r="N203" s="345" t="s">
        <v>66</v>
      </c>
      <c r="O203" s="346"/>
      <c r="P203" s="346"/>
      <c r="Q203" s="346"/>
      <c r="R203" s="346"/>
      <c r="S203" s="346"/>
      <c r="T203" s="34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customHeight="1" x14ac:dyDescent="0.25">
      <c r="A204" s="367" t="s">
        <v>343</v>
      </c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30"/>
      <c r="Z204" s="330"/>
    </row>
    <row r="205" spans="1:53" ht="14.25" customHeight="1" x14ac:dyDescent="0.25">
      <c r="A205" s="343" t="s">
        <v>60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31"/>
      <c r="Z205" s="331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2">
        <v>4607091389845</v>
      </c>
      <c r="E206" s="341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0"/>
      <c r="P206" s="340"/>
      <c r="Q206" s="340"/>
      <c r="R206" s="341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x14ac:dyDescent="0.2">
      <c r="A207" s="348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9"/>
      <c r="N207" s="345" t="s">
        <v>66</v>
      </c>
      <c r="O207" s="346"/>
      <c r="P207" s="346"/>
      <c r="Q207" s="346"/>
      <c r="R207" s="346"/>
      <c r="S207" s="346"/>
      <c r="T207" s="347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x14ac:dyDescent="0.2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9"/>
      <c r="N208" s="345" t="s">
        <v>66</v>
      </c>
      <c r="O208" s="346"/>
      <c r="P208" s="346"/>
      <c r="Q208" s="346"/>
      <c r="R208" s="346"/>
      <c r="S208" s="346"/>
      <c r="T208" s="347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customHeight="1" x14ac:dyDescent="0.25">
      <c r="A209" s="367" t="s">
        <v>346</v>
      </c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30"/>
      <c r="Z209" s="330"/>
    </row>
    <row r="210" spans="1:53" ht="14.25" customHeight="1" x14ac:dyDescent="0.25">
      <c r="A210" s="343" t="s">
        <v>103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31"/>
      <c r="Z210" s="331"/>
    </row>
    <row r="211" spans="1:53" ht="27" customHeight="1" x14ac:dyDescent="0.25">
      <c r="A211" s="54" t="s">
        <v>347</v>
      </c>
      <c r="B211" s="54" t="s">
        <v>348</v>
      </c>
      <c r="C211" s="31">
        <v>4301011724</v>
      </c>
      <c r="D211" s="342">
        <v>4680115884236</v>
      </c>
      <c r="E211" s="341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3" t="s">
        <v>349</v>
      </c>
      <c r="O211" s="340"/>
      <c r="P211" s="340"/>
      <c r="Q211" s="340"/>
      <c r="R211" s="341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4301011726</v>
      </c>
      <c r="D212" s="342">
        <v>4680115884182</v>
      </c>
      <c r="E212" s="341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4" t="s">
        <v>353</v>
      </c>
      <c r="O212" s="340"/>
      <c r="P212" s="340"/>
      <c r="Q212" s="340"/>
      <c r="R212" s="341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customHeight="1" x14ac:dyDescent="0.25">
      <c r="A213" s="54" t="s">
        <v>354</v>
      </c>
      <c r="B213" s="54" t="s">
        <v>355</v>
      </c>
      <c r="C213" s="31">
        <v>4301011721</v>
      </c>
      <c r="D213" s="342">
        <v>4680115884175</v>
      </c>
      <c r="E213" s="341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98" t="s">
        <v>356</v>
      </c>
      <c r="O213" s="340"/>
      <c r="P213" s="340"/>
      <c r="Q213" s="340"/>
      <c r="R213" s="341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4301011722</v>
      </c>
      <c r="D214" s="342">
        <v>4680115884205</v>
      </c>
      <c r="E214" s="341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9" t="s">
        <v>359</v>
      </c>
      <c r="O214" s="340"/>
      <c r="P214" s="340"/>
      <c r="Q214" s="340"/>
      <c r="R214" s="341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x14ac:dyDescent="0.2">
      <c r="A215" s="348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9"/>
      <c r="N215" s="345" t="s">
        <v>66</v>
      </c>
      <c r="O215" s="346"/>
      <c r="P215" s="346"/>
      <c r="Q215" s="346"/>
      <c r="R215" s="346"/>
      <c r="S215" s="346"/>
      <c r="T215" s="34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9"/>
      <c r="N216" s="345" t="s">
        <v>66</v>
      </c>
      <c r="O216" s="346"/>
      <c r="P216" s="346"/>
      <c r="Q216" s="346"/>
      <c r="R216" s="346"/>
      <c r="S216" s="346"/>
      <c r="T216" s="34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customHeight="1" x14ac:dyDescent="0.25">
      <c r="A217" s="367" t="s">
        <v>360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30"/>
      <c r="Z217" s="330"/>
    </row>
    <row r="218" spans="1:53" ht="14.25" customHeight="1" x14ac:dyDescent="0.25">
      <c r="A218" s="343" t="s">
        <v>103</v>
      </c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31"/>
      <c r="Z218" s="331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42">
        <v>4607091387445</v>
      </c>
      <c r="E219" s="341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0"/>
      <c r="P219" s="340"/>
      <c r="Q219" s="340"/>
      <c r="R219" s="341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4301011362</v>
      </c>
      <c r="D220" s="342">
        <v>4607091386004</v>
      </c>
      <c r="E220" s="341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0"/>
      <c r="P220" s="340"/>
      <c r="Q220" s="340"/>
      <c r="R220" s="341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42">
        <v>4607091386004</v>
      </c>
      <c r="E221" s="341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0"/>
      <c r="P221" s="340"/>
      <c r="Q221" s="340"/>
      <c r="R221" s="341"/>
      <c r="S221" s="34"/>
      <c r="T221" s="34"/>
      <c r="U221" s="35" t="s">
        <v>65</v>
      </c>
      <c r="V221" s="335">
        <v>50</v>
      </c>
      <c r="W221" s="336">
        <f t="shared" si="11"/>
        <v>54</v>
      </c>
      <c r="X221" s="36">
        <f>IFERROR(IF(W221=0,"",ROUNDUP(W221/H221,0)*0.02175),"")</f>
        <v>0.10874999999999999</v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366</v>
      </c>
      <c r="B222" s="54" t="s">
        <v>367</v>
      </c>
      <c r="C222" s="31">
        <v>4301011347</v>
      </c>
      <c r="D222" s="342">
        <v>4607091386073</v>
      </c>
      <c r="E222" s="341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0"/>
      <c r="P222" s="340"/>
      <c r="Q222" s="340"/>
      <c r="R222" s="341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368</v>
      </c>
      <c r="B223" s="54" t="s">
        <v>369</v>
      </c>
      <c r="C223" s="31">
        <v>4301011395</v>
      </c>
      <c r="D223" s="342">
        <v>4607091387322</v>
      </c>
      <c r="E223" s="341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0"/>
      <c r="P223" s="340"/>
      <c r="Q223" s="340"/>
      <c r="R223" s="341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370</v>
      </c>
      <c r="C224" s="31">
        <v>4301010928</v>
      </c>
      <c r="D224" s="342">
        <v>4607091387322</v>
      </c>
      <c r="E224" s="341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0"/>
      <c r="P224" s="340"/>
      <c r="Q224" s="340"/>
      <c r="R224" s="341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371</v>
      </c>
      <c r="B225" s="54" t="s">
        <v>372</v>
      </c>
      <c r="C225" s="31">
        <v>4301011311</v>
      </c>
      <c r="D225" s="342">
        <v>4607091387377</v>
      </c>
      <c r="E225" s="341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0"/>
      <c r="P225" s="340"/>
      <c r="Q225" s="340"/>
      <c r="R225" s="341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373</v>
      </c>
      <c r="B226" s="54" t="s">
        <v>374</v>
      </c>
      <c r="C226" s="31">
        <v>4301010945</v>
      </c>
      <c r="D226" s="342">
        <v>4607091387353</v>
      </c>
      <c r="E226" s="341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0"/>
      <c r="P226" s="340"/>
      <c r="Q226" s="340"/>
      <c r="R226" s="341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375</v>
      </c>
      <c r="B227" s="54" t="s">
        <v>376</v>
      </c>
      <c r="C227" s="31">
        <v>4301011328</v>
      </c>
      <c r="D227" s="342">
        <v>4607091386011</v>
      </c>
      <c r="E227" s="341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0"/>
      <c r="P227" s="340"/>
      <c r="Q227" s="340"/>
      <c r="R227" s="341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377</v>
      </c>
      <c r="B228" s="54" t="s">
        <v>378</v>
      </c>
      <c r="C228" s="31">
        <v>4301011329</v>
      </c>
      <c r="D228" s="342">
        <v>4607091387308</v>
      </c>
      <c r="E228" s="341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0"/>
      <c r="P228" s="340"/>
      <c r="Q228" s="340"/>
      <c r="R228" s="341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379</v>
      </c>
      <c r="B229" s="54" t="s">
        <v>380</v>
      </c>
      <c r="C229" s="31">
        <v>4301011049</v>
      </c>
      <c r="D229" s="342">
        <v>4607091387339</v>
      </c>
      <c r="E229" s="341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0"/>
      <c r="P229" s="340"/>
      <c r="Q229" s="340"/>
      <c r="R229" s="341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381</v>
      </c>
      <c r="B230" s="54" t="s">
        <v>382</v>
      </c>
      <c r="C230" s="31">
        <v>4301011433</v>
      </c>
      <c r="D230" s="342">
        <v>4680115882638</v>
      </c>
      <c r="E230" s="341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0"/>
      <c r="P230" s="340"/>
      <c r="Q230" s="340"/>
      <c r="R230" s="341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383</v>
      </c>
      <c r="B231" s="54" t="s">
        <v>384</v>
      </c>
      <c r="C231" s="31">
        <v>4301011573</v>
      </c>
      <c r="D231" s="342">
        <v>4680115881938</v>
      </c>
      <c r="E231" s="341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0"/>
      <c r="P231" s="340"/>
      <c r="Q231" s="340"/>
      <c r="R231" s="341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385</v>
      </c>
      <c r="B232" s="54" t="s">
        <v>386</v>
      </c>
      <c r="C232" s="31">
        <v>4301010944</v>
      </c>
      <c r="D232" s="342">
        <v>4607091387346</v>
      </c>
      <c r="E232" s="341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0"/>
      <c r="P232" s="340"/>
      <c r="Q232" s="340"/>
      <c r="R232" s="341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42">
        <v>4607091389807</v>
      </c>
      <c r="E233" s="341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0"/>
      <c r="P233" s="340"/>
      <c r="Q233" s="340"/>
      <c r="R233" s="341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48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9"/>
      <c r="N234" s="345" t="s">
        <v>66</v>
      </c>
      <c r="O234" s="346"/>
      <c r="P234" s="346"/>
      <c r="Q234" s="346"/>
      <c r="R234" s="346"/>
      <c r="S234" s="346"/>
      <c r="T234" s="34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4.6296296296296298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5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0.10874999999999999</v>
      </c>
      <c r="Y234" s="338"/>
      <c r="Z234" s="338"/>
    </row>
    <row r="235" spans="1:53" x14ac:dyDescent="0.2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9"/>
      <c r="N235" s="345" t="s">
        <v>66</v>
      </c>
      <c r="O235" s="346"/>
      <c r="P235" s="346"/>
      <c r="Q235" s="346"/>
      <c r="R235" s="346"/>
      <c r="S235" s="346"/>
      <c r="T235" s="347"/>
      <c r="U235" s="37" t="s">
        <v>65</v>
      </c>
      <c r="V235" s="337">
        <f>IFERROR(SUM(V219:V233),"0")</f>
        <v>50</v>
      </c>
      <c r="W235" s="337">
        <f>IFERROR(SUM(W219:W233),"0")</f>
        <v>54</v>
      </c>
      <c r="X235" s="37"/>
      <c r="Y235" s="338"/>
      <c r="Z235" s="338"/>
    </row>
    <row r="236" spans="1:53" ht="14.25" customHeight="1" x14ac:dyDescent="0.25">
      <c r="A236" s="343" t="s">
        <v>95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31"/>
      <c r="Z236" s="331"/>
    </row>
    <row r="237" spans="1:53" ht="27" customHeight="1" x14ac:dyDescent="0.25">
      <c r="A237" s="54" t="s">
        <v>389</v>
      </c>
      <c r="B237" s="54" t="s">
        <v>390</v>
      </c>
      <c r="C237" s="31">
        <v>4301020254</v>
      </c>
      <c r="D237" s="342">
        <v>4680115881914</v>
      </c>
      <c r="E237" s="341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0"/>
      <c r="P237" s="340"/>
      <c r="Q237" s="340"/>
      <c r="R237" s="341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48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9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9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customHeight="1" x14ac:dyDescent="0.25">
      <c r="A240" s="343" t="s">
        <v>60</v>
      </c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2">
        <v>4607091387193</v>
      </c>
      <c r="E241" s="341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0"/>
      <c r="P241" s="340"/>
      <c r="Q241" s="340"/>
      <c r="R241" s="341"/>
      <c r="S241" s="34"/>
      <c r="T241" s="34"/>
      <c r="U241" s="35" t="s">
        <v>65</v>
      </c>
      <c r="V241" s="335">
        <v>50</v>
      </c>
      <c r="W241" s="336">
        <f>IFERROR(IF(V241="",0,CEILING((V241/$H241),1)*$H241),"")</f>
        <v>50.400000000000006</v>
      </c>
      <c r="X241" s="36">
        <f>IFERROR(IF(W241=0,"",ROUNDUP(W241/H241,0)*0.00753),"")</f>
        <v>9.0359999999999996E-2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2">
        <v>4607091387230</v>
      </c>
      <c r="E242" s="341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0"/>
      <c r="P242" s="340"/>
      <c r="Q242" s="340"/>
      <c r="R242" s="341"/>
      <c r="S242" s="34"/>
      <c r="T242" s="34"/>
      <c r="U242" s="35" t="s">
        <v>65</v>
      </c>
      <c r="V242" s="335">
        <v>70</v>
      </c>
      <c r="W242" s="336">
        <f>IFERROR(IF(V242="",0,CEILING((V242/$H242),1)*$H242),"")</f>
        <v>71.400000000000006</v>
      </c>
      <c r="X242" s="36">
        <f>IFERROR(IF(W242=0,"",ROUNDUP(W242/H242,0)*0.00753),"")</f>
        <v>0.12801000000000001</v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2">
        <v>4607091387285</v>
      </c>
      <c r="E243" s="341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0"/>
      <c r="P243" s="340"/>
      <c r="Q243" s="340"/>
      <c r="R243" s="341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42">
        <v>4680115880481</v>
      </c>
      <c r="E244" s="341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0"/>
      <c r="P244" s="340"/>
      <c r="Q244" s="340"/>
      <c r="R244" s="341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8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9"/>
      <c r="N245" s="345" t="s">
        <v>66</v>
      </c>
      <c r="O245" s="346"/>
      <c r="P245" s="346"/>
      <c r="Q245" s="346"/>
      <c r="R245" s="346"/>
      <c r="S245" s="346"/>
      <c r="T245" s="347"/>
      <c r="U245" s="37" t="s">
        <v>67</v>
      </c>
      <c r="V245" s="337">
        <f>IFERROR(V241/H241,"0")+IFERROR(V242/H242,"0")+IFERROR(V243/H243,"0")+IFERROR(V244/H244,"0")</f>
        <v>28.571428571428569</v>
      </c>
      <c r="W245" s="337">
        <f>IFERROR(W241/H241,"0")+IFERROR(W242/H242,"0")+IFERROR(W243/H243,"0")+IFERROR(W244/H244,"0")</f>
        <v>29</v>
      </c>
      <c r="X245" s="337">
        <f>IFERROR(IF(X241="",0,X241),"0")+IFERROR(IF(X242="",0,X242),"0")+IFERROR(IF(X243="",0,X243),"0")+IFERROR(IF(X244="",0,X244),"0")</f>
        <v>0.21837000000000001</v>
      </c>
      <c r="Y245" s="338"/>
      <c r="Z245" s="338"/>
    </row>
    <row r="246" spans="1:53" x14ac:dyDescent="0.2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9"/>
      <c r="N246" s="345" t="s">
        <v>66</v>
      </c>
      <c r="O246" s="346"/>
      <c r="P246" s="346"/>
      <c r="Q246" s="346"/>
      <c r="R246" s="346"/>
      <c r="S246" s="346"/>
      <c r="T246" s="347"/>
      <c r="U246" s="37" t="s">
        <v>65</v>
      </c>
      <c r="V246" s="337">
        <f>IFERROR(SUM(V241:V244),"0")</f>
        <v>120</v>
      </c>
      <c r="W246" s="337">
        <f>IFERROR(SUM(W241:W244),"0")</f>
        <v>121.80000000000001</v>
      </c>
      <c r="X246" s="37"/>
      <c r="Y246" s="338"/>
      <c r="Z246" s="338"/>
    </row>
    <row r="247" spans="1:53" ht="14.25" customHeight="1" x14ac:dyDescent="0.25">
      <c r="A247" s="343" t="s">
        <v>68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2">
        <v>4607091387766</v>
      </c>
      <c r="E248" s="341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0"/>
      <c r="P248" s="340"/>
      <c r="Q248" s="340"/>
      <c r="R248" s="341"/>
      <c r="S248" s="34"/>
      <c r="T248" s="34"/>
      <c r="U248" s="35" t="s">
        <v>65</v>
      </c>
      <c r="V248" s="335">
        <v>500</v>
      </c>
      <c r="W248" s="336">
        <f t="shared" ref="W248:W257" si="13">IFERROR(IF(V248="",0,CEILING((V248/$H248),1)*$H248),"")</f>
        <v>507</v>
      </c>
      <c r="X248" s="36">
        <f>IFERROR(IF(W248=0,"",ROUNDUP(W248/H248,0)*0.02175),"")</f>
        <v>1.4137499999999998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4301051116</v>
      </c>
      <c r="D249" s="342">
        <v>4607091387957</v>
      </c>
      <c r="E249" s="341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0"/>
      <c r="P249" s="340"/>
      <c r="Q249" s="340"/>
      <c r="R249" s="341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404</v>
      </c>
      <c r="B250" s="54" t="s">
        <v>405</v>
      </c>
      <c r="C250" s="31">
        <v>4301051115</v>
      </c>
      <c r="D250" s="342">
        <v>4607091387964</v>
      </c>
      <c r="E250" s="341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0"/>
      <c r="P250" s="340"/>
      <c r="Q250" s="340"/>
      <c r="R250" s="341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2">
        <v>4680115883604</v>
      </c>
      <c r="E251" s="341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0"/>
      <c r="P251" s="340"/>
      <c r="Q251" s="340"/>
      <c r="R251" s="341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2">
        <v>4680115883567</v>
      </c>
      <c r="E252" s="341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4" t="s">
        <v>411</v>
      </c>
      <c r="O252" s="340"/>
      <c r="P252" s="340"/>
      <c r="Q252" s="340"/>
      <c r="R252" s="341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2">
        <v>4607091381672</v>
      </c>
      <c r="E253" s="341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0"/>
      <c r="P253" s="340"/>
      <c r="Q253" s="340"/>
      <c r="R253" s="341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4301051130</v>
      </c>
      <c r="D254" s="342">
        <v>4607091387537</v>
      </c>
      <c r="E254" s="341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0"/>
      <c r="P254" s="340"/>
      <c r="Q254" s="340"/>
      <c r="R254" s="341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4301051132</v>
      </c>
      <c r="D255" s="342">
        <v>4607091387513</v>
      </c>
      <c r="E255" s="341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0"/>
      <c r="P255" s="340"/>
      <c r="Q255" s="340"/>
      <c r="R255" s="341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42">
        <v>4680115880511</v>
      </c>
      <c r="E256" s="341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0"/>
      <c r="P256" s="340"/>
      <c r="Q256" s="340"/>
      <c r="R256" s="341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42">
        <v>4680115880412</v>
      </c>
      <c r="E257" s="341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0"/>
      <c r="P257" s="340"/>
      <c r="Q257" s="340"/>
      <c r="R257" s="341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8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9"/>
      <c r="N258" s="345" t="s">
        <v>66</v>
      </c>
      <c r="O258" s="346"/>
      <c r="P258" s="346"/>
      <c r="Q258" s="346"/>
      <c r="R258" s="346"/>
      <c r="S258" s="346"/>
      <c r="T258" s="34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64.102564102564102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65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1.4137499999999998</v>
      </c>
      <c r="Y258" s="338"/>
      <c r="Z258" s="338"/>
    </row>
    <row r="259" spans="1:53" x14ac:dyDescent="0.2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9"/>
      <c r="N259" s="345" t="s">
        <v>66</v>
      </c>
      <c r="O259" s="346"/>
      <c r="P259" s="346"/>
      <c r="Q259" s="346"/>
      <c r="R259" s="346"/>
      <c r="S259" s="346"/>
      <c r="T259" s="347"/>
      <c r="U259" s="37" t="s">
        <v>65</v>
      </c>
      <c r="V259" s="337">
        <f>IFERROR(SUM(V248:V257),"0")</f>
        <v>500</v>
      </c>
      <c r="W259" s="337">
        <f>IFERROR(SUM(W248:W257),"0")</f>
        <v>507</v>
      </c>
      <c r="X259" s="37"/>
      <c r="Y259" s="338"/>
      <c r="Z259" s="338"/>
    </row>
    <row r="260" spans="1:53" ht="14.25" customHeight="1" x14ac:dyDescent="0.25">
      <c r="A260" s="343" t="s">
        <v>224</v>
      </c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31"/>
      <c r="Z260" s="331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2">
        <v>4607091380880</v>
      </c>
      <c r="E261" s="341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0"/>
      <c r="P261" s="340"/>
      <c r="Q261" s="340"/>
      <c r="R261" s="341"/>
      <c r="S261" s="34"/>
      <c r="T261" s="34"/>
      <c r="U261" s="35" t="s">
        <v>65</v>
      </c>
      <c r="V261" s="335">
        <v>15</v>
      </c>
      <c r="W261" s="336">
        <f>IFERROR(IF(V261="",0,CEILING((V261/$H261),1)*$H261),"")</f>
        <v>16.8</v>
      </c>
      <c r="X261" s="36">
        <f>IFERROR(IF(W261=0,"",ROUNDUP(W261/H261,0)*0.02175),"")</f>
        <v>4.3499999999999997E-2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2">
        <v>4607091384482</v>
      </c>
      <c r="E262" s="341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0"/>
      <c r="P262" s="340"/>
      <c r="Q262" s="340"/>
      <c r="R262" s="341"/>
      <c r="S262" s="34"/>
      <c r="T262" s="34"/>
      <c r="U262" s="35" t="s">
        <v>65</v>
      </c>
      <c r="V262" s="335">
        <v>25</v>
      </c>
      <c r="W262" s="336">
        <f>IFERROR(IF(V262="",0,CEILING((V262/$H262),1)*$H262),"")</f>
        <v>31.2</v>
      </c>
      <c r="X262" s="36">
        <f>IFERROR(IF(W262=0,"",ROUNDUP(W262/H262,0)*0.02175),"")</f>
        <v>8.6999999999999994E-2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42">
        <v>4607091380897</v>
      </c>
      <c r="E263" s="341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0"/>
      <c r="P263" s="340"/>
      <c r="Q263" s="340"/>
      <c r="R263" s="341"/>
      <c r="S263" s="34"/>
      <c r="T263" s="34"/>
      <c r="U263" s="35" t="s">
        <v>65</v>
      </c>
      <c r="V263" s="335">
        <v>24</v>
      </c>
      <c r="W263" s="336">
        <f>IFERROR(IF(V263="",0,CEILING((V263/$H263),1)*$H263),"")</f>
        <v>25.200000000000003</v>
      </c>
      <c r="X263" s="36">
        <f>IFERROR(IF(W263=0,"",ROUNDUP(W263/H263,0)*0.02175),"")</f>
        <v>6.5250000000000002E-2</v>
      </c>
      <c r="Y263" s="56"/>
      <c r="Z263" s="57"/>
      <c r="AD263" s="58"/>
      <c r="BA263" s="210" t="s">
        <v>1</v>
      </c>
    </row>
    <row r="264" spans="1:53" x14ac:dyDescent="0.2">
      <c r="A264" s="348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9"/>
      <c r="N264" s="345" t="s">
        <v>66</v>
      </c>
      <c r="O264" s="346"/>
      <c r="P264" s="346"/>
      <c r="Q264" s="346"/>
      <c r="R264" s="346"/>
      <c r="S264" s="346"/>
      <c r="T264" s="347"/>
      <c r="U264" s="37" t="s">
        <v>67</v>
      </c>
      <c r="V264" s="337">
        <f>IFERROR(V261/H261,"0")+IFERROR(V262/H262,"0")+IFERROR(V263/H263,"0")</f>
        <v>7.8479853479853485</v>
      </c>
      <c r="W264" s="337">
        <f>IFERROR(W261/H261,"0")+IFERROR(W262/H262,"0")+IFERROR(W263/H263,"0")</f>
        <v>9</v>
      </c>
      <c r="X264" s="337">
        <f>IFERROR(IF(X261="",0,X261),"0")+IFERROR(IF(X262="",0,X262),"0")+IFERROR(IF(X263="",0,X263),"0")</f>
        <v>0.19575000000000001</v>
      </c>
      <c r="Y264" s="338"/>
      <c r="Z264" s="338"/>
    </row>
    <row r="265" spans="1:53" x14ac:dyDescent="0.2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9"/>
      <c r="N265" s="345" t="s">
        <v>66</v>
      </c>
      <c r="O265" s="346"/>
      <c r="P265" s="346"/>
      <c r="Q265" s="346"/>
      <c r="R265" s="346"/>
      <c r="S265" s="346"/>
      <c r="T265" s="347"/>
      <c r="U265" s="37" t="s">
        <v>65</v>
      </c>
      <c r="V265" s="337">
        <f>IFERROR(SUM(V261:V263),"0")</f>
        <v>64</v>
      </c>
      <c r="W265" s="337">
        <f>IFERROR(SUM(W261:W263),"0")</f>
        <v>73.2</v>
      </c>
      <c r="X265" s="37"/>
      <c r="Y265" s="338"/>
      <c r="Z265" s="338"/>
    </row>
    <row r="266" spans="1:53" ht="14.25" customHeight="1" x14ac:dyDescent="0.25">
      <c r="A266" s="343" t="s">
        <v>81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31"/>
      <c r="Z266" s="331"/>
    </row>
    <row r="267" spans="1:53" ht="16.5" customHeight="1" x14ac:dyDescent="0.25">
      <c r="A267" s="54" t="s">
        <v>428</v>
      </c>
      <c r="B267" s="54" t="s">
        <v>429</v>
      </c>
      <c r="C267" s="31">
        <v>4301030232</v>
      </c>
      <c r="D267" s="342">
        <v>4607091388374</v>
      </c>
      <c r="E267" s="341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8" t="s">
        <v>430</v>
      </c>
      <c r="O267" s="340"/>
      <c r="P267" s="340"/>
      <c r="Q267" s="340"/>
      <c r="R267" s="341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42">
        <v>4607091388381</v>
      </c>
      <c r="E268" s="341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63" t="s">
        <v>433</v>
      </c>
      <c r="O268" s="340"/>
      <c r="P268" s="340"/>
      <c r="Q268" s="340"/>
      <c r="R268" s="341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2">
        <v>4607091388404</v>
      </c>
      <c r="E269" s="341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0"/>
      <c r="P269" s="340"/>
      <c r="Q269" s="340"/>
      <c r="R269" s="341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48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9"/>
      <c r="N270" s="345" t="s">
        <v>66</v>
      </c>
      <c r="O270" s="346"/>
      <c r="P270" s="346"/>
      <c r="Q270" s="346"/>
      <c r="R270" s="346"/>
      <c r="S270" s="346"/>
      <c r="T270" s="34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x14ac:dyDescent="0.2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9"/>
      <c r="N271" s="345" t="s">
        <v>66</v>
      </c>
      <c r="O271" s="346"/>
      <c r="P271" s="346"/>
      <c r="Q271" s="346"/>
      <c r="R271" s="346"/>
      <c r="S271" s="346"/>
      <c r="T271" s="34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customHeight="1" x14ac:dyDescent="0.25">
      <c r="A272" s="343" t="s">
        <v>436</v>
      </c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31"/>
      <c r="Z272" s="331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2">
        <v>4680115881808</v>
      </c>
      <c r="E273" s="341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0"/>
      <c r="P273" s="340"/>
      <c r="Q273" s="340"/>
      <c r="R273" s="341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441</v>
      </c>
      <c r="B274" s="54" t="s">
        <v>442</v>
      </c>
      <c r="C274" s="31">
        <v>4301180006</v>
      </c>
      <c r="D274" s="342">
        <v>4680115881822</v>
      </c>
      <c r="E274" s="341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0"/>
      <c r="P274" s="340"/>
      <c r="Q274" s="340"/>
      <c r="R274" s="341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2">
        <v>4680115880016</v>
      </c>
      <c r="E275" s="341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0"/>
      <c r="P275" s="340"/>
      <c r="Q275" s="340"/>
      <c r="R275" s="341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48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9"/>
      <c r="N276" s="345" t="s">
        <v>66</v>
      </c>
      <c r="O276" s="346"/>
      <c r="P276" s="346"/>
      <c r="Q276" s="346"/>
      <c r="R276" s="346"/>
      <c r="S276" s="346"/>
      <c r="T276" s="34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x14ac:dyDescent="0.2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9"/>
      <c r="N277" s="345" t="s">
        <v>66</v>
      </c>
      <c r="O277" s="346"/>
      <c r="P277" s="346"/>
      <c r="Q277" s="346"/>
      <c r="R277" s="346"/>
      <c r="S277" s="346"/>
      <c r="T277" s="34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customHeight="1" x14ac:dyDescent="0.25">
      <c r="A278" s="367" t="s">
        <v>445</v>
      </c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30"/>
      <c r="Z278" s="330"/>
    </row>
    <row r="279" spans="1:53" ht="14.25" customHeight="1" x14ac:dyDescent="0.25">
      <c r="A279" s="343" t="s">
        <v>103</v>
      </c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31"/>
      <c r="Z279" s="331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42">
        <v>4607091387421</v>
      </c>
      <c r="E280" s="341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0"/>
      <c r="P280" s="340"/>
      <c r="Q280" s="340"/>
      <c r="R280" s="341"/>
      <c r="S280" s="34"/>
      <c r="T280" s="34"/>
      <c r="U280" s="35" t="s">
        <v>65</v>
      </c>
      <c r="V280" s="335">
        <v>30</v>
      </c>
      <c r="W280" s="336">
        <f t="shared" ref="W280:W287" si="14">IFERROR(IF(V280="",0,CEILING((V280/$H280),1)*$H280),"")</f>
        <v>32.400000000000006</v>
      </c>
      <c r="X280" s="36">
        <f>IFERROR(IF(W280=0,"",ROUNDUP(W280/H280,0)*0.02175),"")</f>
        <v>6.5250000000000002E-2</v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446</v>
      </c>
      <c r="B281" s="54" t="s">
        <v>448</v>
      </c>
      <c r="C281" s="31">
        <v>4301011121</v>
      </c>
      <c r="D281" s="342">
        <v>4607091387421</v>
      </c>
      <c r="E281" s="341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8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0"/>
      <c r="P281" s="340"/>
      <c r="Q281" s="340"/>
      <c r="R281" s="341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450</v>
      </c>
      <c r="C282" s="31">
        <v>4301011396</v>
      </c>
      <c r="D282" s="342">
        <v>4607091387452</v>
      </c>
      <c r="E282" s="341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0"/>
      <c r="P282" s="340"/>
      <c r="Q282" s="340"/>
      <c r="R282" s="341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451</v>
      </c>
      <c r="C283" s="31">
        <v>4301011322</v>
      </c>
      <c r="D283" s="342">
        <v>4607091387452</v>
      </c>
      <c r="E283" s="341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0"/>
      <c r="P283" s="340"/>
      <c r="Q283" s="340"/>
      <c r="R283" s="341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449</v>
      </c>
      <c r="B284" s="54" t="s">
        <v>452</v>
      </c>
      <c r="C284" s="31">
        <v>4301011619</v>
      </c>
      <c r="D284" s="342">
        <v>4607091387452</v>
      </c>
      <c r="E284" s="341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25" t="s">
        <v>453</v>
      </c>
      <c r="O284" s="340"/>
      <c r="P284" s="340"/>
      <c r="Q284" s="340"/>
      <c r="R284" s="341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454</v>
      </c>
      <c r="B285" s="54" t="s">
        <v>455</v>
      </c>
      <c r="C285" s="31">
        <v>4301011313</v>
      </c>
      <c r="D285" s="342">
        <v>4607091385984</v>
      </c>
      <c r="E285" s="341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0"/>
      <c r="P285" s="340"/>
      <c r="Q285" s="340"/>
      <c r="R285" s="341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456</v>
      </c>
      <c r="B286" s="54" t="s">
        <v>457</v>
      </c>
      <c r="C286" s="31">
        <v>4301011316</v>
      </c>
      <c r="D286" s="342">
        <v>4607091387438</v>
      </c>
      <c r="E286" s="341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0"/>
      <c r="P286" s="340"/>
      <c r="Q286" s="340"/>
      <c r="R286" s="341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458</v>
      </c>
      <c r="B287" s="54" t="s">
        <v>459</v>
      </c>
      <c r="C287" s="31">
        <v>4301011318</v>
      </c>
      <c r="D287" s="342">
        <v>4607091387469</v>
      </c>
      <c r="E287" s="341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0"/>
      <c r="P287" s="340"/>
      <c r="Q287" s="340"/>
      <c r="R287" s="341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8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9"/>
      <c r="N288" s="345" t="s">
        <v>66</v>
      </c>
      <c r="O288" s="346"/>
      <c r="P288" s="346"/>
      <c r="Q288" s="346"/>
      <c r="R288" s="346"/>
      <c r="S288" s="346"/>
      <c r="T288" s="34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2.7777777777777777</v>
      </c>
      <c r="W288" s="337">
        <f>IFERROR(W280/H280,"0")+IFERROR(W281/H281,"0")+IFERROR(W282/H282,"0")+IFERROR(W283/H283,"0")+IFERROR(W284/H284,"0")+IFERROR(W285/H285,"0")+IFERROR(W286/H286,"0")+IFERROR(W287/H287,"0")</f>
        <v>3.0000000000000004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6.5250000000000002E-2</v>
      </c>
      <c r="Y288" s="338"/>
      <c r="Z288" s="338"/>
    </row>
    <row r="289" spans="1:53" x14ac:dyDescent="0.2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9"/>
      <c r="N289" s="345" t="s">
        <v>66</v>
      </c>
      <c r="O289" s="346"/>
      <c r="P289" s="346"/>
      <c r="Q289" s="346"/>
      <c r="R289" s="346"/>
      <c r="S289" s="346"/>
      <c r="T289" s="347"/>
      <c r="U289" s="37" t="s">
        <v>65</v>
      </c>
      <c r="V289" s="337">
        <f>IFERROR(SUM(V280:V287),"0")</f>
        <v>30</v>
      </c>
      <c r="W289" s="337">
        <f>IFERROR(SUM(W280:W287),"0")</f>
        <v>32.400000000000006</v>
      </c>
      <c r="X289" s="37"/>
      <c r="Y289" s="338"/>
      <c r="Z289" s="338"/>
    </row>
    <row r="290" spans="1:53" ht="14.25" customHeight="1" x14ac:dyDescent="0.25">
      <c r="A290" s="343" t="s">
        <v>60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31"/>
      <c r="Z290" s="331"/>
    </row>
    <row r="291" spans="1:53" ht="27" customHeight="1" x14ac:dyDescent="0.25">
      <c r="A291" s="54" t="s">
        <v>460</v>
      </c>
      <c r="B291" s="54" t="s">
        <v>461</v>
      </c>
      <c r="C291" s="31">
        <v>4301031154</v>
      </c>
      <c r="D291" s="342">
        <v>4607091387292</v>
      </c>
      <c r="E291" s="341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0"/>
      <c r="P291" s="340"/>
      <c r="Q291" s="340"/>
      <c r="R291" s="341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462</v>
      </c>
      <c r="B292" s="54" t="s">
        <v>463</v>
      </c>
      <c r="C292" s="31">
        <v>4301031155</v>
      </c>
      <c r="D292" s="342">
        <v>4607091387315</v>
      </c>
      <c r="E292" s="341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0"/>
      <c r="P292" s="340"/>
      <c r="Q292" s="340"/>
      <c r="R292" s="341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48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9"/>
      <c r="N293" s="345" t="s">
        <v>66</v>
      </c>
      <c r="O293" s="346"/>
      <c r="P293" s="346"/>
      <c r="Q293" s="346"/>
      <c r="R293" s="346"/>
      <c r="S293" s="346"/>
      <c r="T293" s="34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x14ac:dyDescent="0.2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9"/>
      <c r="N294" s="345" t="s">
        <v>66</v>
      </c>
      <c r="O294" s="346"/>
      <c r="P294" s="346"/>
      <c r="Q294" s="346"/>
      <c r="R294" s="346"/>
      <c r="S294" s="346"/>
      <c r="T294" s="34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customHeight="1" x14ac:dyDescent="0.25">
      <c r="A295" s="367" t="s">
        <v>464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30"/>
      <c r="Z295" s="330"/>
    </row>
    <row r="296" spans="1:53" ht="14.25" customHeight="1" x14ac:dyDescent="0.25">
      <c r="A296" s="343" t="s">
        <v>60</v>
      </c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31"/>
      <c r="Z296" s="331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2">
        <v>4607091383836</v>
      </c>
      <c r="E297" s="341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0"/>
      <c r="P297" s="340"/>
      <c r="Q297" s="340"/>
      <c r="R297" s="341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48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9"/>
      <c r="N298" s="345" t="s">
        <v>66</v>
      </c>
      <c r="O298" s="346"/>
      <c r="P298" s="346"/>
      <c r="Q298" s="346"/>
      <c r="R298" s="346"/>
      <c r="S298" s="346"/>
      <c r="T298" s="347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x14ac:dyDescent="0.2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9"/>
      <c r="N299" s="345" t="s">
        <v>66</v>
      </c>
      <c r="O299" s="346"/>
      <c r="P299" s="346"/>
      <c r="Q299" s="346"/>
      <c r="R299" s="346"/>
      <c r="S299" s="346"/>
      <c r="T299" s="347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customHeight="1" x14ac:dyDescent="0.25">
      <c r="A300" s="343" t="s">
        <v>68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31"/>
      <c r="Z300" s="331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2">
        <v>4607091387919</v>
      </c>
      <c r="E301" s="341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0"/>
      <c r="P301" s="340"/>
      <c r="Q301" s="340"/>
      <c r="R301" s="341"/>
      <c r="S301" s="34"/>
      <c r="T301" s="34"/>
      <c r="U301" s="35" t="s">
        <v>65</v>
      </c>
      <c r="V301" s="335">
        <v>100</v>
      </c>
      <c r="W301" s="336">
        <f>IFERROR(IF(V301="",0,CEILING((V301/$H301),1)*$H301),"")</f>
        <v>105.3</v>
      </c>
      <c r="X301" s="36">
        <f>IFERROR(IF(W301=0,"",ROUNDUP(W301/H301,0)*0.02175),"")</f>
        <v>0.28275</v>
      </c>
      <c r="Y301" s="56"/>
      <c r="Z301" s="57"/>
      <c r="AD301" s="58"/>
      <c r="BA301" s="228" t="s">
        <v>1</v>
      </c>
    </row>
    <row r="302" spans="1:53" x14ac:dyDescent="0.2">
      <c r="A302" s="348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9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37">
        <f>IFERROR(V301/H301,"0")</f>
        <v>12.345679012345679</v>
      </c>
      <c r="W302" s="337">
        <f>IFERROR(W301/H301,"0")</f>
        <v>13</v>
      </c>
      <c r="X302" s="337">
        <f>IFERROR(IF(X301="",0,X301),"0")</f>
        <v>0.28275</v>
      </c>
      <c r="Y302" s="338"/>
      <c r="Z302" s="338"/>
    </row>
    <row r="303" spans="1:53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9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37">
        <f>IFERROR(SUM(V301:V301),"0")</f>
        <v>100</v>
      </c>
      <c r="W303" s="337">
        <f>IFERROR(SUM(W301:W301),"0")</f>
        <v>105.3</v>
      </c>
      <c r="X303" s="37"/>
      <c r="Y303" s="338"/>
      <c r="Z303" s="338"/>
    </row>
    <row r="304" spans="1:53" ht="14.25" customHeight="1" x14ac:dyDescent="0.25">
      <c r="A304" s="343" t="s">
        <v>224</v>
      </c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31"/>
      <c r="Z304" s="331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42">
        <v>4607091388831</v>
      </c>
      <c r="E305" s="341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0"/>
      <c r="P305" s="340"/>
      <c r="Q305" s="340"/>
      <c r="R305" s="341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48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9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9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customHeight="1" x14ac:dyDescent="0.25">
      <c r="A308" s="343" t="s">
        <v>81</v>
      </c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31"/>
      <c r="Z308" s="331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42">
        <v>4607091383102</v>
      </c>
      <c r="E309" s="341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0"/>
      <c r="P309" s="340"/>
      <c r="Q309" s="340"/>
      <c r="R309" s="341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48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9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9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customHeight="1" x14ac:dyDescent="0.2">
      <c r="A312" s="390" t="s">
        <v>473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48"/>
      <c r="Z312" s="48"/>
    </row>
    <row r="313" spans="1:53" ht="16.5" customHeight="1" x14ac:dyDescent="0.25">
      <c r="A313" s="367" t="s">
        <v>474</v>
      </c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30"/>
      <c r="Z313" s="330"/>
    </row>
    <row r="314" spans="1:53" ht="14.25" customHeight="1" x14ac:dyDescent="0.25">
      <c r="A314" s="343" t="s">
        <v>68</v>
      </c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31"/>
      <c r="Z314" s="331"/>
    </row>
    <row r="315" spans="1:53" ht="27" customHeight="1" x14ac:dyDescent="0.25">
      <c r="A315" s="54" t="s">
        <v>475</v>
      </c>
      <c r="B315" s="54" t="s">
        <v>476</v>
      </c>
      <c r="C315" s="31">
        <v>4301051292</v>
      </c>
      <c r="D315" s="342">
        <v>4607091383928</v>
      </c>
      <c r="E315" s="341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3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0"/>
      <c r="P315" s="340"/>
      <c r="Q315" s="340"/>
      <c r="R315" s="341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x14ac:dyDescent="0.2">
      <c r="A316" s="348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9"/>
      <c r="N316" s="345" t="s">
        <v>66</v>
      </c>
      <c r="O316" s="346"/>
      <c r="P316" s="346"/>
      <c r="Q316" s="346"/>
      <c r="R316" s="346"/>
      <c r="S316" s="346"/>
      <c r="T316" s="34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x14ac:dyDescent="0.2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9"/>
      <c r="N317" s="345" t="s">
        <v>66</v>
      </c>
      <c r="O317" s="346"/>
      <c r="P317" s="346"/>
      <c r="Q317" s="346"/>
      <c r="R317" s="346"/>
      <c r="S317" s="346"/>
      <c r="T317" s="34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customHeight="1" x14ac:dyDescent="0.2">
      <c r="A318" s="390" t="s">
        <v>478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48"/>
      <c r="Z318" s="48"/>
    </row>
    <row r="319" spans="1:53" ht="16.5" customHeight="1" x14ac:dyDescent="0.25">
      <c r="A319" s="367" t="s">
        <v>479</v>
      </c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30"/>
      <c r="Z319" s="330"/>
    </row>
    <row r="320" spans="1:53" ht="14.25" customHeight="1" x14ac:dyDescent="0.25">
      <c r="A320" s="343" t="s">
        <v>103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2">
        <v>4607091383997</v>
      </c>
      <c r="E321" s="341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0"/>
      <c r="P321" s="340"/>
      <c r="Q321" s="340"/>
      <c r="R321" s="341"/>
      <c r="S321" s="34"/>
      <c r="T321" s="34"/>
      <c r="U321" s="35" t="s">
        <v>65</v>
      </c>
      <c r="V321" s="335">
        <v>400</v>
      </c>
      <c r="W321" s="336">
        <f t="shared" ref="W321:W328" si="15">IFERROR(IF(V321="",0,CEILING((V321/$H321),1)*$H321),"")</f>
        <v>405</v>
      </c>
      <c r="X321" s="36">
        <f>IFERROR(IF(W321=0,"",ROUNDUP(W321/H321,0)*0.02175),"")</f>
        <v>0.58724999999999994</v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480</v>
      </c>
      <c r="B322" s="54" t="s">
        <v>482</v>
      </c>
      <c r="C322" s="31">
        <v>4301011239</v>
      </c>
      <c r="D322" s="342">
        <v>4607091383997</v>
      </c>
      <c r="E322" s="341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0"/>
      <c r="P322" s="340"/>
      <c r="Q322" s="340"/>
      <c r="R322" s="341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2">
        <v>4607091384130</v>
      </c>
      <c r="E323" s="341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0"/>
      <c r="P323" s="340"/>
      <c r="Q323" s="340"/>
      <c r="R323" s="341"/>
      <c r="S323" s="34"/>
      <c r="T323" s="34"/>
      <c r="U323" s="35" t="s">
        <v>65</v>
      </c>
      <c r="V323" s="335">
        <v>30</v>
      </c>
      <c r="W323" s="336">
        <f t="shared" si="15"/>
        <v>30</v>
      </c>
      <c r="X323" s="36">
        <f>IFERROR(IF(W323=0,"",ROUNDUP(W323/H323,0)*0.02175),"")</f>
        <v>4.3499999999999997E-2</v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483</v>
      </c>
      <c r="B324" s="54" t="s">
        <v>485</v>
      </c>
      <c r="C324" s="31">
        <v>4301011240</v>
      </c>
      <c r="D324" s="342">
        <v>4607091384130</v>
      </c>
      <c r="E324" s="341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0"/>
      <c r="P324" s="340"/>
      <c r="Q324" s="340"/>
      <c r="R324" s="341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2">
        <v>4607091384147</v>
      </c>
      <c r="E325" s="341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0"/>
      <c r="P325" s="340"/>
      <c r="Q325" s="340"/>
      <c r="R325" s="341"/>
      <c r="S325" s="34"/>
      <c r="T325" s="34"/>
      <c r="U325" s="35" t="s">
        <v>65</v>
      </c>
      <c r="V325" s="335">
        <v>45</v>
      </c>
      <c r="W325" s="336">
        <f t="shared" si="15"/>
        <v>45</v>
      </c>
      <c r="X325" s="36">
        <f>IFERROR(IF(W325=0,"",ROUNDUP(W325/H325,0)*0.02175),"")</f>
        <v>6.5250000000000002E-2</v>
      </c>
      <c r="Y325" s="56"/>
      <c r="Z325" s="57"/>
      <c r="AD325" s="58"/>
      <c r="BA325" s="236" t="s">
        <v>1</v>
      </c>
    </row>
    <row r="326" spans="1:53" ht="16.5" customHeight="1" x14ac:dyDescent="0.25">
      <c r="A326" s="54" t="s">
        <v>486</v>
      </c>
      <c r="B326" s="54" t="s">
        <v>488</v>
      </c>
      <c r="C326" s="31">
        <v>4301011238</v>
      </c>
      <c r="D326" s="342">
        <v>4607091384147</v>
      </c>
      <c r="E326" s="341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1" t="s">
        <v>489</v>
      </c>
      <c r="O326" s="340"/>
      <c r="P326" s="340"/>
      <c r="Q326" s="340"/>
      <c r="R326" s="341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42">
        <v>4607091384154</v>
      </c>
      <c r="E327" s="341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0"/>
      <c r="P327" s="340"/>
      <c r="Q327" s="340"/>
      <c r="R327" s="341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42">
        <v>4607091384161</v>
      </c>
      <c r="E328" s="341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0"/>
      <c r="P328" s="340"/>
      <c r="Q328" s="340"/>
      <c r="R328" s="341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48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9"/>
      <c r="N329" s="345" t="s">
        <v>66</v>
      </c>
      <c r="O329" s="346"/>
      <c r="P329" s="346"/>
      <c r="Q329" s="346"/>
      <c r="R329" s="346"/>
      <c r="S329" s="346"/>
      <c r="T329" s="34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31.666666666666668</v>
      </c>
      <c r="W329" s="337">
        <f>IFERROR(W321/H321,"0")+IFERROR(W322/H322,"0")+IFERROR(W323/H323,"0")+IFERROR(W324/H324,"0")+IFERROR(W325/H325,"0")+IFERROR(W326/H326,"0")+IFERROR(W327/H327,"0")+IFERROR(W328/H328,"0")</f>
        <v>32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0.69599999999999995</v>
      </c>
      <c r="Y329" s="338"/>
      <c r="Z329" s="338"/>
    </row>
    <row r="330" spans="1:53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9"/>
      <c r="N330" s="345" t="s">
        <v>66</v>
      </c>
      <c r="O330" s="346"/>
      <c r="P330" s="346"/>
      <c r="Q330" s="346"/>
      <c r="R330" s="346"/>
      <c r="S330" s="346"/>
      <c r="T330" s="347"/>
      <c r="U330" s="37" t="s">
        <v>65</v>
      </c>
      <c r="V330" s="337">
        <f>IFERROR(SUM(V321:V328),"0")</f>
        <v>475</v>
      </c>
      <c r="W330" s="337">
        <f>IFERROR(SUM(W321:W328),"0")</f>
        <v>480</v>
      </c>
      <c r="X330" s="37"/>
      <c r="Y330" s="338"/>
      <c r="Z330" s="338"/>
    </row>
    <row r="331" spans="1:53" ht="14.25" customHeight="1" x14ac:dyDescent="0.25">
      <c r="A331" s="343" t="s">
        <v>95</v>
      </c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2">
        <v>4607091383980</v>
      </c>
      <c r="E332" s="341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0"/>
      <c r="P332" s="340"/>
      <c r="Q332" s="340"/>
      <c r="R332" s="341"/>
      <c r="S332" s="34"/>
      <c r="T332" s="34"/>
      <c r="U332" s="35" t="s">
        <v>65</v>
      </c>
      <c r="V332" s="335">
        <v>200</v>
      </c>
      <c r="W332" s="336">
        <f>IFERROR(IF(V332="",0,CEILING((V332/$H332),1)*$H332),"")</f>
        <v>210</v>
      </c>
      <c r="X332" s="36">
        <f>IFERROR(IF(W332=0,"",ROUNDUP(W332/H332,0)*0.02175),"")</f>
        <v>0.30449999999999999</v>
      </c>
      <c r="Y332" s="56"/>
      <c r="Z332" s="57"/>
      <c r="AD332" s="58"/>
      <c r="BA332" s="240" t="s">
        <v>1</v>
      </c>
    </row>
    <row r="333" spans="1:53" ht="16.5" customHeight="1" x14ac:dyDescent="0.25">
      <c r="A333" s="54" t="s">
        <v>496</v>
      </c>
      <c r="B333" s="54" t="s">
        <v>497</v>
      </c>
      <c r="C333" s="31">
        <v>4301020270</v>
      </c>
      <c r="D333" s="342">
        <v>4680115883314</v>
      </c>
      <c r="E333" s="341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66" t="s">
        <v>498</v>
      </c>
      <c r="O333" s="340"/>
      <c r="P333" s="340"/>
      <c r="Q333" s="340"/>
      <c r="R333" s="341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42">
        <v>4607091384178</v>
      </c>
      <c r="E334" s="341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0"/>
      <c r="P334" s="340"/>
      <c r="Q334" s="340"/>
      <c r="R334" s="341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48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9"/>
      <c r="N335" s="345" t="s">
        <v>66</v>
      </c>
      <c r="O335" s="346"/>
      <c r="P335" s="346"/>
      <c r="Q335" s="346"/>
      <c r="R335" s="346"/>
      <c r="S335" s="346"/>
      <c r="T335" s="347"/>
      <c r="U335" s="37" t="s">
        <v>67</v>
      </c>
      <c r="V335" s="337">
        <f>IFERROR(V332/H332,"0")+IFERROR(V333/H333,"0")+IFERROR(V334/H334,"0")</f>
        <v>13.333333333333334</v>
      </c>
      <c r="W335" s="337">
        <f>IFERROR(W332/H332,"0")+IFERROR(W333/H333,"0")+IFERROR(W334/H334,"0")</f>
        <v>14</v>
      </c>
      <c r="X335" s="337">
        <f>IFERROR(IF(X332="",0,X332),"0")+IFERROR(IF(X333="",0,X333),"0")+IFERROR(IF(X334="",0,X334),"0")</f>
        <v>0.30449999999999999</v>
      </c>
      <c r="Y335" s="338"/>
      <c r="Z335" s="338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9"/>
      <c r="N336" s="345" t="s">
        <v>66</v>
      </c>
      <c r="O336" s="346"/>
      <c r="P336" s="346"/>
      <c r="Q336" s="346"/>
      <c r="R336" s="346"/>
      <c r="S336" s="346"/>
      <c r="T336" s="347"/>
      <c r="U336" s="37" t="s">
        <v>65</v>
      </c>
      <c r="V336" s="337">
        <f>IFERROR(SUM(V332:V334),"0")</f>
        <v>200</v>
      </c>
      <c r="W336" s="337">
        <f>IFERROR(SUM(W332:W334),"0")</f>
        <v>210</v>
      </c>
      <c r="X336" s="37"/>
      <c r="Y336" s="338"/>
      <c r="Z336" s="338"/>
    </row>
    <row r="337" spans="1:53" ht="14.25" customHeight="1" x14ac:dyDescent="0.25">
      <c r="A337" s="343" t="s">
        <v>68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31"/>
      <c r="Z337" s="331"/>
    </row>
    <row r="338" spans="1:53" ht="27" customHeight="1" x14ac:dyDescent="0.25">
      <c r="A338" s="54" t="s">
        <v>501</v>
      </c>
      <c r="B338" s="54" t="s">
        <v>502</v>
      </c>
      <c r="C338" s="31">
        <v>4301051560</v>
      </c>
      <c r="D338" s="342">
        <v>4607091383928</v>
      </c>
      <c r="E338" s="341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5" t="s">
        <v>503</v>
      </c>
      <c r="O338" s="340"/>
      <c r="P338" s="340"/>
      <c r="Q338" s="340"/>
      <c r="R338" s="341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42">
        <v>4607091384260</v>
      </c>
      <c r="E339" s="341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0"/>
      <c r="P339" s="340"/>
      <c r="Q339" s="340"/>
      <c r="R339" s="341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x14ac:dyDescent="0.2">
      <c r="A340" s="348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9"/>
      <c r="N340" s="345" t="s">
        <v>66</v>
      </c>
      <c r="O340" s="346"/>
      <c r="P340" s="346"/>
      <c r="Q340" s="346"/>
      <c r="R340" s="346"/>
      <c r="S340" s="346"/>
      <c r="T340" s="34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x14ac:dyDescent="0.2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9"/>
      <c r="N341" s="345" t="s">
        <v>66</v>
      </c>
      <c r="O341" s="346"/>
      <c r="P341" s="346"/>
      <c r="Q341" s="346"/>
      <c r="R341" s="346"/>
      <c r="S341" s="346"/>
      <c r="T341" s="34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customHeight="1" x14ac:dyDescent="0.25">
      <c r="A342" s="343" t="s">
        <v>224</v>
      </c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31"/>
      <c r="Z342" s="331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42">
        <v>4607091384673</v>
      </c>
      <c r="E343" s="341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0"/>
      <c r="P343" s="340"/>
      <c r="Q343" s="340"/>
      <c r="R343" s="341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x14ac:dyDescent="0.2">
      <c r="A344" s="348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9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9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customHeight="1" x14ac:dyDescent="0.25">
      <c r="A346" s="367" t="s">
        <v>508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30"/>
      <c r="Z346" s="330"/>
    </row>
    <row r="347" spans="1:53" ht="14.25" customHeight="1" x14ac:dyDescent="0.25">
      <c r="A347" s="343" t="s">
        <v>103</v>
      </c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31"/>
      <c r="Z347" s="331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42">
        <v>4607091384185</v>
      </c>
      <c r="E348" s="341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0"/>
      <c r="P348" s="340"/>
      <c r="Q348" s="340"/>
      <c r="R348" s="341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customHeight="1" x14ac:dyDescent="0.25">
      <c r="A349" s="54" t="s">
        <v>511</v>
      </c>
      <c r="B349" s="54" t="s">
        <v>512</v>
      </c>
      <c r="C349" s="31">
        <v>4301011312</v>
      </c>
      <c r="D349" s="342">
        <v>4607091384192</v>
      </c>
      <c r="E349" s="341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0"/>
      <c r="P349" s="340"/>
      <c r="Q349" s="340"/>
      <c r="R349" s="341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customHeight="1" x14ac:dyDescent="0.25">
      <c r="A350" s="54" t="s">
        <v>513</v>
      </c>
      <c r="B350" s="54" t="s">
        <v>514</v>
      </c>
      <c r="C350" s="31">
        <v>4301011483</v>
      </c>
      <c r="D350" s="342">
        <v>4680115881907</v>
      </c>
      <c r="E350" s="341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0"/>
      <c r="P350" s="340"/>
      <c r="Q350" s="340"/>
      <c r="R350" s="341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customHeight="1" x14ac:dyDescent="0.25">
      <c r="A351" s="54" t="s">
        <v>515</v>
      </c>
      <c r="B351" s="54" t="s">
        <v>516</v>
      </c>
      <c r="C351" s="31">
        <v>4301011655</v>
      </c>
      <c r="D351" s="342">
        <v>4680115883925</v>
      </c>
      <c r="E351" s="341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606" t="s">
        <v>517</v>
      </c>
      <c r="O351" s="340"/>
      <c r="P351" s="340"/>
      <c r="Q351" s="340"/>
      <c r="R351" s="341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518</v>
      </c>
      <c r="B352" s="54" t="s">
        <v>519</v>
      </c>
      <c r="C352" s="31">
        <v>4301011303</v>
      </c>
      <c r="D352" s="342">
        <v>4607091384680</v>
      </c>
      <c r="E352" s="341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4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0"/>
      <c r="P352" s="340"/>
      <c r="Q352" s="340"/>
      <c r="R352" s="341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8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9"/>
      <c r="N353" s="345" t="s">
        <v>66</v>
      </c>
      <c r="O353" s="346"/>
      <c r="P353" s="346"/>
      <c r="Q353" s="346"/>
      <c r="R353" s="346"/>
      <c r="S353" s="346"/>
      <c r="T353" s="347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x14ac:dyDescent="0.2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9"/>
      <c r="N354" s="345" t="s">
        <v>66</v>
      </c>
      <c r="O354" s="346"/>
      <c r="P354" s="346"/>
      <c r="Q354" s="346"/>
      <c r="R354" s="346"/>
      <c r="S354" s="346"/>
      <c r="T354" s="347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customHeight="1" x14ac:dyDescent="0.25">
      <c r="A355" s="343" t="s">
        <v>60</v>
      </c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31"/>
      <c r="Z355" s="331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42">
        <v>4607091384802</v>
      </c>
      <c r="E356" s="341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0"/>
      <c r="P356" s="340"/>
      <c r="Q356" s="340"/>
      <c r="R356" s="341"/>
      <c r="S356" s="34"/>
      <c r="T356" s="34"/>
      <c r="U356" s="35" t="s">
        <v>65</v>
      </c>
      <c r="V356" s="335">
        <v>70</v>
      </c>
      <c r="W356" s="336">
        <f>IFERROR(IF(V356="",0,CEILING((V356/$H356),1)*$H356),"")</f>
        <v>70.08</v>
      </c>
      <c r="X356" s="36">
        <f>IFERROR(IF(W356=0,"",ROUNDUP(W356/H356,0)*0.00753),"")</f>
        <v>0.12048</v>
      </c>
      <c r="Y356" s="56"/>
      <c r="Z356" s="57"/>
      <c r="AD356" s="58"/>
      <c r="BA356" s="251" t="s">
        <v>1</v>
      </c>
    </row>
    <row r="357" spans="1:53" ht="27" customHeight="1" x14ac:dyDescent="0.25">
      <c r="A357" s="54" t="s">
        <v>522</v>
      </c>
      <c r="B357" s="54" t="s">
        <v>523</v>
      </c>
      <c r="C357" s="31">
        <v>4301031140</v>
      </c>
      <c r="D357" s="342">
        <v>4607091384826</v>
      </c>
      <c r="E357" s="341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0"/>
      <c r="P357" s="340"/>
      <c r="Q357" s="340"/>
      <c r="R357" s="341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48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9"/>
      <c r="N358" s="345" t="s">
        <v>66</v>
      </c>
      <c r="O358" s="346"/>
      <c r="P358" s="346"/>
      <c r="Q358" s="346"/>
      <c r="R358" s="346"/>
      <c r="S358" s="346"/>
      <c r="T358" s="347"/>
      <c r="U358" s="37" t="s">
        <v>67</v>
      </c>
      <c r="V358" s="337">
        <f>IFERROR(V356/H356,"0")+IFERROR(V357/H357,"0")</f>
        <v>15.981735159817353</v>
      </c>
      <c r="W358" s="337">
        <f>IFERROR(W356/H356,"0")+IFERROR(W357/H357,"0")</f>
        <v>16</v>
      </c>
      <c r="X358" s="337">
        <f>IFERROR(IF(X356="",0,X356),"0")+IFERROR(IF(X357="",0,X357),"0")</f>
        <v>0.12048</v>
      </c>
      <c r="Y358" s="338"/>
      <c r="Z358" s="338"/>
    </row>
    <row r="359" spans="1:53" x14ac:dyDescent="0.2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9"/>
      <c r="N359" s="345" t="s">
        <v>66</v>
      </c>
      <c r="O359" s="346"/>
      <c r="P359" s="346"/>
      <c r="Q359" s="346"/>
      <c r="R359" s="346"/>
      <c r="S359" s="346"/>
      <c r="T359" s="347"/>
      <c r="U359" s="37" t="s">
        <v>65</v>
      </c>
      <c r="V359" s="337">
        <f>IFERROR(SUM(V356:V357),"0")</f>
        <v>70</v>
      </c>
      <c r="W359" s="337">
        <f>IFERROR(SUM(W356:W357),"0")</f>
        <v>70.08</v>
      </c>
      <c r="X359" s="37"/>
      <c r="Y359" s="338"/>
      <c r="Z359" s="338"/>
    </row>
    <row r="360" spans="1:53" ht="14.25" customHeight="1" x14ac:dyDescent="0.25">
      <c r="A360" s="343" t="s">
        <v>68</v>
      </c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31"/>
      <c r="Z360" s="331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42">
        <v>4607091384246</v>
      </c>
      <c r="E361" s="341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0"/>
      <c r="P361" s="340"/>
      <c r="Q361" s="340"/>
      <c r="R361" s="341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customHeight="1" x14ac:dyDescent="0.25">
      <c r="A362" s="54" t="s">
        <v>526</v>
      </c>
      <c r="B362" s="54" t="s">
        <v>527</v>
      </c>
      <c r="C362" s="31">
        <v>4301051445</v>
      </c>
      <c r="D362" s="342">
        <v>4680115881976</v>
      </c>
      <c r="E362" s="341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0"/>
      <c r="P362" s="340"/>
      <c r="Q362" s="340"/>
      <c r="R362" s="341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customHeight="1" x14ac:dyDescent="0.25">
      <c r="A363" s="54" t="s">
        <v>528</v>
      </c>
      <c r="B363" s="54" t="s">
        <v>529</v>
      </c>
      <c r="C363" s="31">
        <v>4301051297</v>
      </c>
      <c r="D363" s="342">
        <v>4607091384253</v>
      </c>
      <c r="E363" s="341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0"/>
      <c r="P363" s="340"/>
      <c r="Q363" s="340"/>
      <c r="R363" s="341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customHeight="1" x14ac:dyDescent="0.25">
      <c r="A364" s="54" t="s">
        <v>530</v>
      </c>
      <c r="B364" s="54" t="s">
        <v>531</v>
      </c>
      <c r="C364" s="31">
        <v>4301051444</v>
      </c>
      <c r="D364" s="342">
        <v>4680115881969</v>
      </c>
      <c r="E364" s="341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0"/>
      <c r="P364" s="340"/>
      <c r="Q364" s="340"/>
      <c r="R364" s="341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8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9"/>
      <c r="N365" s="345" t="s">
        <v>66</v>
      </c>
      <c r="O365" s="346"/>
      <c r="P365" s="346"/>
      <c r="Q365" s="346"/>
      <c r="R365" s="346"/>
      <c r="S365" s="346"/>
      <c r="T365" s="34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x14ac:dyDescent="0.2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9"/>
      <c r="N366" s="345" t="s">
        <v>66</v>
      </c>
      <c r="O366" s="346"/>
      <c r="P366" s="346"/>
      <c r="Q366" s="346"/>
      <c r="R366" s="346"/>
      <c r="S366" s="346"/>
      <c r="T366" s="34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customHeight="1" x14ac:dyDescent="0.25">
      <c r="A367" s="343" t="s">
        <v>224</v>
      </c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31"/>
      <c r="Z367" s="331"/>
    </row>
    <row r="368" spans="1:53" ht="27" customHeight="1" x14ac:dyDescent="0.25">
      <c r="A368" s="54" t="s">
        <v>532</v>
      </c>
      <c r="B368" s="54" t="s">
        <v>533</v>
      </c>
      <c r="C368" s="31">
        <v>4301060322</v>
      </c>
      <c r="D368" s="342">
        <v>4607091389357</v>
      </c>
      <c r="E368" s="341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0"/>
      <c r="P368" s="340"/>
      <c r="Q368" s="340"/>
      <c r="R368" s="341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x14ac:dyDescent="0.2">
      <c r="A369" s="348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9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9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customHeight="1" x14ac:dyDescent="0.2">
      <c r="A371" s="390" t="s">
        <v>534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48"/>
      <c r="Z371" s="48"/>
    </row>
    <row r="372" spans="1:53" ht="16.5" customHeight="1" x14ac:dyDescent="0.25">
      <c r="A372" s="367" t="s">
        <v>535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30"/>
      <c r="Z372" s="330"/>
    </row>
    <row r="373" spans="1:53" ht="14.25" customHeight="1" x14ac:dyDescent="0.25">
      <c r="A373" s="343" t="s">
        <v>103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31"/>
      <c r="Z373" s="331"/>
    </row>
    <row r="374" spans="1:53" ht="27" customHeight="1" x14ac:dyDescent="0.25">
      <c r="A374" s="54" t="s">
        <v>536</v>
      </c>
      <c r="B374" s="54" t="s">
        <v>537</v>
      </c>
      <c r="C374" s="31">
        <v>4301011428</v>
      </c>
      <c r="D374" s="342">
        <v>4607091389708</v>
      </c>
      <c r="E374" s="341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0"/>
      <c r="P374" s="340"/>
      <c r="Q374" s="340"/>
      <c r="R374" s="341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42">
        <v>4607091389692</v>
      </c>
      <c r="E375" s="341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0"/>
      <c r="P375" s="340"/>
      <c r="Q375" s="340"/>
      <c r="R375" s="341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x14ac:dyDescent="0.2">
      <c r="A376" s="348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9"/>
      <c r="N376" s="345" t="s">
        <v>66</v>
      </c>
      <c r="O376" s="346"/>
      <c r="P376" s="346"/>
      <c r="Q376" s="346"/>
      <c r="R376" s="346"/>
      <c r="S376" s="346"/>
      <c r="T376" s="34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x14ac:dyDescent="0.2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9"/>
      <c r="N377" s="345" t="s">
        <v>66</v>
      </c>
      <c r="O377" s="346"/>
      <c r="P377" s="346"/>
      <c r="Q377" s="346"/>
      <c r="R377" s="346"/>
      <c r="S377" s="346"/>
      <c r="T377" s="34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customHeight="1" x14ac:dyDescent="0.25">
      <c r="A378" s="343" t="s">
        <v>60</v>
      </c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31"/>
      <c r="Z378" s="331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42">
        <v>4607091389753</v>
      </c>
      <c r="E379" s="341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0"/>
      <c r="P379" s="340"/>
      <c r="Q379" s="340"/>
      <c r="R379" s="341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542</v>
      </c>
      <c r="B380" s="54" t="s">
        <v>543</v>
      </c>
      <c r="C380" s="31">
        <v>4301031174</v>
      </c>
      <c r="D380" s="342">
        <v>4607091389760</v>
      </c>
      <c r="E380" s="341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0"/>
      <c r="P380" s="340"/>
      <c r="Q380" s="340"/>
      <c r="R380" s="341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42">
        <v>4607091389746</v>
      </c>
      <c r="E381" s="341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0"/>
      <c r="P381" s="340"/>
      <c r="Q381" s="340"/>
      <c r="R381" s="341"/>
      <c r="S381" s="34"/>
      <c r="T381" s="34"/>
      <c r="U381" s="35" t="s">
        <v>65</v>
      </c>
      <c r="V381" s="335">
        <v>40</v>
      </c>
      <c r="W381" s="336">
        <f t="shared" si="16"/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42">
        <v>4680115882928</v>
      </c>
      <c r="E382" s="341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0"/>
      <c r="P382" s="340"/>
      <c r="Q382" s="340"/>
      <c r="R382" s="341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4301031257</v>
      </c>
      <c r="D383" s="342">
        <v>4680115883147</v>
      </c>
      <c r="E383" s="341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0"/>
      <c r="P383" s="340"/>
      <c r="Q383" s="340"/>
      <c r="R383" s="341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42">
        <v>4607091384338</v>
      </c>
      <c r="E384" s="341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0"/>
      <c r="P384" s="340"/>
      <c r="Q384" s="340"/>
      <c r="R384" s="341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552</v>
      </c>
      <c r="B385" s="54" t="s">
        <v>553</v>
      </c>
      <c r="C385" s="31">
        <v>4301031254</v>
      </c>
      <c r="D385" s="342">
        <v>4680115883154</v>
      </c>
      <c r="E385" s="341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0"/>
      <c r="P385" s="340"/>
      <c r="Q385" s="340"/>
      <c r="R385" s="341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42">
        <v>4607091389524</v>
      </c>
      <c r="E386" s="341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0"/>
      <c r="P386" s="340"/>
      <c r="Q386" s="340"/>
      <c r="R386" s="341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4301031258</v>
      </c>
      <c r="D387" s="342">
        <v>4680115883161</v>
      </c>
      <c r="E387" s="341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0"/>
      <c r="P387" s="340"/>
      <c r="Q387" s="340"/>
      <c r="R387" s="341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558</v>
      </c>
      <c r="B388" s="54" t="s">
        <v>559</v>
      </c>
      <c r="C388" s="31">
        <v>4301031170</v>
      </c>
      <c r="D388" s="342">
        <v>4607091384345</v>
      </c>
      <c r="E388" s="341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0"/>
      <c r="P388" s="340"/>
      <c r="Q388" s="340"/>
      <c r="R388" s="341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560</v>
      </c>
      <c r="B389" s="54" t="s">
        <v>561</v>
      </c>
      <c r="C389" s="31">
        <v>4301031256</v>
      </c>
      <c r="D389" s="342">
        <v>4680115883178</v>
      </c>
      <c r="E389" s="341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0"/>
      <c r="P389" s="340"/>
      <c r="Q389" s="340"/>
      <c r="R389" s="341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42">
        <v>4607091389531</v>
      </c>
      <c r="E390" s="341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0"/>
      <c r="P390" s="340"/>
      <c r="Q390" s="340"/>
      <c r="R390" s="341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564</v>
      </c>
      <c r="B391" s="54" t="s">
        <v>565</v>
      </c>
      <c r="C391" s="31">
        <v>4301031255</v>
      </c>
      <c r="D391" s="342">
        <v>4680115883185</v>
      </c>
      <c r="E391" s="341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0" t="s">
        <v>566</v>
      </c>
      <c r="O391" s="340"/>
      <c r="P391" s="340"/>
      <c r="Q391" s="340"/>
      <c r="R391" s="341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8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9"/>
      <c r="N392" s="345" t="s">
        <v>66</v>
      </c>
      <c r="O392" s="346"/>
      <c r="P392" s="346"/>
      <c r="Q392" s="346"/>
      <c r="R392" s="346"/>
      <c r="S392" s="346"/>
      <c r="T392" s="34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9.5238095238095237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7.5300000000000006E-2</v>
      </c>
      <c r="Y392" s="338"/>
      <c r="Z392" s="338"/>
    </row>
    <row r="393" spans="1:53" x14ac:dyDescent="0.2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9"/>
      <c r="N393" s="345" t="s">
        <v>66</v>
      </c>
      <c r="O393" s="346"/>
      <c r="P393" s="346"/>
      <c r="Q393" s="346"/>
      <c r="R393" s="346"/>
      <c r="S393" s="346"/>
      <c r="T393" s="347"/>
      <c r="U393" s="37" t="s">
        <v>65</v>
      </c>
      <c r="V393" s="337">
        <f>IFERROR(SUM(V379:V391),"0")</f>
        <v>40</v>
      </c>
      <c r="W393" s="337">
        <f>IFERROR(SUM(W379:W391),"0")</f>
        <v>42</v>
      </c>
      <c r="X393" s="37"/>
      <c r="Y393" s="338"/>
      <c r="Z393" s="338"/>
    </row>
    <row r="394" spans="1:53" ht="14.25" customHeight="1" x14ac:dyDescent="0.25">
      <c r="A394" s="343" t="s">
        <v>68</v>
      </c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31"/>
      <c r="Z394" s="331"/>
    </row>
    <row r="395" spans="1:53" ht="27" customHeight="1" x14ac:dyDescent="0.25">
      <c r="A395" s="54" t="s">
        <v>567</v>
      </c>
      <c r="B395" s="54" t="s">
        <v>568</v>
      </c>
      <c r="C395" s="31">
        <v>4301051258</v>
      </c>
      <c r="D395" s="342">
        <v>4607091389685</v>
      </c>
      <c r="E395" s="341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0"/>
      <c r="P395" s="340"/>
      <c r="Q395" s="340"/>
      <c r="R395" s="341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569</v>
      </c>
      <c r="B396" s="54" t="s">
        <v>570</v>
      </c>
      <c r="C396" s="31">
        <v>4301051431</v>
      </c>
      <c r="D396" s="342">
        <v>4607091389654</v>
      </c>
      <c r="E396" s="341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0"/>
      <c r="P396" s="340"/>
      <c r="Q396" s="340"/>
      <c r="R396" s="341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571</v>
      </c>
      <c r="B397" s="54" t="s">
        <v>572</v>
      </c>
      <c r="C397" s="31">
        <v>4301051284</v>
      </c>
      <c r="D397" s="342">
        <v>4607091384352</v>
      </c>
      <c r="E397" s="341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0"/>
      <c r="P397" s="340"/>
      <c r="Q397" s="340"/>
      <c r="R397" s="341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573</v>
      </c>
      <c r="B398" s="54" t="s">
        <v>574</v>
      </c>
      <c r="C398" s="31">
        <v>4301051257</v>
      </c>
      <c r="D398" s="342">
        <v>4607091389661</v>
      </c>
      <c r="E398" s="341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0"/>
      <c r="P398" s="340"/>
      <c r="Q398" s="340"/>
      <c r="R398" s="341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x14ac:dyDescent="0.2">
      <c r="A399" s="348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9"/>
      <c r="N399" s="345" t="s">
        <v>66</v>
      </c>
      <c r="O399" s="346"/>
      <c r="P399" s="346"/>
      <c r="Q399" s="346"/>
      <c r="R399" s="346"/>
      <c r="S399" s="346"/>
      <c r="T399" s="34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x14ac:dyDescent="0.2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9"/>
      <c r="N400" s="345" t="s">
        <v>66</v>
      </c>
      <c r="O400" s="346"/>
      <c r="P400" s="346"/>
      <c r="Q400" s="346"/>
      <c r="R400" s="346"/>
      <c r="S400" s="346"/>
      <c r="T400" s="34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customHeight="1" x14ac:dyDescent="0.25">
      <c r="A401" s="343" t="s">
        <v>224</v>
      </c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31"/>
      <c r="Z401" s="331"/>
    </row>
    <row r="402" spans="1:53" ht="27" customHeight="1" x14ac:dyDescent="0.25">
      <c r="A402" s="54" t="s">
        <v>575</v>
      </c>
      <c r="B402" s="54" t="s">
        <v>576</v>
      </c>
      <c r="C402" s="31">
        <v>4301060352</v>
      </c>
      <c r="D402" s="342">
        <v>4680115881648</v>
      </c>
      <c r="E402" s="341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0"/>
      <c r="P402" s="340"/>
      <c r="Q402" s="340"/>
      <c r="R402" s="341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x14ac:dyDescent="0.2">
      <c r="A403" s="348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9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9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customHeight="1" x14ac:dyDescent="0.25">
      <c r="A405" s="343" t="s">
        <v>81</v>
      </c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31"/>
      <c r="Z405" s="331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42">
        <v>4680115884359</v>
      </c>
      <c r="E406" s="341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22" t="s">
        <v>581</v>
      </c>
      <c r="O406" s="340"/>
      <c r="P406" s="340"/>
      <c r="Q406" s="340"/>
      <c r="R406" s="341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42">
        <v>4680115884335</v>
      </c>
      <c r="E407" s="341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24" t="s">
        <v>584</v>
      </c>
      <c r="O407" s="340"/>
      <c r="P407" s="340"/>
      <c r="Q407" s="340"/>
      <c r="R407" s="341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42">
        <v>4680115884342</v>
      </c>
      <c r="E408" s="341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77" t="s">
        <v>587</v>
      </c>
      <c r="O408" s="340"/>
      <c r="P408" s="340"/>
      <c r="Q408" s="340"/>
      <c r="R408" s="341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customHeight="1" x14ac:dyDescent="0.25">
      <c r="A409" s="54" t="s">
        <v>588</v>
      </c>
      <c r="B409" s="54" t="s">
        <v>589</v>
      </c>
      <c r="C409" s="31">
        <v>4301170011</v>
      </c>
      <c r="D409" s="342">
        <v>4680115884113</v>
      </c>
      <c r="E409" s="341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7" t="s">
        <v>590</v>
      </c>
      <c r="O409" s="340"/>
      <c r="P409" s="340"/>
      <c r="Q409" s="340"/>
      <c r="R409" s="341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8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9"/>
      <c r="N410" s="345" t="s">
        <v>66</v>
      </c>
      <c r="O410" s="346"/>
      <c r="P410" s="346"/>
      <c r="Q410" s="346"/>
      <c r="R410" s="346"/>
      <c r="S410" s="346"/>
      <c r="T410" s="34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x14ac:dyDescent="0.2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9"/>
      <c r="N411" s="345" t="s">
        <v>66</v>
      </c>
      <c r="O411" s="346"/>
      <c r="P411" s="346"/>
      <c r="Q411" s="346"/>
      <c r="R411" s="346"/>
      <c r="S411" s="346"/>
      <c r="T411" s="34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customHeight="1" x14ac:dyDescent="0.25">
      <c r="A412" s="367" t="s">
        <v>591</v>
      </c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30"/>
      <c r="Z412" s="330"/>
    </row>
    <row r="413" spans="1:53" ht="14.25" customHeight="1" x14ac:dyDescent="0.25">
      <c r="A413" s="343" t="s">
        <v>95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31"/>
      <c r="Z413" s="331"/>
    </row>
    <row r="414" spans="1:53" ht="27" customHeight="1" x14ac:dyDescent="0.25">
      <c r="A414" s="54" t="s">
        <v>592</v>
      </c>
      <c r="B414" s="54" t="s">
        <v>593</v>
      </c>
      <c r="C414" s="31">
        <v>4301020196</v>
      </c>
      <c r="D414" s="342">
        <v>4607091389388</v>
      </c>
      <c r="E414" s="341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0"/>
      <c r="P414" s="340"/>
      <c r="Q414" s="340"/>
      <c r="R414" s="341"/>
      <c r="S414" s="34"/>
      <c r="T414" s="34"/>
      <c r="U414" s="35" t="s">
        <v>65</v>
      </c>
      <c r="V414" s="335">
        <v>15</v>
      </c>
      <c r="W414" s="336">
        <f>IFERROR(IF(V414="",0,CEILING((V414/$H414),1)*$H414),"")</f>
        <v>15.600000000000001</v>
      </c>
      <c r="X414" s="36">
        <f>IFERROR(IF(W414=0,"",ROUNDUP(W414/H414,0)*0.01196),"")</f>
        <v>3.5880000000000002E-2</v>
      </c>
      <c r="Y414" s="56"/>
      <c r="Z414" s="57"/>
      <c r="AD414" s="58"/>
      <c r="BA414" s="282" t="s">
        <v>1</v>
      </c>
    </row>
    <row r="415" spans="1:53" ht="27" customHeight="1" x14ac:dyDescent="0.25">
      <c r="A415" s="54" t="s">
        <v>594</v>
      </c>
      <c r="B415" s="54" t="s">
        <v>595</v>
      </c>
      <c r="C415" s="31">
        <v>4301020185</v>
      </c>
      <c r="D415" s="342">
        <v>4607091389364</v>
      </c>
      <c r="E415" s="341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0"/>
      <c r="P415" s="340"/>
      <c r="Q415" s="340"/>
      <c r="R415" s="341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x14ac:dyDescent="0.2">
      <c r="A416" s="348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9"/>
      <c r="N416" s="345" t="s">
        <v>66</v>
      </c>
      <c r="O416" s="346"/>
      <c r="P416" s="346"/>
      <c r="Q416" s="346"/>
      <c r="R416" s="346"/>
      <c r="S416" s="346"/>
      <c r="T416" s="347"/>
      <c r="U416" s="37" t="s">
        <v>67</v>
      </c>
      <c r="V416" s="337">
        <f>IFERROR(V414/H414,"0")+IFERROR(V415/H415,"0")</f>
        <v>2.8846153846153846</v>
      </c>
      <c r="W416" s="337">
        <f>IFERROR(W414/H414,"0")+IFERROR(W415/H415,"0")</f>
        <v>3</v>
      </c>
      <c r="X416" s="337">
        <f>IFERROR(IF(X414="",0,X414),"0")+IFERROR(IF(X415="",0,X415),"0")</f>
        <v>3.5880000000000002E-2</v>
      </c>
      <c r="Y416" s="338"/>
      <c r="Z416" s="338"/>
    </row>
    <row r="417" spans="1:53" x14ac:dyDescent="0.2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9"/>
      <c r="N417" s="345" t="s">
        <v>66</v>
      </c>
      <c r="O417" s="346"/>
      <c r="P417" s="346"/>
      <c r="Q417" s="346"/>
      <c r="R417" s="346"/>
      <c r="S417" s="346"/>
      <c r="T417" s="347"/>
      <c r="U417" s="37" t="s">
        <v>65</v>
      </c>
      <c r="V417" s="337">
        <f>IFERROR(SUM(V414:V415),"0")</f>
        <v>15</v>
      </c>
      <c r="W417" s="337">
        <f>IFERROR(SUM(W414:W415),"0")</f>
        <v>15.600000000000001</v>
      </c>
      <c r="X417" s="37"/>
      <c r="Y417" s="338"/>
      <c r="Z417" s="338"/>
    </row>
    <row r="418" spans="1:53" ht="14.25" customHeight="1" x14ac:dyDescent="0.25">
      <c r="A418" s="343" t="s">
        <v>60</v>
      </c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31"/>
      <c r="Z418" s="331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42">
        <v>4607091389739</v>
      </c>
      <c r="E419" s="341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0"/>
      <c r="P419" s="340"/>
      <c r="Q419" s="340"/>
      <c r="R419" s="341"/>
      <c r="S419" s="34"/>
      <c r="T419" s="34"/>
      <c r="U419" s="35" t="s">
        <v>65</v>
      </c>
      <c r="V419" s="335">
        <v>30</v>
      </c>
      <c r="W419" s="336">
        <f t="shared" ref="W419:W425" si="18">IFERROR(IF(V419="",0,CEILING((V419/$H419),1)*$H419),"")</f>
        <v>33.6</v>
      </c>
      <c r="X419" s="36">
        <f>IFERROR(IF(W419=0,"",ROUNDUP(W419/H419,0)*0.00753),"")</f>
        <v>6.0240000000000002E-2</v>
      </c>
      <c r="Y419" s="56"/>
      <c r="Z419" s="57"/>
      <c r="AD419" s="58"/>
      <c r="BA419" s="284" t="s">
        <v>1</v>
      </c>
    </row>
    <row r="420" spans="1:53" ht="27" customHeight="1" x14ac:dyDescent="0.25">
      <c r="A420" s="54" t="s">
        <v>598</v>
      </c>
      <c r="B420" s="54" t="s">
        <v>599</v>
      </c>
      <c r="C420" s="31">
        <v>4301031247</v>
      </c>
      <c r="D420" s="342">
        <v>4680115883048</v>
      </c>
      <c r="E420" s="341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0"/>
      <c r="P420" s="340"/>
      <c r="Q420" s="340"/>
      <c r="R420" s="341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customHeight="1" x14ac:dyDescent="0.25">
      <c r="A421" s="54" t="s">
        <v>600</v>
      </c>
      <c r="B421" s="54" t="s">
        <v>601</v>
      </c>
      <c r="C421" s="31">
        <v>4301031176</v>
      </c>
      <c r="D421" s="342">
        <v>4607091389425</v>
      </c>
      <c r="E421" s="341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0"/>
      <c r="P421" s="340"/>
      <c r="Q421" s="340"/>
      <c r="R421" s="341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602</v>
      </c>
      <c r="B422" s="54" t="s">
        <v>603</v>
      </c>
      <c r="C422" s="31">
        <v>4301031215</v>
      </c>
      <c r="D422" s="342">
        <v>4680115882911</v>
      </c>
      <c r="E422" s="341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78" t="s">
        <v>604</v>
      </c>
      <c r="O422" s="340"/>
      <c r="P422" s="340"/>
      <c r="Q422" s="340"/>
      <c r="R422" s="341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4301031167</v>
      </c>
      <c r="D423" s="342">
        <v>4680115880771</v>
      </c>
      <c r="E423" s="341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0"/>
      <c r="P423" s="340"/>
      <c r="Q423" s="340"/>
      <c r="R423" s="341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42">
        <v>4607091389500</v>
      </c>
      <c r="E424" s="341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0"/>
      <c r="P424" s="340"/>
      <c r="Q424" s="340"/>
      <c r="R424" s="341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4301031103</v>
      </c>
      <c r="D425" s="342">
        <v>4680115881983</v>
      </c>
      <c r="E425" s="341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0"/>
      <c r="P425" s="340"/>
      <c r="Q425" s="340"/>
      <c r="R425" s="341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8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9"/>
      <c r="N426" s="345" t="s">
        <v>66</v>
      </c>
      <c r="O426" s="346"/>
      <c r="P426" s="346"/>
      <c r="Q426" s="346"/>
      <c r="R426" s="346"/>
      <c r="S426" s="346"/>
      <c r="T426" s="34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7.1428571428571423</v>
      </c>
      <c r="W426" s="337">
        <f>IFERROR(W419/H419,"0")+IFERROR(W420/H420,"0")+IFERROR(W421/H421,"0")+IFERROR(W422/H422,"0")+IFERROR(W423/H423,"0")+IFERROR(W424/H424,"0")+IFERROR(W425/H425,"0")</f>
        <v>8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6.0240000000000002E-2</v>
      </c>
      <c r="Y426" s="338"/>
      <c r="Z426" s="338"/>
    </row>
    <row r="427" spans="1:53" x14ac:dyDescent="0.2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9"/>
      <c r="N427" s="345" t="s">
        <v>66</v>
      </c>
      <c r="O427" s="346"/>
      <c r="P427" s="346"/>
      <c r="Q427" s="346"/>
      <c r="R427" s="346"/>
      <c r="S427" s="346"/>
      <c r="T427" s="347"/>
      <c r="U427" s="37" t="s">
        <v>65</v>
      </c>
      <c r="V427" s="337">
        <f>IFERROR(SUM(V419:V425),"0")</f>
        <v>30</v>
      </c>
      <c r="W427" s="337">
        <f>IFERROR(SUM(W419:W425),"0")</f>
        <v>33.6</v>
      </c>
      <c r="X427" s="37"/>
      <c r="Y427" s="338"/>
      <c r="Z427" s="338"/>
    </row>
    <row r="428" spans="1:53" ht="14.25" customHeight="1" x14ac:dyDescent="0.25">
      <c r="A428" s="343" t="s">
        <v>81</v>
      </c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31"/>
      <c r="Z428" s="331"/>
    </row>
    <row r="429" spans="1:53" ht="27" customHeight="1" x14ac:dyDescent="0.25">
      <c r="A429" s="54" t="s">
        <v>611</v>
      </c>
      <c r="B429" s="54" t="s">
        <v>612</v>
      </c>
      <c r="C429" s="31">
        <v>4301040358</v>
      </c>
      <c r="D429" s="342">
        <v>4680115884571</v>
      </c>
      <c r="E429" s="341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8" t="s">
        <v>613</v>
      </c>
      <c r="O429" s="340"/>
      <c r="P429" s="340"/>
      <c r="Q429" s="340"/>
      <c r="R429" s="341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x14ac:dyDescent="0.2">
      <c r="A430" s="348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9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9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customHeight="1" x14ac:dyDescent="0.25">
      <c r="A432" s="343" t="s">
        <v>90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31"/>
      <c r="Z432" s="331"/>
    </row>
    <row r="433" spans="1:53" ht="27" customHeight="1" x14ac:dyDescent="0.25">
      <c r="A433" s="54" t="s">
        <v>614</v>
      </c>
      <c r="B433" s="54" t="s">
        <v>615</v>
      </c>
      <c r="C433" s="31">
        <v>4301170010</v>
      </c>
      <c r="D433" s="342">
        <v>4680115884090</v>
      </c>
      <c r="E433" s="341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2" t="s">
        <v>616</v>
      </c>
      <c r="O433" s="340"/>
      <c r="P433" s="340"/>
      <c r="Q433" s="340"/>
      <c r="R433" s="341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x14ac:dyDescent="0.2">
      <c r="A434" s="348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9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9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customHeight="1" x14ac:dyDescent="0.25">
      <c r="A436" s="343" t="s">
        <v>617</v>
      </c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31"/>
      <c r="Z436" s="331"/>
    </row>
    <row r="437" spans="1:53" ht="27" customHeight="1" x14ac:dyDescent="0.25">
      <c r="A437" s="54" t="s">
        <v>618</v>
      </c>
      <c r="B437" s="54" t="s">
        <v>619</v>
      </c>
      <c r="C437" s="31">
        <v>4301040357</v>
      </c>
      <c r="D437" s="342">
        <v>4680115884564</v>
      </c>
      <c r="E437" s="341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492" t="s">
        <v>620</v>
      </c>
      <c r="O437" s="340"/>
      <c r="P437" s="340"/>
      <c r="Q437" s="340"/>
      <c r="R437" s="341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x14ac:dyDescent="0.2">
      <c r="A438" s="348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9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9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customHeight="1" x14ac:dyDescent="0.2">
      <c r="A440" s="390" t="s">
        <v>621</v>
      </c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48"/>
      <c r="Z440" s="48"/>
    </row>
    <row r="441" spans="1:53" ht="16.5" customHeight="1" x14ac:dyDescent="0.25">
      <c r="A441" s="367" t="s">
        <v>621</v>
      </c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30"/>
      <c r="Z441" s="330"/>
    </row>
    <row r="442" spans="1:53" ht="14.25" customHeight="1" x14ac:dyDescent="0.25">
      <c r="A442" s="343" t="s">
        <v>103</v>
      </c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31"/>
      <c r="Z442" s="331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42">
        <v>4607091389067</v>
      </c>
      <c r="E443" s="341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1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0"/>
      <c r="P443" s="340"/>
      <c r="Q443" s="340"/>
      <c r="R443" s="341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42">
        <v>4607091383522</v>
      </c>
      <c r="E444" s="341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0"/>
      <c r="P444" s="340"/>
      <c r="Q444" s="340"/>
      <c r="R444" s="341"/>
      <c r="S444" s="34"/>
      <c r="T444" s="34"/>
      <c r="U444" s="35" t="s">
        <v>65</v>
      </c>
      <c r="V444" s="335">
        <v>150</v>
      </c>
      <c r="W444" s="336">
        <f t="shared" si="19"/>
        <v>153.12</v>
      </c>
      <c r="X444" s="36">
        <f>IFERROR(IF(W444=0,"",ROUNDUP(W444/H444,0)*0.01196),"")</f>
        <v>0.34683999999999998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42">
        <v>4607091384437</v>
      </c>
      <c r="E445" s="341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0"/>
      <c r="P445" s="340"/>
      <c r="Q445" s="340"/>
      <c r="R445" s="341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42">
        <v>4607091389104</v>
      </c>
      <c r="E446" s="341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0"/>
      <c r="P446" s="340"/>
      <c r="Q446" s="340"/>
      <c r="R446" s="341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42">
        <v>4680115880603</v>
      </c>
      <c r="E447" s="341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0"/>
      <c r="P447" s="340"/>
      <c r="Q447" s="340"/>
      <c r="R447" s="341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632</v>
      </c>
      <c r="B448" s="54" t="s">
        <v>633</v>
      </c>
      <c r="C448" s="31">
        <v>4301011168</v>
      </c>
      <c r="D448" s="342">
        <v>4607091389999</v>
      </c>
      <c r="E448" s="341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0"/>
      <c r="P448" s="340"/>
      <c r="Q448" s="340"/>
      <c r="R448" s="341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634</v>
      </c>
      <c r="B449" s="54" t="s">
        <v>635</v>
      </c>
      <c r="C449" s="31">
        <v>4301011372</v>
      </c>
      <c r="D449" s="342">
        <v>4680115882782</v>
      </c>
      <c r="E449" s="341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4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0"/>
      <c r="P449" s="340"/>
      <c r="Q449" s="340"/>
      <c r="R449" s="341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636</v>
      </c>
      <c r="B450" s="54" t="s">
        <v>637</v>
      </c>
      <c r="C450" s="31">
        <v>4301011190</v>
      </c>
      <c r="D450" s="342">
        <v>4607091389098</v>
      </c>
      <c r="E450" s="341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0"/>
      <c r="P450" s="340"/>
      <c r="Q450" s="340"/>
      <c r="R450" s="341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42">
        <v>4607091389982</v>
      </c>
      <c r="E451" s="341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0"/>
      <c r="P451" s="340"/>
      <c r="Q451" s="340"/>
      <c r="R451" s="341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48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9"/>
      <c r="N452" s="345" t="s">
        <v>66</v>
      </c>
      <c r="O452" s="346"/>
      <c r="P452" s="346"/>
      <c r="Q452" s="346"/>
      <c r="R452" s="346"/>
      <c r="S452" s="346"/>
      <c r="T452" s="34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28.409090909090907</v>
      </c>
      <c r="W452" s="337">
        <f>IFERROR(W443/H443,"0")+IFERROR(W444/H444,"0")+IFERROR(W445/H445,"0")+IFERROR(W446/H446,"0")+IFERROR(W447/H447,"0")+IFERROR(W448/H448,"0")+IFERROR(W449/H449,"0")+IFERROR(W450/H450,"0")+IFERROR(W451/H451,"0")</f>
        <v>29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0.34683999999999998</v>
      </c>
      <c r="Y452" s="338"/>
      <c r="Z452" s="338"/>
    </row>
    <row r="453" spans="1:53" x14ac:dyDescent="0.2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9"/>
      <c r="N453" s="345" t="s">
        <v>66</v>
      </c>
      <c r="O453" s="346"/>
      <c r="P453" s="346"/>
      <c r="Q453" s="346"/>
      <c r="R453" s="346"/>
      <c r="S453" s="346"/>
      <c r="T453" s="347"/>
      <c r="U453" s="37" t="s">
        <v>65</v>
      </c>
      <c r="V453" s="337">
        <f>IFERROR(SUM(V443:V451),"0")</f>
        <v>150</v>
      </c>
      <c r="W453" s="337">
        <f>IFERROR(SUM(W443:W451),"0")</f>
        <v>153.12</v>
      </c>
      <c r="X453" s="37"/>
      <c r="Y453" s="338"/>
      <c r="Z453" s="338"/>
    </row>
    <row r="454" spans="1:53" ht="14.25" customHeight="1" x14ac:dyDescent="0.25">
      <c r="A454" s="343" t="s">
        <v>95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31"/>
      <c r="Z454" s="331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42">
        <v>4607091388930</v>
      </c>
      <c r="E455" s="341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0"/>
      <c r="P455" s="340"/>
      <c r="Q455" s="340"/>
      <c r="R455" s="341"/>
      <c r="S455" s="34"/>
      <c r="T455" s="34"/>
      <c r="U455" s="35" t="s">
        <v>65</v>
      </c>
      <c r="V455" s="335">
        <v>100</v>
      </c>
      <c r="W455" s="336">
        <f>IFERROR(IF(V455="",0,CEILING((V455/$H455),1)*$H455),"")</f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3" t="s">
        <v>1</v>
      </c>
    </row>
    <row r="456" spans="1:53" ht="16.5" customHeight="1" x14ac:dyDescent="0.25">
      <c r="A456" s="54" t="s">
        <v>642</v>
      </c>
      <c r="B456" s="54" t="s">
        <v>643</v>
      </c>
      <c r="C456" s="31">
        <v>4301020206</v>
      </c>
      <c r="D456" s="342">
        <v>4680115880054</v>
      </c>
      <c r="E456" s="341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0"/>
      <c r="P456" s="340"/>
      <c r="Q456" s="340"/>
      <c r="R456" s="341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8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9"/>
      <c r="N457" s="345" t="s">
        <v>66</v>
      </c>
      <c r="O457" s="346"/>
      <c r="P457" s="346"/>
      <c r="Q457" s="346"/>
      <c r="R457" s="346"/>
      <c r="S457" s="346"/>
      <c r="T457" s="347"/>
      <c r="U457" s="37" t="s">
        <v>67</v>
      </c>
      <c r="V457" s="337">
        <f>IFERROR(V455/H455,"0")+IFERROR(V456/H456,"0")</f>
        <v>18.939393939393938</v>
      </c>
      <c r="W457" s="337">
        <f>IFERROR(W455/H455,"0")+IFERROR(W456/H456,"0")</f>
        <v>19</v>
      </c>
      <c r="X457" s="337">
        <f>IFERROR(IF(X455="",0,X455),"0")+IFERROR(IF(X456="",0,X456),"0")</f>
        <v>0.22724</v>
      </c>
      <c r="Y457" s="338"/>
      <c r="Z457" s="338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9"/>
      <c r="N458" s="345" t="s">
        <v>66</v>
      </c>
      <c r="O458" s="346"/>
      <c r="P458" s="346"/>
      <c r="Q458" s="346"/>
      <c r="R458" s="346"/>
      <c r="S458" s="346"/>
      <c r="T458" s="347"/>
      <c r="U458" s="37" t="s">
        <v>65</v>
      </c>
      <c r="V458" s="337">
        <f>IFERROR(SUM(V455:V456),"0")</f>
        <v>100</v>
      </c>
      <c r="W458" s="337">
        <f>IFERROR(SUM(W455:W456),"0")</f>
        <v>100.32000000000001</v>
      </c>
      <c r="X458" s="37"/>
      <c r="Y458" s="338"/>
      <c r="Z458" s="338"/>
    </row>
    <row r="459" spans="1:53" ht="14.25" customHeight="1" x14ac:dyDescent="0.25">
      <c r="A459" s="343" t="s">
        <v>60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31"/>
      <c r="Z459" s="331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42">
        <v>4680115883116</v>
      </c>
      <c r="E460" s="341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0"/>
      <c r="P460" s="340"/>
      <c r="Q460" s="340"/>
      <c r="R460" s="341"/>
      <c r="S460" s="34"/>
      <c r="T460" s="34"/>
      <c r="U460" s="35" t="s">
        <v>65</v>
      </c>
      <c r="V460" s="335">
        <v>50</v>
      </c>
      <c r="W460" s="336">
        <f t="shared" ref="W460:W465" si="20">IFERROR(IF(V460="",0,CEILING((V460/$H460),1)*$H460),"")</f>
        <v>52.800000000000004</v>
      </c>
      <c r="X460" s="36">
        <f>IFERROR(IF(W460=0,"",ROUNDUP(W460/H460,0)*0.01196),"")</f>
        <v>0.1196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42">
        <v>4680115883093</v>
      </c>
      <c r="E461" s="341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0"/>
      <c r="P461" s="340"/>
      <c r="Q461" s="340"/>
      <c r="R461" s="341"/>
      <c r="S461" s="34"/>
      <c r="T461" s="34"/>
      <c r="U461" s="35" t="s">
        <v>65</v>
      </c>
      <c r="V461" s="335">
        <v>30</v>
      </c>
      <c r="W461" s="336">
        <f t="shared" si="20"/>
        <v>31.68</v>
      </c>
      <c r="X461" s="36">
        <f>IFERROR(IF(W461=0,"",ROUNDUP(W461/H461,0)*0.01196),"")</f>
        <v>7.1760000000000004E-2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42">
        <v>4680115883109</v>
      </c>
      <c r="E462" s="341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0"/>
      <c r="P462" s="340"/>
      <c r="Q462" s="340"/>
      <c r="R462" s="341"/>
      <c r="S462" s="34"/>
      <c r="T462" s="34"/>
      <c r="U462" s="35" t="s">
        <v>65</v>
      </c>
      <c r="V462" s="335">
        <v>80</v>
      </c>
      <c r="W462" s="336">
        <f t="shared" si="20"/>
        <v>84.48</v>
      </c>
      <c r="X462" s="36">
        <f>IFERROR(IF(W462=0,"",ROUNDUP(W462/H462,0)*0.01196),"")</f>
        <v>0.19136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42">
        <v>4680115882072</v>
      </c>
      <c r="E463" s="341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399" t="s">
        <v>652</v>
      </c>
      <c r="O463" s="340"/>
      <c r="P463" s="340"/>
      <c r="Q463" s="340"/>
      <c r="R463" s="341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42">
        <v>4680115882102</v>
      </c>
      <c r="E464" s="341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58" t="s">
        <v>655</v>
      </c>
      <c r="O464" s="340"/>
      <c r="P464" s="340"/>
      <c r="Q464" s="340"/>
      <c r="R464" s="341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42">
        <v>4680115882096</v>
      </c>
      <c r="E465" s="341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89" t="s">
        <v>658</v>
      </c>
      <c r="O465" s="340"/>
      <c r="P465" s="340"/>
      <c r="Q465" s="340"/>
      <c r="R465" s="341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48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9"/>
      <c r="N466" s="345" t="s">
        <v>66</v>
      </c>
      <c r="O466" s="346"/>
      <c r="P466" s="346"/>
      <c r="Q466" s="346"/>
      <c r="R466" s="346"/>
      <c r="S466" s="346"/>
      <c r="T466" s="347"/>
      <c r="U466" s="37" t="s">
        <v>67</v>
      </c>
      <c r="V466" s="337">
        <f>IFERROR(V460/H460,"0")+IFERROR(V461/H461,"0")+IFERROR(V462/H462,"0")+IFERROR(V463/H463,"0")+IFERROR(V464/H464,"0")+IFERROR(V465/H465,"0")</f>
        <v>30.303030303030301</v>
      </c>
      <c r="W466" s="337">
        <f>IFERROR(W460/H460,"0")+IFERROR(W461/H461,"0")+IFERROR(W462/H462,"0")+IFERROR(W463/H463,"0")+IFERROR(W464/H464,"0")+IFERROR(W465/H465,"0")</f>
        <v>32</v>
      </c>
      <c r="X466" s="337">
        <f>IFERROR(IF(X460="",0,X460),"0")+IFERROR(IF(X461="",0,X461),"0")+IFERROR(IF(X462="",0,X462),"0")+IFERROR(IF(X463="",0,X463),"0")+IFERROR(IF(X464="",0,X464),"0")+IFERROR(IF(X465="",0,X465),"0")</f>
        <v>0.38272</v>
      </c>
      <c r="Y466" s="338"/>
      <c r="Z466" s="338"/>
    </row>
    <row r="467" spans="1:53" x14ac:dyDescent="0.2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9"/>
      <c r="N467" s="345" t="s">
        <v>66</v>
      </c>
      <c r="O467" s="346"/>
      <c r="P467" s="346"/>
      <c r="Q467" s="346"/>
      <c r="R467" s="346"/>
      <c r="S467" s="346"/>
      <c r="T467" s="347"/>
      <c r="U467" s="37" t="s">
        <v>65</v>
      </c>
      <c r="V467" s="337">
        <f>IFERROR(SUM(V460:V465),"0")</f>
        <v>160</v>
      </c>
      <c r="W467" s="337">
        <f>IFERROR(SUM(W460:W465),"0")</f>
        <v>168.96</v>
      </c>
      <c r="X467" s="37"/>
      <c r="Y467" s="338"/>
      <c r="Z467" s="338"/>
    </row>
    <row r="468" spans="1:53" ht="14.25" customHeight="1" x14ac:dyDescent="0.25">
      <c r="A468" s="343" t="s">
        <v>68</v>
      </c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31"/>
      <c r="Z468" s="331"/>
    </row>
    <row r="469" spans="1:53" ht="27" customHeight="1" x14ac:dyDescent="0.25">
      <c r="A469" s="54" t="s">
        <v>659</v>
      </c>
      <c r="B469" s="54" t="s">
        <v>660</v>
      </c>
      <c r="C469" s="31">
        <v>4301051058</v>
      </c>
      <c r="D469" s="342">
        <v>4680115883536</v>
      </c>
      <c r="E469" s="341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62" t="s">
        <v>661</v>
      </c>
      <c r="O469" s="340"/>
      <c r="P469" s="340"/>
      <c r="Q469" s="340"/>
      <c r="R469" s="341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customHeight="1" x14ac:dyDescent="0.25">
      <c r="A470" s="54" t="s">
        <v>662</v>
      </c>
      <c r="B470" s="54" t="s">
        <v>663</v>
      </c>
      <c r="C470" s="31">
        <v>4301051230</v>
      </c>
      <c r="D470" s="342">
        <v>4607091383409</v>
      </c>
      <c r="E470" s="341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0"/>
      <c r="P470" s="340"/>
      <c r="Q470" s="340"/>
      <c r="R470" s="341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customHeight="1" x14ac:dyDescent="0.25">
      <c r="A471" s="54" t="s">
        <v>664</v>
      </c>
      <c r="B471" s="54" t="s">
        <v>665</v>
      </c>
      <c r="C471" s="31">
        <v>4301051231</v>
      </c>
      <c r="D471" s="342">
        <v>4607091383416</v>
      </c>
      <c r="E471" s="341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0"/>
      <c r="P471" s="340"/>
      <c r="Q471" s="340"/>
      <c r="R471" s="341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x14ac:dyDescent="0.2">
      <c r="A472" s="348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9"/>
      <c r="N472" s="345" t="s">
        <v>66</v>
      </c>
      <c r="O472" s="346"/>
      <c r="P472" s="346"/>
      <c r="Q472" s="346"/>
      <c r="R472" s="346"/>
      <c r="S472" s="346"/>
      <c r="T472" s="34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x14ac:dyDescent="0.2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9"/>
      <c r="N473" s="345" t="s">
        <v>66</v>
      </c>
      <c r="O473" s="346"/>
      <c r="P473" s="346"/>
      <c r="Q473" s="346"/>
      <c r="R473" s="346"/>
      <c r="S473" s="346"/>
      <c r="T473" s="34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customHeight="1" x14ac:dyDescent="0.2">
      <c r="A474" s="390" t="s">
        <v>666</v>
      </c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48"/>
      <c r="Z474" s="48"/>
    </row>
    <row r="475" spans="1:53" ht="16.5" customHeight="1" x14ac:dyDescent="0.25">
      <c r="A475" s="367" t="s">
        <v>667</v>
      </c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30"/>
      <c r="Z475" s="330"/>
    </row>
    <row r="476" spans="1:53" ht="14.25" customHeight="1" x14ac:dyDescent="0.25">
      <c r="A476" s="343" t="s">
        <v>103</v>
      </c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31"/>
      <c r="Z476" s="331"/>
    </row>
    <row r="477" spans="1:53" ht="27" customHeight="1" x14ac:dyDescent="0.25">
      <c r="A477" s="54" t="s">
        <v>668</v>
      </c>
      <c r="B477" s="54" t="s">
        <v>669</v>
      </c>
      <c r="C477" s="31">
        <v>4301011551</v>
      </c>
      <c r="D477" s="342">
        <v>4640242180038</v>
      </c>
      <c r="E477" s="341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60" t="s">
        <v>670</v>
      </c>
      <c r="O477" s="340"/>
      <c r="P477" s="340"/>
      <c r="Q477" s="340"/>
      <c r="R477" s="341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customHeight="1" x14ac:dyDescent="0.25">
      <c r="A478" s="54" t="s">
        <v>671</v>
      </c>
      <c r="B478" s="54" t="s">
        <v>672</v>
      </c>
      <c r="C478" s="31">
        <v>4301011585</v>
      </c>
      <c r="D478" s="342">
        <v>4640242180441</v>
      </c>
      <c r="E478" s="341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04" t="s">
        <v>673</v>
      </c>
      <c r="O478" s="340"/>
      <c r="P478" s="340"/>
      <c r="Q478" s="340"/>
      <c r="R478" s="341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42">
        <v>4640242180564</v>
      </c>
      <c r="E479" s="341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94" t="s">
        <v>676</v>
      </c>
      <c r="O479" s="340"/>
      <c r="P479" s="340"/>
      <c r="Q479" s="340"/>
      <c r="R479" s="341"/>
      <c r="S479" s="34"/>
      <c r="T479" s="34"/>
      <c r="U479" s="35" t="s">
        <v>65</v>
      </c>
      <c r="V479" s="335">
        <v>10</v>
      </c>
      <c r="W479" s="336">
        <f>IFERROR(IF(V479="",0,CEILING((V479/$H479),1)*$H479),"")</f>
        <v>12</v>
      </c>
      <c r="X479" s="36">
        <f>IFERROR(IF(W479=0,"",ROUNDUP(W479/H479,0)*0.02175),"")</f>
        <v>2.1749999999999999E-2</v>
      </c>
      <c r="Y479" s="56"/>
      <c r="Z479" s="57"/>
      <c r="AD479" s="58"/>
      <c r="BA479" s="316" t="s">
        <v>1</v>
      </c>
    </row>
    <row r="480" spans="1:53" x14ac:dyDescent="0.2">
      <c r="A480" s="348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9"/>
      <c r="N480" s="345" t="s">
        <v>66</v>
      </c>
      <c r="O480" s="346"/>
      <c r="P480" s="346"/>
      <c r="Q480" s="346"/>
      <c r="R480" s="346"/>
      <c r="S480" s="346"/>
      <c r="T480" s="347"/>
      <c r="U480" s="37" t="s">
        <v>67</v>
      </c>
      <c r="V480" s="337">
        <f>IFERROR(V477/H477,"0")+IFERROR(V478/H478,"0")+IFERROR(V479/H479,"0")</f>
        <v>0.83333333333333337</v>
      </c>
      <c r="W480" s="337">
        <f>IFERROR(W477/H477,"0")+IFERROR(W478/H478,"0")+IFERROR(W479/H479,"0")</f>
        <v>1</v>
      </c>
      <c r="X480" s="337">
        <f>IFERROR(IF(X477="",0,X477),"0")+IFERROR(IF(X478="",0,X478),"0")+IFERROR(IF(X479="",0,X479),"0")</f>
        <v>2.1749999999999999E-2</v>
      </c>
      <c r="Y480" s="338"/>
      <c r="Z480" s="338"/>
    </row>
    <row r="481" spans="1:53" x14ac:dyDescent="0.2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9"/>
      <c r="N481" s="345" t="s">
        <v>66</v>
      </c>
      <c r="O481" s="346"/>
      <c r="P481" s="346"/>
      <c r="Q481" s="346"/>
      <c r="R481" s="346"/>
      <c r="S481" s="346"/>
      <c r="T481" s="347"/>
      <c r="U481" s="37" t="s">
        <v>65</v>
      </c>
      <c r="V481" s="337">
        <f>IFERROR(SUM(V477:V479),"0")</f>
        <v>10</v>
      </c>
      <c r="W481" s="337">
        <f>IFERROR(SUM(W477:W479),"0")</f>
        <v>12</v>
      </c>
      <c r="X481" s="37"/>
      <c r="Y481" s="338"/>
      <c r="Z481" s="338"/>
    </row>
    <row r="482" spans="1:53" ht="14.25" customHeight="1" x14ac:dyDescent="0.25">
      <c r="A482" s="343" t="s">
        <v>95</v>
      </c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31"/>
      <c r="Z482" s="331"/>
    </row>
    <row r="483" spans="1:53" ht="27" customHeight="1" x14ac:dyDescent="0.25">
      <c r="A483" s="54" t="s">
        <v>677</v>
      </c>
      <c r="B483" s="54" t="s">
        <v>678</v>
      </c>
      <c r="C483" s="31">
        <v>4301020260</v>
      </c>
      <c r="D483" s="342">
        <v>4640242180526</v>
      </c>
      <c r="E483" s="341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5" t="s">
        <v>679</v>
      </c>
      <c r="O483" s="340"/>
      <c r="P483" s="340"/>
      <c r="Q483" s="340"/>
      <c r="R483" s="341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customHeight="1" x14ac:dyDescent="0.25">
      <c r="A484" s="54" t="s">
        <v>680</v>
      </c>
      <c r="B484" s="54" t="s">
        <v>681</v>
      </c>
      <c r="C484" s="31">
        <v>4301020269</v>
      </c>
      <c r="D484" s="342">
        <v>4640242180519</v>
      </c>
      <c r="E484" s="341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05" t="s">
        <v>682</v>
      </c>
      <c r="O484" s="340"/>
      <c r="P484" s="340"/>
      <c r="Q484" s="340"/>
      <c r="R484" s="341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x14ac:dyDescent="0.2">
      <c r="A485" s="348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9"/>
      <c r="N485" s="345" t="s">
        <v>66</v>
      </c>
      <c r="O485" s="346"/>
      <c r="P485" s="346"/>
      <c r="Q485" s="346"/>
      <c r="R485" s="346"/>
      <c r="S485" s="346"/>
      <c r="T485" s="34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x14ac:dyDescent="0.2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9"/>
      <c r="N486" s="345" t="s">
        <v>66</v>
      </c>
      <c r="O486" s="346"/>
      <c r="P486" s="346"/>
      <c r="Q486" s="346"/>
      <c r="R486" s="346"/>
      <c r="S486" s="346"/>
      <c r="T486" s="34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customHeight="1" x14ac:dyDescent="0.25">
      <c r="A487" s="343" t="s">
        <v>60</v>
      </c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31"/>
      <c r="Z487" s="331"/>
    </row>
    <row r="488" spans="1:53" ht="27" customHeight="1" x14ac:dyDescent="0.25">
      <c r="A488" s="54" t="s">
        <v>683</v>
      </c>
      <c r="B488" s="54" t="s">
        <v>684</v>
      </c>
      <c r="C488" s="31">
        <v>4301031280</v>
      </c>
      <c r="D488" s="342">
        <v>4640242180816</v>
      </c>
      <c r="E488" s="341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08" t="s">
        <v>685</v>
      </c>
      <c r="O488" s="340"/>
      <c r="P488" s="340"/>
      <c r="Q488" s="340"/>
      <c r="R488" s="341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customHeight="1" x14ac:dyDescent="0.25">
      <c r="A489" s="54" t="s">
        <v>686</v>
      </c>
      <c r="B489" s="54" t="s">
        <v>687</v>
      </c>
      <c r="C489" s="31">
        <v>4301031244</v>
      </c>
      <c r="D489" s="342">
        <v>4640242180595</v>
      </c>
      <c r="E489" s="341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62" t="s">
        <v>688</v>
      </c>
      <c r="O489" s="340"/>
      <c r="P489" s="340"/>
      <c r="Q489" s="340"/>
      <c r="R489" s="341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customHeight="1" x14ac:dyDescent="0.25">
      <c r="A490" s="54" t="s">
        <v>689</v>
      </c>
      <c r="B490" s="54" t="s">
        <v>690</v>
      </c>
      <c r="C490" s="31">
        <v>4301031203</v>
      </c>
      <c r="D490" s="342">
        <v>4640242180908</v>
      </c>
      <c r="E490" s="341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59" t="s">
        <v>691</v>
      </c>
      <c r="O490" s="340"/>
      <c r="P490" s="340"/>
      <c r="Q490" s="340"/>
      <c r="R490" s="341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customHeight="1" x14ac:dyDescent="0.25">
      <c r="A491" s="54" t="s">
        <v>692</v>
      </c>
      <c r="B491" s="54" t="s">
        <v>693</v>
      </c>
      <c r="C491" s="31">
        <v>4301031200</v>
      </c>
      <c r="D491" s="342">
        <v>4640242180489</v>
      </c>
      <c r="E491" s="341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68" t="s">
        <v>694</v>
      </c>
      <c r="O491" s="340"/>
      <c r="P491" s="340"/>
      <c r="Q491" s="340"/>
      <c r="R491" s="341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x14ac:dyDescent="0.2">
      <c r="A492" s="348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9"/>
      <c r="N492" s="345" t="s">
        <v>66</v>
      </c>
      <c r="O492" s="346"/>
      <c r="P492" s="346"/>
      <c r="Q492" s="346"/>
      <c r="R492" s="346"/>
      <c r="S492" s="346"/>
      <c r="T492" s="34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x14ac:dyDescent="0.2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9"/>
      <c r="N493" s="345" t="s">
        <v>66</v>
      </c>
      <c r="O493" s="346"/>
      <c r="P493" s="346"/>
      <c r="Q493" s="346"/>
      <c r="R493" s="346"/>
      <c r="S493" s="346"/>
      <c r="T493" s="34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customHeight="1" x14ac:dyDescent="0.25">
      <c r="A494" s="343" t="s">
        <v>68</v>
      </c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31"/>
      <c r="Z494" s="331"/>
    </row>
    <row r="495" spans="1:53" ht="27" customHeight="1" x14ac:dyDescent="0.25">
      <c r="A495" s="54" t="s">
        <v>695</v>
      </c>
      <c r="B495" s="54" t="s">
        <v>696</v>
      </c>
      <c r="C495" s="31">
        <v>4301051310</v>
      </c>
      <c r="D495" s="342">
        <v>4680115880870</v>
      </c>
      <c r="E495" s="341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0"/>
      <c r="P495" s="340"/>
      <c r="Q495" s="340"/>
      <c r="R495" s="341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customHeight="1" x14ac:dyDescent="0.25">
      <c r="A496" s="54" t="s">
        <v>697</v>
      </c>
      <c r="B496" s="54" t="s">
        <v>698</v>
      </c>
      <c r="C496" s="31">
        <v>4301051510</v>
      </c>
      <c r="D496" s="342">
        <v>4640242180540</v>
      </c>
      <c r="E496" s="341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96" t="s">
        <v>699</v>
      </c>
      <c r="O496" s="340"/>
      <c r="P496" s="340"/>
      <c r="Q496" s="340"/>
      <c r="R496" s="341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customHeight="1" x14ac:dyDescent="0.25">
      <c r="A497" s="54" t="s">
        <v>700</v>
      </c>
      <c r="B497" s="54" t="s">
        <v>701</v>
      </c>
      <c r="C497" s="31">
        <v>4301051390</v>
      </c>
      <c r="D497" s="342">
        <v>4640242181233</v>
      </c>
      <c r="E497" s="341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7" t="s">
        <v>702</v>
      </c>
      <c r="O497" s="340"/>
      <c r="P497" s="340"/>
      <c r="Q497" s="340"/>
      <c r="R497" s="341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customHeight="1" x14ac:dyDescent="0.25">
      <c r="A498" s="54" t="s">
        <v>703</v>
      </c>
      <c r="B498" s="54" t="s">
        <v>704</v>
      </c>
      <c r="C498" s="31">
        <v>4301051508</v>
      </c>
      <c r="D498" s="342">
        <v>4640242180557</v>
      </c>
      <c r="E498" s="341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84" t="s">
        <v>705</v>
      </c>
      <c r="O498" s="340"/>
      <c r="P498" s="340"/>
      <c r="Q498" s="340"/>
      <c r="R498" s="341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customHeight="1" x14ac:dyDescent="0.25">
      <c r="A499" s="54" t="s">
        <v>706</v>
      </c>
      <c r="B499" s="54" t="s">
        <v>707</v>
      </c>
      <c r="C499" s="31">
        <v>4301051448</v>
      </c>
      <c r="D499" s="342">
        <v>4640242181226</v>
      </c>
      <c r="E499" s="341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708</v>
      </c>
      <c r="O499" s="340"/>
      <c r="P499" s="340"/>
      <c r="Q499" s="340"/>
      <c r="R499" s="341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8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9"/>
      <c r="N500" s="345" t="s">
        <v>66</v>
      </c>
      <c r="O500" s="346"/>
      <c r="P500" s="346"/>
      <c r="Q500" s="346"/>
      <c r="R500" s="346"/>
      <c r="S500" s="346"/>
      <c r="T500" s="34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x14ac:dyDescent="0.2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9"/>
      <c r="N501" s="345" t="s">
        <v>66</v>
      </c>
      <c r="O501" s="346"/>
      <c r="P501" s="346"/>
      <c r="Q501" s="346"/>
      <c r="R501" s="346"/>
      <c r="S501" s="346"/>
      <c r="T501" s="34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61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402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2442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2536.98</v>
      </c>
      <c r="X502" s="37"/>
      <c r="Y502" s="338"/>
      <c r="Z502" s="338"/>
    </row>
    <row r="503" spans="1:53" x14ac:dyDescent="0.2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402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2577.7519873176047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2678.1660000000006</v>
      </c>
      <c r="X503" s="37"/>
      <c r="Y503" s="338"/>
      <c r="Z503" s="338"/>
    </row>
    <row r="504" spans="1:53" x14ac:dyDescent="0.2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402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5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5</v>
      </c>
      <c r="X504" s="37"/>
      <c r="Y504" s="338"/>
      <c r="Z504" s="338"/>
    </row>
    <row r="505" spans="1:53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402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2702.7519873176047</v>
      </c>
      <c r="W505" s="337">
        <f>GrossWeightTotalR+PalletQtyTotalR*25</f>
        <v>2803.1660000000006</v>
      </c>
      <c r="X505" s="37"/>
      <c r="Y505" s="338"/>
      <c r="Z505" s="338"/>
    </row>
    <row r="506" spans="1:53" x14ac:dyDescent="0.2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402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316.10774495249376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328</v>
      </c>
      <c r="X506" s="37"/>
      <c r="Y506" s="338"/>
      <c r="Z506" s="338"/>
    </row>
    <row r="507" spans="1:53" ht="14.25" customHeight="1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402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5.4008099999999999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55" t="s">
        <v>93</v>
      </c>
      <c r="D509" s="430"/>
      <c r="E509" s="430"/>
      <c r="F509" s="395"/>
      <c r="G509" s="355" t="s">
        <v>249</v>
      </c>
      <c r="H509" s="430"/>
      <c r="I509" s="430"/>
      <c r="J509" s="430"/>
      <c r="K509" s="430"/>
      <c r="L509" s="430"/>
      <c r="M509" s="430"/>
      <c r="N509" s="430"/>
      <c r="O509" s="395"/>
      <c r="P509" s="332" t="s">
        <v>473</v>
      </c>
      <c r="Q509" s="355" t="s">
        <v>478</v>
      </c>
      <c r="R509" s="395"/>
      <c r="S509" s="355" t="s">
        <v>534</v>
      </c>
      <c r="T509" s="39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75" t="s">
        <v>718</v>
      </c>
      <c r="B510" s="355" t="s">
        <v>59</v>
      </c>
      <c r="C510" s="355" t="s">
        <v>94</v>
      </c>
      <c r="D510" s="355" t="s">
        <v>102</v>
      </c>
      <c r="E510" s="355" t="s">
        <v>93</v>
      </c>
      <c r="F510" s="355" t="s">
        <v>240</v>
      </c>
      <c r="G510" s="355" t="s">
        <v>250</v>
      </c>
      <c r="H510" s="355" t="s">
        <v>257</v>
      </c>
      <c r="I510" s="355" t="s">
        <v>277</v>
      </c>
      <c r="J510" s="355" t="s">
        <v>343</v>
      </c>
      <c r="K510" s="333"/>
      <c r="L510" s="355" t="s">
        <v>346</v>
      </c>
      <c r="M510" s="355" t="s">
        <v>360</v>
      </c>
      <c r="N510" s="355" t="s">
        <v>445</v>
      </c>
      <c r="O510" s="355" t="s">
        <v>464</v>
      </c>
      <c r="P510" s="355" t="s">
        <v>474</v>
      </c>
      <c r="Q510" s="355" t="s">
        <v>479</v>
      </c>
      <c r="R510" s="355" t="s">
        <v>508</v>
      </c>
      <c r="S510" s="355" t="s">
        <v>535</v>
      </c>
      <c r="T510" s="355" t="s">
        <v>591</v>
      </c>
      <c r="U510" s="355" t="s">
        <v>621</v>
      </c>
      <c r="V510" s="355" t="s">
        <v>667</v>
      </c>
      <c r="Z510" s="52"/>
      <c r="AC510" s="333"/>
    </row>
    <row r="511" spans="1:53" ht="13.5" customHeight="1" thickBot="1" x14ac:dyDescent="0.25">
      <c r="A511" s="576"/>
      <c r="B511" s="356"/>
      <c r="C511" s="356"/>
      <c r="D511" s="356"/>
      <c r="E511" s="356"/>
      <c r="F511" s="356"/>
      <c r="G511" s="356"/>
      <c r="H511" s="356"/>
      <c r="I511" s="356"/>
      <c r="J511" s="356"/>
      <c r="K511" s="333"/>
      <c r="L511" s="356"/>
      <c r="M511" s="356"/>
      <c r="N511" s="356"/>
      <c r="O511" s="356"/>
      <c r="P511" s="356"/>
      <c r="Q511" s="356"/>
      <c r="R511" s="356"/>
      <c r="S511" s="356"/>
      <c r="T511" s="356"/>
      <c r="U511" s="356"/>
      <c r="V511" s="356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75.600000000000009</v>
      </c>
      <c r="D512" s="46">
        <f>IFERROR(W55*1,"0")+IFERROR(W56*1,"0")+IFERROR(W57*1,"0")+IFERROR(W58*1,"0")</f>
        <v>0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214.8</v>
      </c>
      <c r="F512" s="46">
        <f>IFERROR(W132*1,"0")+IFERROR(W133*1,"0")+IFERROR(W134*1,"0")+IFERROR(W135*1,"0")</f>
        <v>67.2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0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756</v>
      </c>
      <c r="N512" s="46">
        <f>IFERROR(W280*1,"0")+IFERROR(W281*1,"0")+IFERROR(W282*1,"0")+IFERROR(W283*1,"0")+IFERROR(W284*1,"0")+IFERROR(W285*1,"0")+IFERROR(W286*1,"0")+IFERROR(W287*1,"0")+IFERROR(W291*1,"0")+IFERROR(W292*1,"0")</f>
        <v>32.400000000000006</v>
      </c>
      <c r="O512" s="46">
        <f>IFERROR(W297*1,"0")+IFERROR(W301*1,"0")+IFERROR(W305*1,"0")+IFERROR(W309*1,"0")</f>
        <v>105.3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690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70.08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42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49.2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422.40000000000003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12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42:E242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A165:X165"/>
    <mergeCell ref="A293:M294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2024-01-30T08:12:12Z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