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1,24 Пушкарный мал\"/>
    </mc:Choice>
  </mc:AlternateContent>
  <xr:revisionPtr revIDLastSave="0" documentId="13_ncr:1_{50A98864-7E69-4DAA-B9C6-8239019702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2" l="1"/>
  <c r="V503" i="2"/>
  <c r="V501" i="2"/>
  <c r="V500" i="2"/>
  <c r="W499" i="2"/>
  <c r="X499" i="2" s="1"/>
  <c r="W498" i="2"/>
  <c r="X498" i="2" s="1"/>
  <c r="W497" i="2"/>
  <c r="X497" i="2" s="1"/>
  <c r="X496" i="2"/>
  <c r="W496" i="2"/>
  <c r="W495" i="2"/>
  <c r="N495" i="2"/>
  <c r="V493" i="2"/>
  <c r="V492" i="2"/>
  <c r="W491" i="2"/>
  <c r="X491" i="2" s="1"/>
  <c r="W490" i="2"/>
  <c r="X490" i="2" s="1"/>
  <c r="W489" i="2"/>
  <c r="W488" i="2"/>
  <c r="X488" i="2" s="1"/>
  <c r="V486" i="2"/>
  <c r="V485" i="2"/>
  <c r="W484" i="2"/>
  <c r="X484" i="2" s="1"/>
  <c r="W483" i="2"/>
  <c r="V481" i="2"/>
  <c r="V480" i="2"/>
  <c r="W479" i="2"/>
  <c r="X479" i="2" s="1"/>
  <c r="W478" i="2"/>
  <c r="X478" i="2" s="1"/>
  <c r="X477" i="2"/>
  <c r="W477" i="2"/>
  <c r="V473" i="2"/>
  <c r="V472" i="2"/>
  <c r="W471" i="2"/>
  <c r="X471" i="2" s="1"/>
  <c r="N471" i="2"/>
  <c r="W470" i="2"/>
  <c r="X470" i="2" s="1"/>
  <c r="N470" i="2"/>
  <c r="W469" i="2"/>
  <c r="X469" i="2" s="1"/>
  <c r="V467" i="2"/>
  <c r="V466" i="2"/>
  <c r="W465" i="2"/>
  <c r="X465" i="2" s="1"/>
  <c r="W464" i="2"/>
  <c r="X464" i="2" s="1"/>
  <c r="W463" i="2"/>
  <c r="X463" i="2" s="1"/>
  <c r="W462" i="2"/>
  <c r="N462" i="2"/>
  <c r="W461" i="2"/>
  <c r="X461" i="2" s="1"/>
  <c r="N461" i="2"/>
  <c r="W460" i="2"/>
  <c r="N460" i="2"/>
  <c r="V458" i="2"/>
  <c r="V457" i="2"/>
  <c r="X456" i="2"/>
  <c r="W456" i="2"/>
  <c r="N456" i="2"/>
  <c r="W455" i="2"/>
  <c r="X455" i="2" s="1"/>
  <c r="N455" i="2"/>
  <c r="V453" i="2"/>
  <c r="V452" i="2"/>
  <c r="W451" i="2"/>
  <c r="X451" i="2" s="1"/>
  <c r="N451" i="2"/>
  <c r="W450" i="2"/>
  <c r="X450" i="2" s="1"/>
  <c r="N450" i="2"/>
  <c r="W449" i="2"/>
  <c r="X449" i="2" s="1"/>
  <c r="N449" i="2"/>
  <c r="W448" i="2"/>
  <c r="X448" i="2" s="1"/>
  <c r="N448" i="2"/>
  <c r="W447" i="2"/>
  <c r="X447" i="2" s="1"/>
  <c r="N447" i="2"/>
  <c r="W446" i="2"/>
  <c r="X446" i="2" s="1"/>
  <c r="N446" i="2"/>
  <c r="W445" i="2"/>
  <c r="X445" i="2" s="1"/>
  <c r="N445" i="2"/>
  <c r="W444" i="2"/>
  <c r="X444" i="2" s="1"/>
  <c r="N444" i="2"/>
  <c r="W443" i="2"/>
  <c r="N443" i="2"/>
  <c r="V439" i="2"/>
  <c r="V438" i="2"/>
  <c r="W437" i="2"/>
  <c r="V435" i="2"/>
  <c r="V434" i="2"/>
  <c r="W433" i="2"/>
  <c r="X433" i="2" s="1"/>
  <c r="X434" i="2" s="1"/>
  <c r="V431" i="2"/>
  <c r="V430" i="2"/>
  <c r="W429" i="2"/>
  <c r="X429" i="2" s="1"/>
  <c r="X430" i="2" s="1"/>
  <c r="V427" i="2"/>
  <c r="V426" i="2"/>
  <c r="W425" i="2"/>
  <c r="X425" i="2" s="1"/>
  <c r="N425" i="2"/>
  <c r="W424" i="2"/>
  <c r="X424" i="2" s="1"/>
  <c r="N424" i="2"/>
  <c r="W423" i="2"/>
  <c r="N423" i="2"/>
  <c r="W422" i="2"/>
  <c r="X422" i="2" s="1"/>
  <c r="W421" i="2"/>
  <c r="X421" i="2" s="1"/>
  <c r="N421" i="2"/>
  <c r="W420" i="2"/>
  <c r="X420" i="2" s="1"/>
  <c r="N420" i="2"/>
  <c r="W419" i="2"/>
  <c r="N419" i="2"/>
  <c r="V417" i="2"/>
  <c r="V416" i="2"/>
  <c r="W415" i="2"/>
  <c r="X415" i="2" s="1"/>
  <c r="N415" i="2"/>
  <c r="W414" i="2"/>
  <c r="W417" i="2" s="1"/>
  <c r="N414" i="2"/>
  <c r="V411" i="2"/>
  <c r="V410" i="2"/>
  <c r="W409" i="2"/>
  <c r="X409" i="2" s="1"/>
  <c r="W408" i="2"/>
  <c r="X408" i="2" s="1"/>
  <c r="W407" i="2"/>
  <c r="X407" i="2" s="1"/>
  <c r="W406" i="2"/>
  <c r="V404" i="2"/>
  <c r="V403" i="2"/>
  <c r="W402" i="2"/>
  <c r="W404" i="2" s="1"/>
  <c r="N402" i="2"/>
  <c r="V400" i="2"/>
  <c r="V399" i="2"/>
  <c r="W398" i="2"/>
  <c r="X398" i="2" s="1"/>
  <c r="N398" i="2"/>
  <c r="X397" i="2"/>
  <c r="W397" i="2"/>
  <c r="N397" i="2"/>
  <c r="W396" i="2"/>
  <c r="X396" i="2" s="1"/>
  <c r="N396" i="2"/>
  <c r="W395" i="2"/>
  <c r="N395" i="2"/>
  <c r="V393" i="2"/>
  <c r="V392" i="2"/>
  <c r="W391" i="2"/>
  <c r="X391" i="2" s="1"/>
  <c r="W390" i="2"/>
  <c r="X390" i="2" s="1"/>
  <c r="N390" i="2"/>
  <c r="W389" i="2"/>
  <c r="X389" i="2" s="1"/>
  <c r="N389" i="2"/>
  <c r="W388" i="2"/>
  <c r="X388" i="2" s="1"/>
  <c r="N388" i="2"/>
  <c r="X387" i="2"/>
  <c r="W387" i="2"/>
  <c r="N387" i="2"/>
  <c r="W386" i="2"/>
  <c r="X386" i="2" s="1"/>
  <c r="N386" i="2"/>
  <c r="W385" i="2"/>
  <c r="X385" i="2" s="1"/>
  <c r="N385" i="2"/>
  <c r="W384" i="2"/>
  <c r="X384" i="2" s="1"/>
  <c r="N384" i="2"/>
  <c r="W383" i="2"/>
  <c r="X383" i="2" s="1"/>
  <c r="N383" i="2"/>
  <c r="W382" i="2"/>
  <c r="X382" i="2" s="1"/>
  <c r="N382" i="2"/>
  <c r="W381" i="2"/>
  <c r="N381" i="2"/>
  <c r="W380" i="2"/>
  <c r="X380" i="2" s="1"/>
  <c r="N380" i="2"/>
  <c r="W379" i="2"/>
  <c r="X379" i="2" s="1"/>
  <c r="N379" i="2"/>
  <c r="V377" i="2"/>
  <c r="V376" i="2"/>
  <c r="W375" i="2"/>
  <c r="X375" i="2" s="1"/>
  <c r="N375" i="2"/>
  <c r="W374" i="2"/>
  <c r="N374" i="2"/>
  <c r="W370" i="2"/>
  <c r="V370" i="2"/>
  <c r="W369" i="2"/>
  <c r="V369" i="2"/>
  <c r="X368" i="2"/>
  <c r="X369" i="2" s="1"/>
  <c r="W368" i="2"/>
  <c r="N368" i="2"/>
  <c r="V366" i="2"/>
  <c r="V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X365" i="2" s="1"/>
  <c r="N361" i="2"/>
  <c r="V359" i="2"/>
  <c r="V358" i="2"/>
  <c r="W357" i="2"/>
  <c r="X357" i="2" s="1"/>
  <c r="N357" i="2"/>
  <c r="W356" i="2"/>
  <c r="N356" i="2"/>
  <c r="V354" i="2"/>
  <c r="V353" i="2"/>
  <c r="W352" i="2"/>
  <c r="X352" i="2" s="1"/>
  <c r="N352" i="2"/>
  <c r="W351" i="2"/>
  <c r="X351" i="2" s="1"/>
  <c r="W350" i="2"/>
  <c r="X350" i="2" s="1"/>
  <c r="N350" i="2"/>
  <c r="W349" i="2"/>
  <c r="X349" i="2" s="1"/>
  <c r="N349" i="2"/>
  <c r="W348" i="2"/>
  <c r="N348" i="2"/>
  <c r="V345" i="2"/>
  <c r="V344" i="2"/>
  <c r="W343" i="2"/>
  <c r="W345" i="2" s="1"/>
  <c r="N343" i="2"/>
  <c r="V341" i="2"/>
  <c r="V340" i="2"/>
  <c r="W339" i="2"/>
  <c r="X339" i="2" s="1"/>
  <c r="N339" i="2"/>
  <c r="W338" i="2"/>
  <c r="X338" i="2" s="1"/>
  <c r="V336" i="2"/>
  <c r="V335" i="2"/>
  <c r="W334" i="2"/>
  <c r="X334" i="2" s="1"/>
  <c r="N334" i="2"/>
  <c r="W333" i="2"/>
  <c r="X333" i="2" s="1"/>
  <c r="W332" i="2"/>
  <c r="N332" i="2"/>
  <c r="V330" i="2"/>
  <c r="V329" i="2"/>
  <c r="W328" i="2"/>
  <c r="X328" i="2" s="1"/>
  <c r="N328" i="2"/>
  <c r="W327" i="2"/>
  <c r="X327" i="2" s="1"/>
  <c r="N327" i="2"/>
  <c r="W326" i="2"/>
  <c r="X326" i="2" s="1"/>
  <c r="W325" i="2"/>
  <c r="X325" i="2" s="1"/>
  <c r="N325" i="2"/>
  <c r="W324" i="2"/>
  <c r="X324" i="2" s="1"/>
  <c r="N324" i="2"/>
  <c r="W323" i="2"/>
  <c r="X323" i="2" s="1"/>
  <c r="N323" i="2"/>
  <c r="X322" i="2"/>
  <c r="W322" i="2"/>
  <c r="N322" i="2"/>
  <c r="W321" i="2"/>
  <c r="N321" i="2"/>
  <c r="V317" i="2"/>
  <c r="V316" i="2"/>
  <c r="W315" i="2"/>
  <c r="X315" i="2" s="1"/>
  <c r="X316" i="2" s="1"/>
  <c r="N315" i="2"/>
  <c r="V311" i="2"/>
  <c r="V310" i="2"/>
  <c r="W309" i="2"/>
  <c r="X309" i="2" s="1"/>
  <c r="X310" i="2" s="1"/>
  <c r="N309" i="2"/>
  <c r="V307" i="2"/>
  <c r="V306" i="2"/>
  <c r="W305" i="2"/>
  <c r="W307" i="2" s="1"/>
  <c r="N305" i="2"/>
  <c r="V303" i="2"/>
  <c r="V302" i="2"/>
  <c r="W301" i="2"/>
  <c r="X301" i="2" s="1"/>
  <c r="X302" i="2" s="1"/>
  <c r="N301" i="2"/>
  <c r="V299" i="2"/>
  <c r="V298" i="2"/>
  <c r="W297" i="2"/>
  <c r="X297" i="2" s="1"/>
  <c r="X298" i="2" s="1"/>
  <c r="N297" i="2"/>
  <c r="V294" i="2"/>
  <c r="V293" i="2"/>
  <c r="W292" i="2"/>
  <c r="N292" i="2"/>
  <c r="W291" i="2"/>
  <c r="X291" i="2" s="1"/>
  <c r="N291" i="2"/>
  <c r="V289" i="2"/>
  <c r="V288" i="2"/>
  <c r="W287" i="2"/>
  <c r="X287" i="2" s="1"/>
  <c r="N287" i="2"/>
  <c r="W286" i="2"/>
  <c r="X286" i="2" s="1"/>
  <c r="N286" i="2"/>
  <c r="W285" i="2"/>
  <c r="X285" i="2" s="1"/>
  <c r="N285" i="2"/>
  <c r="W284" i="2"/>
  <c r="X284" i="2" s="1"/>
  <c r="W283" i="2"/>
  <c r="X283" i="2" s="1"/>
  <c r="N283" i="2"/>
  <c r="W282" i="2"/>
  <c r="N282" i="2"/>
  <c r="W281" i="2"/>
  <c r="X281" i="2" s="1"/>
  <c r="N281" i="2"/>
  <c r="W280" i="2"/>
  <c r="X280" i="2" s="1"/>
  <c r="N280" i="2"/>
  <c r="V277" i="2"/>
  <c r="V276" i="2"/>
  <c r="W275" i="2"/>
  <c r="X275" i="2" s="1"/>
  <c r="N275" i="2"/>
  <c r="X274" i="2"/>
  <c r="W274" i="2"/>
  <c r="N274" i="2"/>
  <c r="W273" i="2"/>
  <c r="N273" i="2"/>
  <c r="V271" i="2"/>
  <c r="V270" i="2"/>
  <c r="W269" i="2"/>
  <c r="X269" i="2" s="1"/>
  <c r="N269" i="2"/>
  <c r="W268" i="2"/>
  <c r="X268" i="2" s="1"/>
  <c r="W267" i="2"/>
  <c r="X267" i="2" s="1"/>
  <c r="V265" i="2"/>
  <c r="V264" i="2"/>
  <c r="W263" i="2"/>
  <c r="X263" i="2" s="1"/>
  <c r="N263" i="2"/>
  <c r="W262" i="2"/>
  <c r="X262" i="2" s="1"/>
  <c r="N262" i="2"/>
  <c r="W261" i="2"/>
  <c r="X261" i="2" s="1"/>
  <c r="N261" i="2"/>
  <c r="V259" i="2"/>
  <c r="V258" i="2"/>
  <c r="W257" i="2"/>
  <c r="X257" i="2" s="1"/>
  <c r="N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W251" i="2"/>
  <c r="X251" i="2" s="1"/>
  <c r="W250" i="2"/>
  <c r="X250" i="2" s="1"/>
  <c r="N250" i="2"/>
  <c r="W249" i="2"/>
  <c r="X249" i="2" s="1"/>
  <c r="N249" i="2"/>
  <c r="W248" i="2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N241" i="2"/>
  <c r="V239" i="2"/>
  <c r="V238" i="2"/>
  <c r="W237" i="2"/>
  <c r="W239" i="2" s="1"/>
  <c r="N237" i="2"/>
  <c r="V235" i="2"/>
  <c r="V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X226" i="2"/>
  <c r="W226" i="2"/>
  <c r="N226" i="2"/>
  <c r="W225" i="2"/>
  <c r="X225" i="2" s="1"/>
  <c r="N225" i="2"/>
  <c r="W224" i="2"/>
  <c r="X224" i="2" s="1"/>
  <c r="N224" i="2"/>
  <c r="W223" i="2"/>
  <c r="X223" i="2" s="1"/>
  <c r="N223" i="2"/>
  <c r="W222" i="2"/>
  <c r="X222" i="2" s="1"/>
  <c r="N222" i="2"/>
  <c r="W221" i="2"/>
  <c r="X221" i="2" s="1"/>
  <c r="N221" i="2"/>
  <c r="W220" i="2"/>
  <c r="X220" i="2" s="1"/>
  <c r="N220" i="2"/>
  <c r="W219" i="2"/>
  <c r="X219" i="2" s="1"/>
  <c r="N219" i="2"/>
  <c r="V216" i="2"/>
  <c r="V215" i="2"/>
  <c r="W214" i="2"/>
  <c r="X214" i="2" s="1"/>
  <c r="W213" i="2"/>
  <c r="X213" i="2" s="1"/>
  <c r="W212" i="2"/>
  <c r="X212" i="2" s="1"/>
  <c r="W211" i="2"/>
  <c r="V208" i="2"/>
  <c r="V207" i="2"/>
  <c r="W206" i="2"/>
  <c r="X206" i="2" s="1"/>
  <c r="X207" i="2" s="1"/>
  <c r="N206" i="2"/>
  <c r="V203" i="2"/>
  <c r="V202" i="2"/>
  <c r="W201" i="2"/>
  <c r="X201" i="2" s="1"/>
  <c r="N201" i="2"/>
  <c r="W200" i="2"/>
  <c r="X200" i="2" s="1"/>
  <c r="N200" i="2"/>
  <c r="W199" i="2"/>
  <c r="X199" i="2" s="1"/>
  <c r="W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X186" i="2"/>
  <c r="W186" i="2"/>
  <c r="N186" i="2"/>
  <c r="W185" i="2"/>
  <c r="X185" i="2" s="1"/>
  <c r="W184" i="2"/>
  <c r="X184" i="2" s="1"/>
  <c r="W183" i="2"/>
  <c r="X183" i="2" s="1"/>
  <c r="N183" i="2"/>
  <c r="W182" i="2"/>
  <c r="X182" i="2" s="1"/>
  <c r="N182" i="2"/>
  <c r="W181" i="2"/>
  <c r="X181" i="2" s="1"/>
  <c r="W180" i="2"/>
  <c r="X180" i="2" s="1"/>
  <c r="N180" i="2"/>
  <c r="W179" i="2"/>
  <c r="W195" i="2" s="1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X171" i="2" s="1"/>
  <c r="X175" i="2" s="1"/>
  <c r="N171" i="2"/>
  <c r="V169" i="2"/>
  <c r="V168" i="2"/>
  <c r="W167" i="2"/>
  <c r="X167" i="2" s="1"/>
  <c r="N167" i="2"/>
  <c r="W166" i="2"/>
  <c r="V164" i="2"/>
  <c r="V163" i="2"/>
  <c r="W162" i="2"/>
  <c r="X162" i="2" s="1"/>
  <c r="N162" i="2"/>
  <c r="W161" i="2"/>
  <c r="N161" i="2"/>
  <c r="V158" i="2"/>
  <c r="V157" i="2"/>
  <c r="W156" i="2"/>
  <c r="X156" i="2" s="1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H512" i="2" s="1"/>
  <c r="N148" i="2"/>
  <c r="V145" i="2"/>
  <c r="V144" i="2"/>
  <c r="W143" i="2"/>
  <c r="X143" i="2" s="1"/>
  <c r="N143" i="2"/>
  <c r="W142" i="2"/>
  <c r="X142" i="2" s="1"/>
  <c r="N142" i="2"/>
  <c r="W141" i="2"/>
  <c r="G512" i="2" s="1"/>
  <c r="N141" i="2"/>
  <c r="V137" i="2"/>
  <c r="V136" i="2"/>
  <c r="X135" i="2"/>
  <c r="W135" i="2"/>
  <c r="N135" i="2"/>
  <c r="W134" i="2"/>
  <c r="X134" i="2" s="1"/>
  <c r="N134" i="2"/>
  <c r="W133" i="2"/>
  <c r="X133" i="2" s="1"/>
  <c r="X132" i="2"/>
  <c r="X136" i="2" s="1"/>
  <c r="W132" i="2"/>
  <c r="F512" i="2" s="1"/>
  <c r="N132" i="2"/>
  <c r="V129" i="2"/>
  <c r="V128" i="2"/>
  <c r="W127" i="2"/>
  <c r="X127" i="2" s="1"/>
  <c r="W126" i="2"/>
  <c r="X126" i="2" s="1"/>
  <c r="N126" i="2"/>
  <c r="X125" i="2"/>
  <c r="W125" i="2"/>
  <c r="X124" i="2"/>
  <c r="W124" i="2"/>
  <c r="W123" i="2"/>
  <c r="X123" i="2" s="1"/>
  <c r="W122" i="2"/>
  <c r="N122" i="2"/>
  <c r="W121" i="2"/>
  <c r="X121" i="2" s="1"/>
  <c r="N121" i="2"/>
  <c r="V119" i="2"/>
  <c r="V118" i="2"/>
  <c r="W117" i="2"/>
  <c r="X117" i="2" s="1"/>
  <c r="W116" i="2"/>
  <c r="X116" i="2" s="1"/>
  <c r="N116" i="2"/>
  <c r="W115" i="2"/>
  <c r="X115" i="2" s="1"/>
  <c r="W114" i="2"/>
  <c r="X114" i="2" s="1"/>
  <c r="W113" i="2"/>
  <c r="X113" i="2" s="1"/>
  <c r="W112" i="2"/>
  <c r="X112" i="2" s="1"/>
  <c r="W111" i="2"/>
  <c r="X111" i="2" s="1"/>
  <c r="W110" i="2"/>
  <c r="X110" i="2" s="1"/>
  <c r="N110" i="2"/>
  <c r="W109" i="2"/>
  <c r="X109" i="2" s="1"/>
  <c r="W108" i="2"/>
  <c r="W107" i="2"/>
  <c r="X107" i="2" s="1"/>
  <c r="V105" i="2"/>
  <c r="V104" i="2"/>
  <c r="W103" i="2"/>
  <c r="X103" i="2" s="1"/>
  <c r="W102" i="2"/>
  <c r="X102" i="2" s="1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W90" i="2"/>
  <c r="X90" i="2" s="1"/>
  <c r="X89" i="2"/>
  <c r="W89" i="2"/>
  <c r="W88" i="2"/>
  <c r="X88" i="2" s="1"/>
  <c r="N88" i="2"/>
  <c r="V86" i="2"/>
  <c r="V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W79" i="2"/>
  <c r="X79" i="2" s="1"/>
  <c r="W78" i="2"/>
  <c r="X78" i="2" s="1"/>
  <c r="X77" i="2"/>
  <c r="W77" i="2"/>
  <c r="N77" i="2"/>
  <c r="W76" i="2"/>
  <c r="X76" i="2" s="1"/>
  <c r="N76" i="2"/>
  <c r="W75" i="2"/>
  <c r="X75" i="2" s="1"/>
  <c r="W74" i="2"/>
  <c r="X74" i="2" s="1"/>
  <c r="N74" i="2"/>
  <c r="X73" i="2"/>
  <c r="W73" i="2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W68" i="2"/>
  <c r="X68" i="2" s="1"/>
  <c r="N68" i="2"/>
  <c r="W67" i="2"/>
  <c r="X67" i="2" s="1"/>
  <c r="N67" i="2"/>
  <c r="W66" i="2"/>
  <c r="X66" i="2" s="1"/>
  <c r="W65" i="2"/>
  <c r="X65" i="2" s="1"/>
  <c r="W64" i="2"/>
  <c r="X64" i="2" s="1"/>
  <c r="N64" i="2"/>
  <c r="W63" i="2"/>
  <c r="X63" i="2" s="1"/>
  <c r="V60" i="2"/>
  <c r="V59" i="2"/>
  <c r="W58" i="2"/>
  <c r="X58" i="2" s="1"/>
  <c r="X57" i="2"/>
  <c r="W57" i="2"/>
  <c r="N57" i="2"/>
  <c r="W56" i="2"/>
  <c r="X56" i="2" s="1"/>
  <c r="W55" i="2"/>
  <c r="N55" i="2"/>
  <c r="V52" i="2"/>
  <c r="V51" i="2"/>
  <c r="W50" i="2"/>
  <c r="X50" i="2" s="1"/>
  <c r="N50" i="2"/>
  <c r="X49" i="2"/>
  <c r="W49" i="2"/>
  <c r="N49" i="2"/>
  <c r="V45" i="2"/>
  <c r="V44" i="2"/>
  <c r="W43" i="2"/>
  <c r="W44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X27" i="2"/>
  <c r="W27" i="2"/>
  <c r="N27" i="2"/>
  <c r="W26" i="2"/>
  <c r="N26" i="2"/>
  <c r="V24" i="2"/>
  <c r="V23" i="2"/>
  <c r="W22" i="2"/>
  <c r="N22" i="2"/>
  <c r="H10" i="2"/>
  <c r="A9" i="2"/>
  <c r="F10" i="2" s="1"/>
  <c r="D7" i="2"/>
  <c r="O6" i="2"/>
  <c r="N2" i="2"/>
  <c r="X35" i="2" l="1"/>
  <c r="X36" i="2" s="1"/>
  <c r="W481" i="2"/>
  <c r="X104" i="2"/>
  <c r="W504" i="2"/>
  <c r="V502" i="2"/>
  <c r="W32" i="2"/>
  <c r="X43" i="2"/>
  <c r="X44" i="2" s="1"/>
  <c r="X237" i="2"/>
  <c r="X238" i="2" s="1"/>
  <c r="W238" i="2"/>
  <c r="W258" i="2"/>
  <c r="X270" i="2"/>
  <c r="X343" i="2"/>
  <c r="X344" i="2" s="1"/>
  <c r="W344" i="2"/>
  <c r="W400" i="2"/>
  <c r="X402" i="2"/>
  <c r="X403" i="2" s="1"/>
  <c r="W403" i="2"/>
  <c r="W416" i="2"/>
  <c r="W426" i="2"/>
  <c r="W467" i="2"/>
  <c r="V505" i="2"/>
  <c r="X51" i="2"/>
  <c r="W144" i="2"/>
  <c r="W145" i="2"/>
  <c r="W277" i="2"/>
  <c r="W276" i="2"/>
  <c r="X273" i="2"/>
  <c r="X276" i="2" s="1"/>
  <c r="W302" i="2"/>
  <c r="X332" i="2"/>
  <c r="X335" i="2" s="1"/>
  <c r="W335" i="2"/>
  <c r="W359" i="2"/>
  <c r="X356" i="2"/>
  <c r="X358" i="2" s="1"/>
  <c r="S512" i="2"/>
  <c r="X374" i="2"/>
  <c r="X376" i="2" s="1"/>
  <c r="W427" i="2"/>
  <c r="W500" i="2"/>
  <c r="X26" i="2"/>
  <c r="X32" i="2" s="1"/>
  <c r="V506" i="2"/>
  <c r="W37" i="2"/>
  <c r="W45" i="2"/>
  <c r="C512" i="2"/>
  <c r="W51" i="2"/>
  <c r="W52" i="2"/>
  <c r="D512" i="2"/>
  <c r="W59" i="2"/>
  <c r="E512" i="2"/>
  <c r="W119" i="2"/>
  <c r="W168" i="2"/>
  <c r="X166" i="2"/>
  <c r="X168" i="2" s="1"/>
  <c r="W202" i="2"/>
  <c r="W246" i="2"/>
  <c r="W316" i="2"/>
  <c r="R512" i="2"/>
  <c r="W358" i="2"/>
  <c r="W376" i="2"/>
  <c r="W392" i="2"/>
  <c r="T512" i="2"/>
  <c r="X414" i="2"/>
  <c r="X416" i="2" s="1"/>
  <c r="W434" i="2"/>
  <c r="W439" i="2"/>
  <c r="W438" i="2"/>
  <c r="X437" i="2"/>
  <c r="X438" i="2" s="1"/>
  <c r="W466" i="2"/>
  <c r="X460" i="2"/>
  <c r="W501" i="2"/>
  <c r="W129" i="2"/>
  <c r="I512" i="2"/>
  <c r="W203" i="2"/>
  <c r="W207" i="2"/>
  <c r="W215" i="2"/>
  <c r="W288" i="2"/>
  <c r="W294" i="2"/>
  <c r="W298" i="2"/>
  <c r="W310" i="2"/>
  <c r="Q512" i="2"/>
  <c r="W329" i="2"/>
  <c r="W365" i="2"/>
  <c r="W410" i="2"/>
  <c r="W430" i="2"/>
  <c r="W431" i="2"/>
  <c r="U512" i="2"/>
  <c r="X457" i="2"/>
  <c r="V512" i="2"/>
  <c r="X480" i="2"/>
  <c r="W486" i="2"/>
  <c r="W493" i="2"/>
  <c r="W492" i="2"/>
  <c r="X234" i="2"/>
  <c r="X93" i="2"/>
  <c r="X472" i="2"/>
  <c r="X264" i="2"/>
  <c r="X85" i="2"/>
  <c r="X340" i="2"/>
  <c r="W176" i="2"/>
  <c r="W208" i="2"/>
  <c r="W234" i="2"/>
  <c r="W264" i="2"/>
  <c r="W270" i="2"/>
  <c r="W303" i="2"/>
  <c r="W317" i="2"/>
  <c r="W340" i="2"/>
  <c r="W393" i="2"/>
  <c r="W472" i="2"/>
  <c r="J512" i="2"/>
  <c r="L512" i="2"/>
  <c r="W216" i="2"/>
  <c r="W259" i="2"/>
  <c r="F9" i="2"/>
  <c r="W33" i="2"/>
  <c r="X211" i="2"/>
  <c r="X215" i="2" s="1"/>
  <c r="M512" i="2"/>
  <c r="W196" i="2"/>
  <c r="W245" i="2"/>
  <c r="X122" i="2"/>
  <c r="X128" i="2" s="1"/>
  <c r="X241" i="2"/>
  <c r="X245" i="2" s="1"/>
  <c r="X282" i="2"/>
  <c r="X288" i="2" s="1"/>
  <c r="X148" i="2"/>
  <c r="X157" i="2" s="1"/>
  <c r="W163" i="2"/>
  <c r="X423" i="2"/>
  <c r="W457" i="2"/>
  <c r="X462" i="2"/>
  <c r="X466" i="2" s="1"/>
  <c r="X489" i="2"/>
  <c r="X492" i="2" s="1"/>
  <c r="X495" i="2"/>
  <c r="X500" i="2" s="1"/>
  <c r="N512" i="2"/>
  <c r="W94" i="2"/>
  <c r="X39" i="2"/>
  <c r="X40" i="2" s="1"/>
  <c r="X141" i="2"/>
  <c r="X144" i="2" s="1"/>
  <c r="X381" i="2"/>
  <c r="X392" i="2" s="1"/>
  <c r="W411" i="2"/>
  <c r="X443" i="2"/>
  <c r="X452" i="2" s="1"/>
  <c r="W24" i="2"/>
  <c r="W40" i="2"/>
  <c r="W105" i="2"/>
  <c r="X198" i="2"/>
  <c r="X202" i="2" s="1"/>
  <c r="W235" i="2"/>
  <c r="W265" i="2"/>
  <c r="W271" i="2"/>
  <c r="X292" i="2"/>
  <c r="X293" i="2" s="1"/>
  <c r="X305" i="2"/>
  <c r="X306" i="2" s="1"/>
  <c r="X321" i="2"/>
  <c r="X329" i="2" s="1"/>
  <c r="W341" i="2"/>
  <c r="W353" i="2"/>
  <c r="X395" i="2"/>
  <c r="X399" i="2" s="1"/>
  <c r="X406" i="2"/>
  <c r="X410" i="2" s="1"/>
  <c r="W473" i="2"/>
  <c r="J9" i="2"/>
  <c r="X55" i="2"/>
  <c r="X59" i="2" s="1"/>
  <c r="W60" i="2"/>
  <c r="W85" i="2"/>
  <c r="W157" i="2"/>
  <c r="W169" i="2"/>
  <c r="W299" i="2"/>
  <c r="W311" i="2"/>
  <c r="W330" i="2"/>
  <c r="X419" i="2"/>
  <c r="X426" i="2" s="1"/>
  <c r="W435" i="2"/>
  <c r="W452" i="2"/>
  <c r="X483" i="2"/>
  <c r="X485" i="2" s="1"/>
  <c r="B512" i="2"/>
  <c r="O512" i="2"/>
  <c r="W93" i="2"/>
  <c r="X179" i="2"/>
  <c r="X195" i="2" s="1"/>
  <c r="X348" i="2"/>
  <c r="X353" i="2" s="1"/>
  <c r="W399" i="2"/>
  <c r="H9" i="2"/>
  <c r="W128" i="2"/>
  <c r="A10" i="2"/>
  <c r="W118" i="2"/>
  <c r="W293" i="2"/>
  <c r="W306" i="2"/>
  <c r="W336" i="2"/>
  <c r="W377" i="2"/>
  <c r="P512" i="2"/>
  <c r="W104" i="2"/>
  <c r="W354" i="2"/>
  <c r="W458" i="2"/>
  <c r="W23" i="2"/>
  <c r="W164" i="2"/>
  <c r="W175" i="2"/>
  <c r="W86" i="2"/>
  <c r="X108" i="2"/>
  <c r="X118" i="2" s="1"/>
  <c r="W136" i="2"/>
  <c r="W158" i="2"/>
  <c r="X248" i="2"/>
  <c r="X258" i="2" s="1"/>
  <c r="W453" i="2"/>
  <c r="W485" i="2"/>
  <c r="W503" i="2"/>
  <c r="W289" i="2"/>
  <c r="X22" i="2"/>
  <c r="X23" i="2" s="1"/>
  <c r="X161" i="2"/>
  <c r="X163" i="2" s="1"/>
  <c r="W366" i="2"/>
  <c r="W137" i="2"/>
  <c r="W480" i="2"/>
  <c r="W505" i="2" l="1"/>
  <c r="W506" i="2"/>
  <c r="X507" i="2"/>
  <c r="W502" i="2"/>
</calcChain>
</file>

<file path=xl/sharedStrings.xml><?xml version="1.0" encoding="utf-8"?>
<sst xmlns="http://schemas.openxmlformats.org/spreadsheetml/2006/main" count="3325" uniqueCount="760">
  <si>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</si>
  <si>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</si>
  <si>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</si>
  <si>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</si>
  <si>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</si>
  <si>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</si>
  <si>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</si>
  <si>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</si>
  <si>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</si>
  <si>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</si>
  <si>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</si>
  <si>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</si>
  <si>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</si>
  <si>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</si>
  <si>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</si>
  <si>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</si>
  <si>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</si>
  <si>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</si>
  <si>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</si>
  <si>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</si>
  <si>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</si>
  <si>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</si>
  <si>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</si>
  <si>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</si>
  <si>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</si>
  <si>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</si>
  <si>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</si>
  <si>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</si>
  <si>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</si>
  <si>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</si>
  <si>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</si>
  <si>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</si>
  <si>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</si>
  <si>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</si>
  <si>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</si>
  <si>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</si>
  <si>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</si>
  <si>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</si>
  <si>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</si>
  <si>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</si>
  <si>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</si>
  <si>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</si>
  <si>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</si>
  <si>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</si>
  <si>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</si>
  <si>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</si>
  <si>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</si>
  <si>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</si>
  <si>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</si>
  <si>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</si>
  <si>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</si>
  <si>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</si>
  <si>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</si>
  <si>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</si>
  <si>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</si>
  <si>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</si>
  <si>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</si>
  <si>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</si>
  <si>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</si>
  <si>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</si>
  <si>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</si>
  <si>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</si>
  <si>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</si>
  <si>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</si>
  <si>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</si>
  <si>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</si>
  <si>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</si>
  <si>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</si>
  <si>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</si>
  <si>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</si>
  <si>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</si>
  <si>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</si>
  <si>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</si>
  <si>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</si>
  <si>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</si>
  <si>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</si>
  <si>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</si>
  <si>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</si>
  <si>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</si>
  <si>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</si>
  <si>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</si>
  <si>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</si>
  <si>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</si>
  <si>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</si>
  <si>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</si>
  <si>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</si>
  <si>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</si>
  <si>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</si>
  <si>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</si>
  <si>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</si>
  <si>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</si>
  <si>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</si>
  <si>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</si>
  <si>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</si>
  <si>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</si>
  <si>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</si>
  <si>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</si>
  <si>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</si>
  <si>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</si>
  <si>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</si>
  <si>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</si>
  <si>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</si>
  <si>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</si>
  <si>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</si>
  <si>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</si>
  <si>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</si>
  <si>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</si>
  <si>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</si>
  <si>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</si>
  <si>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</si>
  <si>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</si>
  <si>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</si>
  <si>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</si>
  <si>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</si>
  <si>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</si>
  <si>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</si>
  <si>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</si>
  <si>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</si>
  <si>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</si>
  <si>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</si>
  <si>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</si>
  <si>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</si>
  <si>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</si>
  <si>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</si>
  <si>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</si>
  <si>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</si>
  <si>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</si>
  <si>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</si>
  <si>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</si>
  <si>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</si>
  <si>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</si>
  <si>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</si>
  <si>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</si>
  <si>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</si>
  <si>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</si>
  <si>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</si>
  <si>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</si>
  <si>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</si>
  <si>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</si>
  <si>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</si>
  <si>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</si>
  <si>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</si>
  <si>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</si>
  <si>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</si>
  <si>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</si>
  <si>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</si>
  <si>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</si>
  <si>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</si>
  <si>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</si>
  <si>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</si>
  <si>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</si>
  <si>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</si>
  <si>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</si>
  <si>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</si>
  <si>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</si>
  <si>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</si>
  <si>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</si>
  <si>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</si>
  <si>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</si>
  <si>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</si>
  <si>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</si>
  <si>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</si>
  <si>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</si>
  <si>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</si>
  <si>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</si>
  <si>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</si>
  <si>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</si>
  <si>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</si>
  <si>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</si>
  <si>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</si>
  <si>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</si>
  <si>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</si>
  <si>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</si>
  <si>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</si>
  <si>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</si>
  <si>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</si>
  <si>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</si>
  <si>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</si>
  <si>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</si>
  <si>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</si>
  <si>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</si>
  <si>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</si>
  <si>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</si>
  <si>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</si>
  <si>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</si>
  <si>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</si>
  <si>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</si>
  <si>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</si>
  <si>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</si>
  <si>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</si>
  <si>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</si>
  <si>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</si>
  <si>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</si>
  <si>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</si>
  <si>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</si>
  <si>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</si>
  <si>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</si>
  <si>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</si>
  <si>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</si>
  <si>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</si>
  <si>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</si>
  <si>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</si>
  <si>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</si>
  <si>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</si>
  <si>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</si>
  <si>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</si>
  <si>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</si>
  <si>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</si>
  <si>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</si>
  <si>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</si>
  <si>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</si>
  <si>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</si>
  <si>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</si>
  <si>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</si>
  <si>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</si>
  <si>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</si>
  <si>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</si>
  <si>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</si>
  <si>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</si>
  <si>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</si>
  <si>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</si>
  <si>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</si>
  <si>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</si>
  <si>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</si>
  <si>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</si>
  <si>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</si>
  <si>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</si>
  <si>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</si>
  <si>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</si>
  <si>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</si>
  <si>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</si>
  <si>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</si>
  <si>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</si>
  <si>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</si>
  <si>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</si>
  <si>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</si>
  <si>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</si>
  <si>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</si>
  <si>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</si>
  <si>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</si>
  <si>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</si>
  <si>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</si>
  <si>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</si>
  <si>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</si>
  <si>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</si>
  <si>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</si>
  <si>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</si>
  <si>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</si>
  <si>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</si>
  <si>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</si>
  <si>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</si>
  <si>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</si>
  <si>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</si>
  <si>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</si>
  <si>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</si>
  <si>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</si>
  <si>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</si>
  <si>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</si>
  <si>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</si>
  <si>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</si>
  <si>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</si>
  <si>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</si>
  <si>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</si>
  <si>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</si>
  <si>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</si>
  <si>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</si>
  <si>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</si>
  <si>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</si>
  <si>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</si>
  <si>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</si>
  <si>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</si>
  <si>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</si>
  <si>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</si>
  <si>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</si>
  <si>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</si>
  <si>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</si>
  <si>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</si>
  <si>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</si>
  <si>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</si>
  <si>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</si>
  <si>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</si>
  <si>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</si>
  <si>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</si>
  <si>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</si>
  <si>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</si>
  <si>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</si>
  <si>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</si>
  <si>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</si>
  <si>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</si>
  <si>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</si>
  <si>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</si>
  <si>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</si>
  <si>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</si>
  <si>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</si>
  <si>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</si>
  <si>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</si>
  <si>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</si>
  <si>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</si>
  <si>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</si>
  <si>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</si>
  <si>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</si>
  <si>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</si>
  <si>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</si>
  <si>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</si>
  <si>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</si>
  <si>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</si>
  <si>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</si>
  <si>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</si>
  <si>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</si>
  <si>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</si>
  <si>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</si>
  <si>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</si>
  <si>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</si>
  <si>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</si>
  <si>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</si>
  <si>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</si>
  <si>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</si>
  <si>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</si>
  <si>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</si>
  <si>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</si>
  <si>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</si>
  <si>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</si>
  <si>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</si>
  <si>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</si>
  <si>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</si>
  <si>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</si>
  <si>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</si>
  <si>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</si>
  <si>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</si>
  <si>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</si>
  <si>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</si>
  <si>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</si>
  <si>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</si>
  <si>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</si>
  <si>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</si>
  <si>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</si>
  <si>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</si>
  <si>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</si>
  <si>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</si>
  <si>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</si>
  <si>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</si>
  <si>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</si>
  <si>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</si>
  <si>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</si>
  <si>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</si>
  <si>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</si>
  <si>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</si>
  <si>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</si>
  <si>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</si>
  <si>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</si>
  <si>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</si>
  <si>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</si>
  <si>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</si>
  <si>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</si>
  <si>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</si>
  <si>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</si>
  <si>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</si>
  <si>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</si>
  <si>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</si>
  <si>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</si>
  <si>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</si>
  <si>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</si>
  <si>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</si>
  <si>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</si>
  <si>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</si>
  <si>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</si>
  <si>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</si>
  <si>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</si>
  <si>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</si>
  <si>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</si>
  <si>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</si>
  <si>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</si>
  <si>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</si>
  <si>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</si>
  <si>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</si>
  <si>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</si>
  <si>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</si>
  <si>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</si>
  <si>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</si>
  <si>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</si>
  <si>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</si>
  <si>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</si>
  <si>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</si>
  <si>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</si>
  <si>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</si>
  <si>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</si>
  <si>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</si>
  <si>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</si>
  <si>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</si>
  <si>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</si>
  <si>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</si>
  <si>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</si>
  <si>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</si>
  <si>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</si>
  <si>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</si>
  <si>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</si>
  <si>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</si>
  <si>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</si>
  <si>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</si>
  <si>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</si>
  <si>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</si>
  <si>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</si>
  <si>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</si>
  <si>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</si>
  <si>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</si>
  <si>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</si>
  <si>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</si>
  <si>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</si>
  <si>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</si>
  <si>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</si>
  <si>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</si>
  <si>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</si>
  <si>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</si>
  <si>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</si>
  <si>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</si>
  <si>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</si>
  <si>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</si>
  <si>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</si>
  <si>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</si>
  <si>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</si>
  <si>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</si>
  <si>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</si>
  <si>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</si>
  <si>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</si>
  <si>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</si>
  <si>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</si>
  <si>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</si>
  <si>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</si>
  <si>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</si>
  <si>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</si>
  <si>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</si>
  <si>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</si>
  <si>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</si>
  <si>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</si>
  <si>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</si>
  <si>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</si>
  <si>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</si>
  <si>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</si>
  <si>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</si>
  <si>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</si>
  <si>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</si>
  <si>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</si>
  <si>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</si>
  <si>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</si>
  <si>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</si>
  <si>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</si>
  <si>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</si>
  <si>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</si>
  <si>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</si>
  <si>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</si>
  <si>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</si>
  <si>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</si>
  <si>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</si>
  <si>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</si>
  <si>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</si>
  <si>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</si>
  <si>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</si>
  <si>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</si>
  <si>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</si>
  <si>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</si>
  <si>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</si>
  <si>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</si>
  <si>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</si>
  <si>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</si>
  <si>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</si>
  <si>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</si>
  <si>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</si>
  <si>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</si>
  <si>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</si>
  <si>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</si>
  <si>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</si>
  <si>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</si>
  <si>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</si>
  <si>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</si>
  <si>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</si>
  <si>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</si>
  <si>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</si>
  <si>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</si>
  <si>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</si>
  <si>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</si>
  <si>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</si>
  <si>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</si>
  <si>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</si>
  <si>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</si>
  <si>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</si>
  <si>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</si>
  <si>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</si>
  <si>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</si>
  <si>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01.02.2024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</si>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</sst>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9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2"/>
  <sheetViews>
    <sheetView showGridLines="0" tabSelected="1" topLeftCell="A483" zoomScaleNormal="100" zoomScaleSheetLayoutView="100" workbookViewId="0">
      <selection activeCell="Z507" sqref="Z50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78" t="s">
        <v>29</v>
      </c>
      <c r="E1" s="678"/>
      <c r="F1" s="678"/>
      <c r="G1" s="14" t="s">
        <v>66</v>
      </c>
      <c r="H1" s="678" t="s">
        <v>49</v>
      </c>
      <c r="I1" s="678"/>
      <c r="J1" s="678"/>
      <c r="K1" s="678"/>
      <c r="L1" s="678"/>
      <c r="M1" s="678"/>
      <c r="N1" s="678"/>
      <c r="O1" s="678"/>
      <c r="P1" s="679" t="s">
        <v>67</v>
      </c>
      <c r="Q1" s="680"/>
      <c r="R1" s="68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81"/>
      <c r="P2" s="681"/>
      <c r="Q2" s="681"/>
      <c r="R2" s="681"/>
      <c r="S2" s="681"/>
      <c r="T2" s="681"/>
      <c r="U2" s="68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81"/>
      <c r="O3" s="681"/>
      <c r="P3" s="681"/>
      <c r="Q3" s="681"/>
      <c r="R3" s="681"/>
      <c r="S3" s="681"/>
      <c r="T3" s="681"/>
      <c r="U3" s="68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60" t="s">
        <v>8</v>
      </c>
      <c r="B5" s="660"/>
      <c r="C5" s="660"/>
      <c r="D5" s="682"/>
      <c r="E5" s="682"/>
      <c r="F5" s="683" t="s">
        <v>14</v>
      </c>
      <c r="G5" s="683"/>
      <c r="H5" s="682"/>
      <c r="I5" s="682"/>
      <c r="J5" s="682"/>
      <c r="K5" s="682"/>
      <c r="L5" s="682"/>
      <c r="N5" s="27" t="s">
        <v>4</v>
      </c>
      <c r="O5" s="677">
        <v>45319</v>
      </c>
      <c r="P5" s="677"/>
      <c r="R5" s="684" t="s">
        <v>3</v>
      </c>
      <c r="S5" s="685"/>
      <c r="T5" s="686" t="s">
        <v>724</v>
      </c>
      <c r="U5" s="687"/>
      <c r="Z5" s="60"/>
      <c r="AA5" s="60"/>
      <c r="AB5" s="60"/>
    </row>
    <row r="6" spans="1:29" s="17" customFormat="1" ht="24" customHeight="1" x14ac:dyDescent="0.2">
      <c r="A6" s="660" t="s">
        <v>1</v>
      </c>
      <c r="B6" s="660"/>
      <c r="C6" s="660"/>
      <c r="D6" s="661" t="s">
        <v>734</v>
      </c>
      <c r="E6" s="661"/>
      <c r="F6" s="661"/>
      <c r="G6" s="661"/>
      <c r="H6" s="661"/>
      <c r="I6" s="661"/>
      <c r="J6" s="661"/>
      <c r="K6" s="661"/>
      <c r="L6" s="661"/>
      <c r="N6" s="27" t="s">
        <v>30</v>
      </c>
      <c r="O6" s="662" t="str">
        <f>IF(O5=0," ",CHOOSE(WEEKDAY(O5,2),"Понедельник","Вторник","Среда","Четверг","Пятница","Суббота","Воскресенье"))</f>
        <v>Воскресенье</v>
      </c>
      <c r="P6" s="662"/>
      <c r="R6" s="663" t="s">
        <v>5</v>
      </c>
      <c r="S6" s="664"/>
      <c r="T6" s="665" t="s">
        <v>69</v>
      </c>
      <c r="U6" s="66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71" t="str">
        <f>IFERROR(VLOOKUP(DeliveryAddress,Table,3,0),1)</f>
        <v>4</v>
      </c>
      <c r="E7" s="672"/>
      <c r="F7" s="672"/>
      <c r="G7" s="672"/>
      <c r="H7" s="672"/>
      <c r="I7" s="672"/>
      <c r="J7" s="672"/>
      <c r="K7" s="672"/>
      <c r="L7" s="673"/>
      <c r="N7" s="29"/>
      <c r="O7" s="49"/>
      <c r="P7" s="49"/>
      <c r="R7" s="663"/>
      <c r="S7" s="664"/>
      <c r="T7" s="667"/>
      <c r="U7" s="668"/>
      <c r="Z7" s="60"/>
      <c r="AA7" s="60"/>
      <c r="AB7" s="60"/>
    </row>
    <row r="8" spans="1:29" s="17" customFormat="1" ht="25.5" customHeight="1" x14ac:dyDescent="0.2">
      <c r="A8" s="674" t="s">
        <v>60</v>
      </c>
      <c r="B8" s="674"/>
      <c r="C8" s="674"/>
      <c r="D8" s="675"/>
      <c r="E8" s="675"/>
      <c r="F8" s="675"/>
      <c r="G8" s="675"/>
      <c r="H8" s="675"/>
      <c r="I8" s="675"/>
      <c r="J8" s="675"/>
      <c r="K8" s="675"/>
      <c r="L8" s="675"/>
      <c r="N8" s="27" t="s">
        <v>11</v>
      </c>
      <c r="O8" s="655">
        <v>0.41666666666666669</v>
      </c>
      <c r="P8" s="655"/>
      <c r="R8" s="663"/>
      <c r="S8" s="664"/>
      <c r="T8" s="667"/>
      <c r="U8" s="668"/>
      <c r="Z8" s="60"/>
      <c r="AA8" s="60"/>
      <c r="AB8" s="60"/>
    </row>
    <row r="9" spans="1:29" s="17" customFormat="1" ht="39.950000000000003" customHeight="1" x14ac:dyDescent="0.2">
      <c r="A9" s="6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1"/>
      <c r="C9" s="651"/>
      <c r="D9" s="652" t="s">
        <v>48</v>
      </c>
      <c r="E9" s="653"/>
      <c r="F9" s="6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1"/>
      <c r="H9" s="676" t="str">
        <f>IF(AND($A$9="Тип доверенности/получателя при получении в адресе перегруза:",$D$9="Разовая доверенность"),"Введите ФИО","")</f>
        <v/>
      </c>
      <c r="I9" s="676"/>
      <c r="J9" s="6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6"/>
      <c r="L9" s="676"/>
      <c r="N9" s="31" t="s">
        <v>15</v>
      </c>
      <c r="O9" s="677"/>
      <c r="P9" s="677"/>
      <c r="R9" s="663"/>
      <c r="S9" s="664"/>
      <c r="T9" s="669"/>
      <c r="U9" s="67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1"/>
      <c r="C10" s="651"/>
      <c r="D10" s="652"/>
      <c r="E10" s="653"/>
      <c r="F10" s="6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1"/>
      <c r="H10" s="654" t="str">
        <f>IFERROR(VLOOKUP($D$10,Proxy,2,FALSE),"")</f>
        <v/>
      </c>
      <c r="I10" s="654"/>
      <c r="J10" s="654"/>
      <c r="K10" s="654"/>
      <c r="L10" s="654"/>
      <c r="N10" s="31" t="s">
        <v>35</v>
      </c>
      <c r="O10" s="655"/>
      <c r="P10" s="655"/>
      <c r="S10" s="29" t="s">
        <v>12</v>
      </c>
      <c r="T10" s="656" t="s">
        <v>70</v>
      </c>
      <c r="U10" s="65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55"/>
      <c r="P11" s="655"/>
      <c r="S11" s="29" t="s">
        <v>31</v>
      </c>
      <c r="T11" s="643" t="s">
        <v>57</v>
      </c>
      <c r="U11" s="64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42" t="s">
        <v>71</v>
      </c>
      <c r="B12" s="642"/>
      <c r="C12" s="642"/>
      <c r="D12" s="642"/>
      <c r="E12" s="642"/>
      <c r="F12" s="642"/>
      <c r="G12" s="642"/>
      <c r="H12" s="642"/>
      <c r="I12" s="642"/>
      <c r="J12" s="642"/>
      <c r="K12" s="642"/>
      <c r="L12" s="642"/>
      <c r="N12" s="27" t="s">
        <v>33</v>
      </c>
      <c r="O12" s="658"/>
      <c r="P12" s="658"/>
      <c r="Q12" s="28"/>
      <c r="R12"/>
      <c r="S12" s="29" t="s">
        <v>48</v>
      </c>
      <c r="T12" s="659"/>
      <c r="U12" s="659"/>
      <c r="V12"/>
      <c r="Z12" s="60"/>
      <c r="AA12" s="60"/>
      <c r="AB12" s="60"/>
    </row>
    <row r="13" spans="1:29" s="17" customFormat="1" ht="23.25" customHeight="1" x14ac:dyDescent="0.2">
      <c r="A13" s="642" t="s">
        <v>72</v>
      </c>
      <c r="B13" s="642"/>
      <c r="C13" s="642"/>
      <c r="D13" s="642"/>
      <c r="E13" s="642"/>
      <c r="F13" s="642"/>
      <c r="G13" s="642"/>
      <c r="H13" s="642"/>
      <c r="I13" s="642"/>
      <c r="J13" s="642"/>
      <c r="K13" s="642"/>
      <c r="L13" s="642"/>
      <c r="M13" s="31"/>
      <c r="N13" s="31" t="s">
        <v>34</v>
      </c>
      <c r="O13" s="643"/>
      <c r="P13" s="64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42" t="s">
        <v>73</v>
      </c>
      <c r="B14" s="642"/>
      <c r="C14" s="642"/>
      <c r="D14" s="642"/>
      <c r="E14" s="642"/>
      <c r="F14" s="642"/>
      <c r="G14" s="642"/>
      <c r="H14" s="642"/>
      <c r="I14" s="642"/>
      <c r="J14" s="642"/>
      <c r="K14" s="642"/>
      <c r="L14" s="64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44" t="s">
        <v>74</v>
      </c>
      <c r="B15" s="644"/>
      <c r="C15" s="644"/>
      <c r="D15" s="644"/>
      <c r="E15" s="644"/>
      <c r="F15" s="644"/>
      <c r="G15" s="644"/>
      <c r="H15" s="644"/>
      <c r="I15" s="644"/>
      <c r="J15" s="644"/>
      <c r="K15" s="644"/>
      <c r="L15" s="644"/>
      <c r="M15"/>
      <c r="N15" s="645" t="s">
        <v>63</v>
      </c>
      <c r="O15" s="645"/>
      <c r="P15" s="645"/>
      <c r="Q15" s="645"/>
      <c r="R15" s="64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46"/>
      <c r="O16" s="646"/>
      <c r="P16" s="646"/>
      <c r="Q16" s="646"/>
      <c r="R16" s="64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30" t="s">
        <v>61</v>
      </c>
      <c r="B17" s="630" t="s">
        <v>51</v>
      </c>
      <c r="C17" s="648" t="s">
        <v>50</v>
      </c>
      <c r="D17" s="630" t="s">
        <v>52</v>
      </c>
      <c r="E17" s="630"/>
      <c r="F17" s="630" t="s">
        <v>24</v>
      </c>
      <c r="G17" s="630" t="s">
        <v>27</v>
      </c>
      <c r="H17" s="630" t="s">
        <v>25</v>
      </c>
      <c r="I17" s="630" t="s">
        <v>26</v>
      </c>
      <c r="J17" s="649" t="s">
        <v>16</v>
      </c>
      <c r="K17" s="649" t="s">
        <v>65</v>
      </c>
      <c r="L17" s="649" t="s">
        <v>2</v>
      </c>
      <c r="M17" s="630" t="s">
        <v>28</v>
      </c>
      <c r="N17" s="630" t="s">
        <v>17</v>
      </c>
      <c r="O17" s="630"/>
      <c r="P17" s="630"/>
      <c r="Q17" s="630"/>
      <c r="R17" s="630"/>
      <c r="S17" s="647" t="s">
        <v>58</v>
      </c>
      <c r="T17" s="630"/>
      <c r="U17" s="630" t="s">
        <v>6</v>
      </c>
      <c r="V17" s="630" t="s">
        <v>44</v>
      </c>
      <c r="W17" s="631" t="s">
        <v>56</v>
      </c>
      <c r="X17" s="630" t="s">
        <v>18</v>
      </c>
      <c r="Y17" s="633" t="s">
        <v>62</v>
      </c>
      <c r="Z17" s="633" t="s">
        <v>19</v>
      </c>
      <c r="AA17" s="634" t="s">
        <v>59</v>
      </c>
      <c r="AB17" s="635"/>
      <c r="AC17" s="636"/>
      <c r="AD17" s="640"/>
      <c r="BA17" s="641" t="s">
        <v>64</v>
      </c>
    </row>
    <row r="18" spans="1:53" ht="14.25" customHeight="1" x14ac:dyDescent="0.2">
      <c r="A18" s="630"/>
      <c r="B18" s="630"/>
      <c r="C18" s="648"/>
      <c r="D18" s="630"/>
      <c r="E18" s="630"/>
      <c r="F18" s="630" t="s">
        <v>20</v>
      </c>
      <c r="G18" s="630" t="s">
        <v>21</v>
      </c>
      <c r="H18" s="630" t="s">
        <v>22</v>
      </c>
      <c r="I18" s="630" t="s">
        <v>22</v>
      </c>
      <c r="J18" s="650"/>
      <c r="K18" s="650"/>
      <c r="L18" s="650"/>
      <c r="M18" s="630"/>
      <c r="N18" s="630"/>
      <c r="O18" s="630"/>
      <c r="P18" s="630"/>
      <c r="Q18" s="630"/>
      <c r="R18" s="630"/>
      <c r="S18" s="36" t="s">
        <v>47</v>
      </c>
      <c r="T18" s="36" t="s">
        <v>46</v>
      </c>
      <c r="U18" s="630"/>
      <c r="V18" s="630"/>
      <c r="W18" s="632"/>
      <c r="X18" s="630"/>
      <c r="Y18" s="633"/>
      <c r="Z18" s="633"/>
      <c r="AA18" s="637"/>
      <c r="AB18" s="638"/>
      <c r="AC18" s="639"/>
      <c r="AD18" s="640"/>
      <c r="BA18" s="641"/>
    </row>
    <row r="19" spans="1:53" ht="27.75" customHeight="1" x14ac:dyDescent="0.2">
      <c r="A19" s="370" t="s">
        <v>75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55"/>
      <c r="Z19" s="55"/>
    </row>
    <row r="20" spans="1:53" ht="16.5" customHeight="1" x14ac:dyDescent="0.25">
      <c r="A20" s="371" t="s">
        <v>75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371"/>
      <c r="Y20" s="66"/>
      <c r="Z20" s="66"/>
    </row>
    <row r="21" spans="1:53" ht="14.25" customHeight="1" x14ac:dyDescent="0.25">
      <c r="A21" s="360" t="s">
        <v>76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46">
        <v>4607091389258</v>
      </c>
      <c r="E22" s="34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2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8"/>
      <c r="P22" s="348"/>
      <c r="Q22" s="348"/>
      <c r="R22" s="34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54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5"/>
      <c r="N23" s="351" t="s">
        <v>43</v>
      </c>
      <c r="O23" s="352"/>
      <c r="P23" s="352"/>
      <c r="Q23" s="352"/>
      <c r="R23" s="352"/>
      <c r="S23" s="352"/>
      <c r="T23" s="35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5"/>
      <c r="N24" s="351" t="s">
        <v>43</v>
      </c>
      <c r="O24" s="352"/>
      <c r="P24" s="352"/>
      <c r="Q24" s="352"/>
      <c r="R24" s="352"/>
      <c r="S24" s="352"/>
      <c r="T24" s="35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60" t="s">
        <v>81</v>
      </c>
      <c r="B25" s="360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  <c r="X25" s="36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46">
        <v>4607091383881</v>
      </c>
      <c r="E26" s="34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8"/>
      <c r="P26" s="348"/>
      <c r="Q26" s="348"/>
      <c r="R26" s="349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46">
        <v>4607091388237</v>
      </c>
      <c r="E27" s="34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62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8"/>
      <c r="P27" s="348"/>
      <c r="Q27" s="348"/>
      <c r="R27" s="34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46">
        <v>4607091383935</v>
      </c>
      <c r="E28" s="34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8"/>
      <c r="P28" s="348"/>
      <c r="Q28" s="348"/>
      <c r="R28" s="34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46">
        <v>4680115881853</v>
      </c>
      <c r="E29" s="34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8"/>
      <c r="P29" s="348"/>
      <c r="Q29" s="348"/>
      <c r="R29" s="34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46">
        <v>4607091383911</v>
      </c>
      <c r="E30" s="34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8"/>
      <c r="P30" s="348"/>
      <c r="Q30" s="348"/>
      <c r="R30" s="34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46">
        <v>4607091388244</v>
      </c>
      <c r="E31" s="34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62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8"/>
      <c r="P31" s="348"/>
      <c r="Q31" s="348"/>
      <c r="R31" s="34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54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5"/>
      <c r="N32" s="351" t="s">
        <v>43</v>
      </c>
      <c r="O32" s="352"/>
      <c r="P32" s="352"/>
      <c r="Q32" s="352"/>
      <c r="R32" s="352"/>
      <c r="S32" s="352"/>
      <c r="T32" s="35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5"/>
      <c r="N33" s="351" t="s">
        <v>43</v>
      </c>
      <c r="O33" s="352"/>
      <c r="P33" s="352"/>
      <c r="Q33" s="352"/>
      <c r="R33" s="352"/>
      <c r="S33" s="352"/>
      <c r="T33" s="35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60" t="s">
        <v>94</v>
      </c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46">
        <v>4607091388503</v>
      </c>
      <c r="E35" s="34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6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8"/>
      <c r="P35" s="348"/>
      <c r="Q35" s="348"/>
      <c r="R35" s="349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54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5"/>
      <c r="N36" s="351" t="s">
        <v>43</v>
      </c>
      <c r="O36" s="352"/>
      <c r="P36" s="352"/>
      <c r="Q36" s="352"/>
      <c r="R36" s="352"/>
      <c r="S36" s="352"/>
      <c r="T36" s="35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5"/>
      <c r="N37" s="351" t="s">
        <v>43</v>
      </c>
      <c r="O37" s="352"/>
      <c r="P37" s="352"/>
      <c r="Q37" s="352"/>
      <c r="R37" s="352"/>
      <c r="S37" s="352"/>
      <c r="T37" s="35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60" t="s">
        <v>99</v>
      </c>
      <c r="B38" s="360"/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  <c r="X38" s="360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46">
        <v>4607091388282</v>
      </c>
      <c r="E39" s="346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6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8"/>
      <c r="P39" s="348"/>
      <c r="Q39" s="348"/>
      <c r="R39" s="349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54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5"/>
      <c r="N40" s="351" t="s">
        <v>43</v>
      </c>
      <c r="O40" s="352"/>
      <c r="P40" s="352"/>
      <c r="Q40" s="352"/>
      <c r="R40" s="352"/>
      <c r="S40" s="352"/>
      <c r="T40" s="35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5"/>
      <c r="N41" s="351" t="s">
        <v>43</v>
      </c>
      <c r="O41" s="352"/>
      <c r="P41" s="352"/>
      <c r="Q41" s="352"/>
      <c r="R41" s="352"/>
      <c r="S41" s="352"/>
      <c r="T41" s="35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60" t="s">
        <v>103</v>
      </c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  <c r="X42" s="360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46">
        <v>4607091389111</v>
      </c>
      <c r="E43" s="346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6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8"/>
      <c r="P43" s="348"/>
      <c r="Q43" s="348"/>
      <c r="R43" s="349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54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5"/>
      <c r="N44" s="351" t="s">
        <v>43</v>
      </c>
      <c r="O44" s="352"/>
      <c r="P44" s="352"/>
      <c r="Q44" s="352"/>
      <c r="R44" s="352"/>
      <c r="S44" s="352"/>
      <c r="T44" s="35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5"/>
      <c r="N45" s="351" t="s">
        <v>43</v>
      </c>
      <c r="O45" s="352"/>
      <c r="P45" s="352"/>
      <c r="Q45" s="352"/>
      <c r="R45" s="352"/>
      <c r="S45" s="352"/>
      <c r="T45" s="35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0" t="s">
        <v>106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55"/>
      <c r="Z46" s="55"/>
    </row>
    <row r="47" spans="1:53" ht="16.5" customHeight="1" x14ac:dyDescent="0.25">
      <c r="A47" s="371" t="s">
        <v>107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66"/>
      <c r="Z47" s="66"/>
    </row>
    <row r="48" spans="1:53" ht="14.25" customHeight="1" x14ac:dyDescent="0.25">
      <c r="A48" s="360" t="s">
        <v>108</v>
      </c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  <c r="X48" s="360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46">
        <v>4680115881440</v>
      </c>
      <c r="E49" s="346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8"/>
      <c r="P49" s="348"/>
      <c r="Q49" s="348"/>
      <c r="R49" s="349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46">
        <v>4680115881433</v>
      </c>
      <c r="E50" s="346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6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8"/>
      <c r="P50" s="348"/>
      <c r="Q50" s="348"/>
      <c r="R50" s="349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5"/>
      <c r="N51" s="351" t="s">
        <v>43</v>
      </c>
      <c r="O51" s="352"/>
      <c r="P51" s="352"/>
      <c r="Q51" s="352"/>
      <c r="R51" s="352"/>
      <c r="S51" s="352"/>
      <c r="T51" s="353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5"/>
      <c r="N52" s="351" t="s">
        <v>43</v>
      </c>
      <c r="O52" s="352"/>
      <c r="P52" s="352"/>
      <c r="Q52" s="352"/>
      <c r="R52" s="352"/>
      <c r="S52" s="352"/>
      <c r="T52" s="353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1" t="s">
        <v>115</v>
      </c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1"/>
      <c r="N53" s="371"/>
      <c r="O53" s="371"/>
      <c r="P53" s="371"/>
      <c r="Q53" s="371"/>
      <c r="R53" s="371"/>
      <c r="S53" s="371"/>
      <c r="T53" s="371"/>
      <c r="U53" s="371"/>
      <c r="V53" s="371"/>
      <c r="W53" s="371"/>
      <c r="X53" s="371"/>
      <c r="Y53" s="66"/>
      <c r="Z53" s="66"/>
    </row>
    <row r="54" spans="1:53" ht="14.25" customHeight="1" x14ac:dyDescent="0.25">
      <c r="A54" s="360" t="s">
        <v>116</v>
      </c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0"/>
      <c r="R54" s="360"/>
      <c r="S54" s="360"/>
      <c r="T54" s="360"/>
      <c r="U54" s="360"/>
      <c r="V54" s="360"/>
      <c r="W54" s="360"/>
      <c r="X54" s="360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46">
        <v>4680115881426</v>
      </c>
      <c r="E55" s="346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8"/>
      <c r="P55" s="348"/>
      <c r="Q55" s="348"/>
      <c r="R55" s="349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46">
        <v>4680115881426</v>
      </c>
      <c r="E56" s="346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617" t="s">
        <v>120</v>
      </c>
      <c r="O56" s="348"/>
      <c r="P56" s="348"/>
      <c r="Q56" s="348"/>
      <c r="R56" s="349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46">
        <v>4680115881419</v>
      </c>
      <c r="E57" s="34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6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8"/>
      <c r="P57" s="348"/>
      <c r="Q57" s="348"/>
      <c r="R57" s="34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46">
        <v>4680115881525</v>
      </c>
      <c r="E58" s="34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615" t="s">
        <v>126</v>
      </c>
      <c r="O58" s="348"/>
      <c r="P58" s="348"/>
      <c r="Q58" s="348"/>
      <c r="R58" s="34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54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5"/>
      <c r="N59" s="351" t="s">
        <v>43</v>
      </c>
      <c r="O59" s="352"/>
      <c r="P59" s="352"/>
      <c r="Q59" s="352"/>
      <c r="R59" s="352"/>
      <c r="S59" s="352"/>
      <c r="T59" s="35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5"/>
      <c r="N60" s="351" t="s">
        <v>43</v>
      </c>
      <c r="O60" s="352"/>
      <c r="P60" s="352"/>
      <c r="Q60" s="352"/>
      <c r="R60" s="352"/>
      <c r="S60" s="352"/>
      <c r="T60" s="35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1" t="s">
        <v>106</v>
      </c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1"/>
      <c r="N61" s="371"/>
      <c r="O61" s="371"/>
      <c r="P61" s="371"/>
      <c r="Q61" s="371"/>
      <c r="R61" s="371"/>
      <c r="S61" s="371"/>
      <c r="T61" s="371"/>
      <c r="U61" s="371"/>
      <c r="V61" s="371"/>
      <c r="W61" s="371"/>
      <c r="X61" s="371"/>
      <c r="Y61" s="66"/>
      <c r="Z61" s="66"/>
    </row>
    <row r="62" spans="1:53" ht="14.25" customHeight="1" x14ac:dyDescent="0.25">
      <c r="A62" s="360" t="s">
        <v>116</v>
      </c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60"/>
      <c r="T62" s="360"/>
      <c r="U62" s="360"/>
      <c r="V62" s="360"/>
      <c r="W62" s="360"/>
      <c r="X62" s="360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46">
        <v>4607091382945</v>
      </c>
      <c r="E63" s="346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609" t="s">
        <v>129</v>
      </c>
      <c r="O63" s="348"/>
      <c r="P63" s="348"/>
      <c r="Q63" s="348"/>
      <c r="R63" s="349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4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46">
        <v>4607091385670</v>
      </c>
      <c r="E64" s="34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8"/>
      <c r="P64" s="348"/>
      <c r="Q64" s="348"/>
      <c r="R64" s="349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132</v>
      </c>
      <c r="C65" s="37">
        <v>4301011540</v>
      </c>
      <c r="D65" s="346">
        <v>4607091385670</v>
      </c>
      <c r="E65" s="34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611" t="s">
        <v>133</v>
      </c>
      <c r="O65" s="348"/>
      <c r="P65" s="348"/>
      <c r="Q65" s="348"/>
      <c r="R65" s="34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4301011625</v>
      </c>
      <c r="D66" s="346">
        <v>4680115883956</v>
      </c>
      <c r="E66" s="346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612" t="s">
        <v>137</v>
      </c>
      <c r="O66" s="348"/>
      <c r="P66" s="348"/>
      <c r="Q66" s="348"/>
      <c r="R66" s="34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139</v>
      </c>
      <c r="C67" s="37">
        <v>4301011468</v>
      </c>
      <c r="D67" s="346">
        <v>4680115881327</v>
      </c>
      <c r="E67" s="34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6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8"/>
      <c r="P67" s="348"/>
      <c r="Q67" s="348"/>
      <c r="R67" s="34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141</v>
      </c>
      <c r="B68" s="64" t="s">
        <v>142</v>
      </c>
      <c r="C68" s="37">
        <v>4301011514</v>
      </c>
      <c r="D68" s="346">
        <v>4680115882133</v>
      </c>
      <c r="E68" s="346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6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8"/>
      <c r="P68" s="348"/>
      <c r="Q68" s="348"/>
      <c r="R68" s="34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141</v>
      </c>
      <c r="B69" s="64" t="s">
        <v>143</v>
      </c>
      <c r="C69" s="37">
        <v>4301011703</v>
      </c>
      <c r="D69" s="346">
        <v>4680115882133</v>
      </c>
      <c r="E69" s="346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605" t="s">
        <v>144</v>
      </c>
      <c r="O69" s="348"/>
      <c r="P69" s="348"/>
      <c r="Q69" s="348"/>
      <c r="R69" s="34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4301011192</v>
      </c>
      <c r="D70" s="346">
        <v>4607091382952</v>
      </c>
      <c r="E70" s="346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6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8"/>
      <c r="P70" s="348"/>
      <c r="Q70" s="348"/>
      <c r="R70" s="34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4301011382</v>
      </c>
      <c r="D71" s="346">
        <v>4607091385687</v>
      </c>
      <c r="E71" s="34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8"/>
      <c r="P71" s="348"/>
      <c r="Q71" s="348"/>
      <c r="R71" s="34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4301011565</v>
      </c>
      <c r="D72" s="346">
        <v>4680115882539</v>
      </c>
      <c r="E72" s="346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6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8"/>
      <c r="P72" s="348"/>
      <c r="Q72" s="348"/>
      <c r="R72" s="34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4301011344</v>
      </c>
      <c r="D73" s="346">
        <v>4607091384604</v>
      </c>
      <c r="E73" s="34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9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8"/>
      <c r="P73" s="348"/>
      <c r="Q73" s="348"/>
      <c r="R73" s="34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4301011386</v>
      </c>
      <c r="D74" s="346">
        <v>4680115880283</v>
      </c>
      <c r="E74" s="346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6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8"/>
      <c r="P74" s="348"/>
      <c r="Q74" s="348"/>
      <c r="R74" s="34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4301011624</v>
      </c>
      <c r="D75" s="346">
        <v>4680115883949</v>
      </c>
      <c r="E75" s="346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601" t="s">
        <v>157</v>
      </c>
      <c r="O75" s="348"/>
      <c r="P75" s="348"/>
      <c r="Q75" s="348"/>
      <c r="R75" s="34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158</v>
      </c>
      <c r="B76" s="64" t="s">
        <v>159</v>
      </c>
      <c r="C76" s="37">
        <v>4301011476</v>
      </c>
      <c r="D76" s="346">
        <v>4680115881518</v>
      </c>
      <c r="E76" s="346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134</v>
      </c>
      <c r="M76" s="38">
        <v>50</v>
      </c>
      <c r="N76" s="6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8"/>
      <c r="P76" s="348"/>
      <c r="Q76" s="348"/>
      <c r="R76" s="34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4301011443</v>
      </c>
      <c r="D77" s="346">
        <v>4680115881303</v>
      </c>
      <c r="E77" s="346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6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8"/>
      <c r="P77" s="348"/>
      <c r="Q77" s="348"/>
      <c r="R77" s="34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4301011562</v>
      </c>
      <c r="D78" s="346">
        <v>4680115882577</v>
      </c>
      <c r="E78" s="346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594" t="s">
        <v>164</v>
      </c>
      <c r="O78" s="348"/>
      <c r="P78" s="348"/>
      <c r="Q78" s="348"/>
      <c r="R78" s="34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162</v>
      </c>
      <c r="B79" s="64" t="s">
        <v>165</v>
      </c>
      <c r="C79" s="37">
        <v>4301011564</v>
      </c>
      <c r="D79" s="346">
        <v>4680115882577</v>
      </c>
      <c r="E79" s="346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595" t="s">
        <v>166</v>
      </c>
      <c r="O79" s="348"/>
      <c r="P79" s="348"/>
      <c r="Q79" s="348"/>
      <c r="R79" s="34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4301011432</v>
      </c>
      <c r="D80" s="346">
        <v>4680115882720</v>
      </c>
      <c r="E80" s="346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596" t="s">
        <v>169</v>
      </c>
      <c r="O80" s="348"/>
      <c r="P80" s="348"/>
      <c r="Q80" s="348"/>
      <c r="R80" s="34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170</v>
      </c>
      <c r="B81" s="64" t="s">
        <v>171</v>
      </c>
      <c r="C81" s="37">
        <v>4301011352</v>
      </c>
      <c r="D81" s="346">
        <v>4607091388466</v>
      </c>
      <c r="E81" s="346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134</v>
      </c>
      <c r="M81" s="38">
        <v>45</v>
      </c>
      <c r="N81" s="5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8"/>
      <c r="P81" s="348"/>
      <c r="Q81" s="348"/>
      <c r="R81" s="34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4301011417</v>
      </c>
      <c r="D82" s="346">
        <v>4680115880269</v>
      </c>
      <c r="E82" s="346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5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8"/>
      <c r="P82" s="348"/>
      <c r="Q82" s="348"/>
      <c r="R82" s="34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174</v>
      </c>
      <c r="B83" s="64" t="s">
        <v>175</v>
      </c>
      <c r="C83" s="37">
        <v>4301011415</v>
      </c>
      <c r="D83" s="346">
        <v>4680115880429</v>
      </c>
      <c r="E83" s="346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5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8"/>
      <c r="P83" s="348"/>
      <c r="Q83" s="348"/>
      <c r="R83" s="34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176</v>
      </c>
      <c r="B84" s="64" t="s">
        <v>177</v>
      </c>
      <c r="C84" s="37">
        <v>4301011462</v>
      </c>
      <c r="D84" s="346">
        <v>4680115881457</v>
      </c>
      <c r="E84" s="346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5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8"/>
      <c r="P84" s="348"/>
      <c r="Q84" s="348"/>
      <c r="R84" s="34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54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5"/>
      <c r="N85" s="351" t="s">
        <v>43</v>
      </c>
      <c r="O85" s="352"/>
      <c r="P85" s="352"/>
      <c r="Q85" s="352"/>
      <c r="R85" s="352"/>
      <c r="S85" s="352"/>
      <c r="T85" s="353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5"/>
      <c r="N86" s="351" t="s">
        <v>43</v>
      </c>
      <c r="O86" s="352"/>
      <c r="P86" s="352"/>
      <c r="Q86" s="352"/>
      <c r="R86" s="352"/>
      <c r="S86" s="352"/>
      <c r="T86" s="353"/>
      <c r="U86" s="43" t="s">
        <v>0</v>
      </c>
      <c r="V86" s="44">
        <f>IFERROR(SUM(V63:V84),"0")</f>
        <v>0</v>
      </c>
      <c r="W86" s="44">
        <f>IFERROR(SUM(W63:W84),"0")</f>
        <v>0</v>
      </c>
      <c r="X86" s="43"/>
      <c r="Y86" s="68"/>
      <c r="Z86" s="68"/>
    </row>
    <row r="87" spans="1:53" ht="14.25" customHeight="1" x14ac:dyDescent="0.25">
      <c r="A87" s="360" t="s">
        <v>108</v>
      </c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67"/>
      <c r="Z87" s="67"/>
    </row>
    <row r="88" spans="1:53" ht="16.5" customHeight="1" x14ac:dyDescent="0.25">
      <c r="A88" s="64" t="s">
        <v>178</v>
      </c>
      <c r="B88" s="64" t="s">
        <v>179</v>
      </c>
      <c r="C88" s="37">
        <v>4301020235</v>
      </c>
      <c r="D88" s="346">
        <v>4680115881488</v>
      </c>
      <c r="E88" s="346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8"/>
      <c r="P88" s="348"/>
      <c r="Q88" s="348"/>
      <c r="R88" s="349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180</v>
      </c>
      <c r="B89" s="64" t="s">
        <v>181</v>
      </c>
      <c r="C89" s="37">
        <v>4301020183</v>
      </c>
      <c r="D89" s="346">
        <v>4607091384765</v>
      </c>
      <c r="E89" s="346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587" t="s">
        <v>182</v>
      </c>
      <c r="O89" s="348"/>
      <c r="P89" s="348"/>
      <c r="Q89" s="348"/>
      <c r="R89" s="34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183</v>
      </c>
      <c r="B90" s="64" t="s">
        <v>184</v>
      </c>
      <c r="C90" s="37">
        <v>4301020228</v>
      </c>
      <c r="D90" s="346">
        <v>4680115882751</v>
      </c>
      <c r="E90" s="34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588" t="s">
        <v>185</v>
      </c>
      <c r="O90" s="348"/>
      <c r="P90" s="348"/>
      <c r="Q90" s="348"/>
      <c r="R90" s="34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186</v>
      </c>
      <c r="B91" s="64" t="s">
        <v>187</v>
      </c>
      <c r="C91" s="37">
        <v>4301020258</v>
      </c>
      <c r="D91" s="346">
        <v>4680115882775</v>
      </c>
      <c r="E91" s="34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134</v>
      </c>
      <c r="M91" s="38">
        <v>50</v>
      </c>
      <c r="N91" s="589" t="s">
        <v>188</v>
      </c>
      <c r="O91" s="348"/>
      <c r="P91" s="348"/>
      <c r="Q91" s="348"/>
      <c r="R91" s="34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190</v>
      </c>
      <c r="B92" s="64" t="s">
        <v>191</v>
      </c>
      <c r="C92" s="37">
        <v>4301020217</v>
      </c>
      <c r="D92" s="346">
        <v>4680115880658</v>
      </c>
      <c r="E92" s="34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59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8"/>
      <c r="P92" s="348"/>
      <c r="Q92" s="348"/>
      <c r="R92" s="34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5"/>
      <c r="N93" s="351" t="s">
        <v>43</v>
      </c>
      <c r="O93" s="352"/>
      <c r="P93" s="352"/>
      <c r="Q93" s="352"/>
      <c r="R93" s="352"/>
      <c r="S93" s="352"/>
      <c r="T93" s="353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54"/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5"/>
      <c r="N94" s="351" t="s">
        <v>43</v>
      </c>
      <c r="O94" s="352"/>
      <c r="P94" s="352"/>
      <c r="Q94" s="352"/>
      <c r="R94" s="352"/>
      <c r="S94" s="352"/>
      <c r="T94" s="353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60" t="s">
        <v>76</v>
      </c>
      <c r="B95" s="360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67"/>
      <c r="Z95" s="67"/>
    </row>
    <row r="96" spans="1:53" ht="16.5" customHeight="1" x14ac:dyDescent="0.25">
      <c r="A96" s="64" t="s">
        <v>192</v>
      </c>
      <c r="B96" s="64" t="s">
        <v>193</v>
      </c>
      <c r="C96" s="37">
        <v>4301030895</v>
      </c>
      <c r="D96" s="346">
        <v>4607091387667</v>
      </c>
      <c r="E96" s="34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8"/>
      <c r="P96" s="348"/>
      <c r="Q96" s="348"/>
      <c r="R96" s="34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4301030961</v>
      </c>
      <c r="D97" s="346">
        <v>4607091387636</v>
      </c>
      <c r="E97" s="34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8"/>
      <c r="P97" s="348"/>
      <c r="Q97" s="348"/>
      <c r="R97" s="34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346">
        <v>4607091382426</v>
      </c>
      <c r="E98" s="34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8"/>
      <c r="P98" s="348"/>
      <c r="Q98" s="348"/>
      <c r="R98" s="34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346">
        <v>4607091386547</v>
      </c>
      <c r="E99" s="34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189</v>
      </c>
      <c r="L99" s="39" t="s">
        <v>79</v>
      </c>
      <c r="M99" s="38">
        <v>40</v>
      </c>
      <c r="N99" s="5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8"/>
      <c r="P99" s="348"/>
      <c r="Q99" s="348"/>
      <c r="R99" s="34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346">
        <v>4607091384734</v>
      </c>
      <c r="E100" s="34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189</v>
      </c>
      <c r="L100" s="39" t="s">
        <v>79</v>
      </c>
      <c r="M100" s="38">
        <v>45</v>
      </c>
      <c r="N100" s="5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8"/>
      <c r="P100" s="348"/>
      <c r="Q100" s="348"/>
      <c r="R100" s="34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346">
        <v>4607091382464</v>
      </c>
      <c r="E101" s="34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189</v>
      </c>
      <c r="L101" s="39" t="s">
        <v>79</v>
      </c>
      <c r="M101" s="38">
        <v>40</v>
      </c>
      <c r="N101" s="5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8"/>
      <c r="P101" s="348"/>
      <c r="Q101" s="348"/>
      <c r="R101" s="34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346">
        <v>4680115883444</v>
      </c>
      <c r="E102" s="34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581" t="s">
        <v>206</v>
      </c>
      <c r="O102" s="348"/>
      <c r="P102" s="348"/>
      <c r="Q102" s="348"/>
      <c r="R102" s="34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346">
        <v>4680115883444</v>
      </c>
      <c r="E103" s="34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582" t="s">
        <v>206</v>
      </c>
      <c r="O103" s="348"/>
      <c r="P103" s="348"/>
      <c r="Q103" s="348"/>
      <c r="R103" s="34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5"/>
      <c r="N104" s="351" t="s">
        <v>43</v>
      </c>
      <c r="O104" s="352"/>
      <c r="P104" s="352"/>
      <c r="Q104" s="352"/>
      <c r="R104" s="352"/>
      <c r="S104" s="352"/>
      <c r="T104" s="353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54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5"/>
      <c r="N105" s="351" t="s">
        <v>43</v>
      </c>
      <c r="O105" s="352"/>
      <c r="P105" s="352"/>
      <c r="Q105" s="352"/>
      <c r="R105" s="352"/>
      <c r="S105" s="352"/>
      <c r="T105" s="353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360" t="s">
        <v>81</v>
      </c>
      <c r="B106" s="360"/>
      <c r="C106" s="360"/>
      <c r="D106" s="360"/>
      <c r="E106" s="360"/>
      <c r="F106" s="360"/>
      <c r="G106" s="360"/>
      <c r="H106" s="360"/>
      <c r="I106" s="360"/>
      <c r="J106" s="360"/>
      <c r="K106" s="360"/>
      <c r="L106" s="360"/>
      <c r="M106" s="360"/>
      <c r="N106" s="360"/>
      <c r="O106" s="360"/>
      <c r="P106" s="360"/>
      <c r="Q106" s="360"/>
      <c r="R106" s="360"/>
      <c r="S106" s="360"/>
      <c r="T106" s="360"/>
      <c r="U106" s="360"/>
      <c r="V106" s="360"/>
      <c r="W106" s="360"/>
      <c r="X106" s="360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46">
        <v>4607091386967</v>
      </c>
      <c r="E107" s="346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575" t="s">
        <v>210</v>
      </c>
      <c r="O107" s="348"/>
      <c r="P107" s="348"/>
      <c r="Q107" s="348"/>
      <c r="R107" s="34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346">
        <v>4607091386967</v>
      </c>
      <c r="E108" s="346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576" t="s">
        <v>212</v>
      </c>
      <c r="O108" s="348"/>
      <c r="P108" s="348"/>
      <c r="Q108" s="348"/>
      <c r="R108" s="34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346">
        <v>4607091385304</v>
      </c>
      <c r="E109" s="34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577" t="s">
        <v>215</v>
      </c>
      <c r="O109" s="348"/>
      <c r="P109" s="348"/>
      <c r="Q109" s="348"/>
      <c r="R109" s="34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346">
        <v>4607091386264</v>
      </c>
      <c r="E110" s="34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8"/>
      <c r="P110" s="348"/>
      <c r="Q110" s="348"/>
      <c r="R110" s="34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346">
        <v>4680115882584</v>
      </c>
      <c r="E111" s="346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570" t="s">
        <v>220</v>
      </c>
      <c r="O111" s="348"/>
      <c r="P111" s="348"/>
      <c r="Q111" s="348"/>
      <c r="R111" s="34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346">
        <v>4680115882584</v>
      </c>
      <c r="E112" s="34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571" t="s">
        <v>222</v>
      </c>
      <c r="O112" s="348"/>
      <c r="P112" s="348"/>
      <c r="Q112" s="348"/>
      <c r="R112" s="34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346">
        <v>4607091385731</v>
      </c>
      <c r="E113" s="346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134</v>
      </c>
      <c r="M113" s="38">
        <v>45</v>
      </c>
      <c r="N113" s="572" t="s">
        <v>225</v>
      </c>
      <c r="O113" s="348"/>
      <c r="P113" s="348"/>
      <c r="Q113" s="348"/>
      <c r="R113" s="34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346">
        <v>4680115880214</v>
      </c>
      <c r="E114" s="34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134</v>
      </c>
      <c r="M114" s="38">
        <v>45</v>
      </c>
      <c r="N114" s="573" t="s">
        <v>228</v>
      </c>
      <c r="O114" s="348"/>
      <c r="P114" s="348"/>
      <c r="Q114" s="348"/>
      <c r="R114" s="34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346">
        <v>4680115880894</v>
      </c>
      <c r="E115" s="346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134</v>
      </c>
      <c r="M115" s="38">
        <v>45</v>
      </c>
      <c r="N115" s="574" t="s">
        <v>231</v>
      </c>
      <c r="O115" s="348"/>
      <c r="P115" s="348"/>
      <c r="Q115" s="348"/>
      <c r="R115" s="34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346">
        <v>4607091385427</v>
      </c>
      <c r="E116" s="346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8"/>
      <c r="P116" s="348"/>
      <c r="Q116" s="348"/>
      <c r="R116" s="34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346">
        <v>4680115882645</v>
      </c>
      <c r="E117" s="346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568" t="s">
        <v>236</v>
      </c>
      <c r="O117" s="348"/>
      <c r="P117" s="348"/>
      <c r="Q117" s="348"/>
      <c r="R117" s="34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54"/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5"/>
      <c r="N118" s="351" t="s">
        <v>43</v>
      </c>
      <c r="O118" s="352"/>
      <c r="P118" s="352"/>
      <c r="Q118" s="352"/>
      <c r="R118" s="352"/>
      <c r="S118" s="352"/>
      <c r="T118" s="353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54"/>
      <c r="B119" s="354"/>
      <c r="C119" s="354"/>
      <c r="D119" s="354"/>
      <c r="E119" s="354"/>
      <c r="F119" s="354"/>
      <c r="G119" s="354"/>
      <c r="H119" s="354"/>
      <c r="I119" s="354"/>
      <c r="J119" s="354"/>
      <c r="K119" s="354"/>
      <c r="L119" s="354"/>
      <c r="M119" s="355"/>
      <c r="N119" s="351" t="s">
        <v>43</v>
      </c>
      <c r="O119" s="352"/>
      <c r="P119" s="352"/>
      <c r="Q119" s="352"/>
      <c r="R119" s="352"/>
      <c r="S119" s="352"/>
      <c r="T119" s="353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60" t="s">
        <v>237</v>
      </c>
      <c r="B120" s="360"/>
      <c r="C120" s="360"/>
      <c r="D120" s="360"/>
      <c r="E120" s="360"/>
      <c r="F120" s="360"/>
      <c r="G120" s="360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346">
        <v>4607091383065</v>
      </c>
      <c r="E121" s="346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5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8"/>
      <c r="P121" s="348"/>
      <c r="Q121" s="348"/>
      <c r="R121" s="349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346">
        <v>4680115881532</v>
      </c>
      <c r="E122" s="346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134</v>
      </c>
      <c r="M122" s="38">
        <v>30</v>
      </c>
      <c r="N122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8"/>
      <c r="P122" s="348"/>
      <c r="Q122" s="348"/>
      <c r="R122" s="34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240</v>
      </c>
      <c r="B123" s="64" t="s">
        <v>242</v>
      </c>
      <c r="C123" s="37">
        <v>4301060366</v>
      </c>
      <c r="D123" s="346">
        <v>4680115881532</v>
      </c>
      <c r="E123" s="34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112</v>
      </c>
      <c r="L123" s="39" t="s">
        <v>79</v>
      </c>
      <c r="M123" s="38">
        <v>30</v>
      </c>
      <c r="N123" s="563" t="s">
        <v>243</v>
      </c>
      <c r="O123" s="348"/>
      <c r="P123" s="348"/>
      <c r="Q123" s="348"/>
      <c r="R123" s="34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240</v>
      </c>
      <c r="B124" s="64" t="s">
        <v>244</v>
      </c>
      <c r="C124" s="37">
        <v>4301060371</v>
      </c>
      <c r="D124" s="346">
        <v>4680115881532</v>
      </c>
      <c r="E124" s="34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112</v>
      </c>
      <c r="L124" s="39" t="s">
        <v>79</v>
      </c>
      <c r="M124" s="38">
        <v>30</v>
      </c>
      <c r="N124" s="564" t="s">
        <v>243</v>
      </c>
      <c r="O124" s="348"/>
      <c r="P124" s="348"/>
      <c r="Q124" s="348"/>
      <c r="R124" s="34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245</v>
      </c>
      <c r="B125" s="64" t="s">
        <v>246</v>
      </c>
      <c r="C125" s="37">
        <v>4301060356</v>
      </c>
      <c r="D125" s="346">
        <v>4680115882652</v>
      </c>
      <c r="E125" s="346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565" t="s">
        <v>247</v>
      </c>
      <c r="O125" s="348"/>
      <c r="P125" s="348"/>
      <c r="Q125" s="348"/>
      <c r="R125" s="34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248</v>
      </c>
      <c r="B126" s="64" t="s">
        <v>249</v>
      </c>
      <c r="C126" s="37">
        <v>4301060309</v>
      </c>
      <c r="D126" s="346">
        <v>4680115880238</v>
      </c>
      <c r="E126" s="346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8"/>
      <c r="P126" s="348"/>
      <c r="Q126" s="348"/>
      <c r="R126" s="34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250</v>
      </c>
      <c r="B127" s="64" t="s">
        <v>251</v>
      </c>
      <c r="C127" s="37">
        <v>4301060351</v>
      </c>
      <c r="D127" s="346">
        <v>4680115881464</v>
      </c>
      <c r="E127" s="346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134</v>
      </c>
      <c r="M127" s="38">
        <v>30</v>
      </c>
      <c r="N127" s="560" t="s">
        <v>252</v>
      </c>
      <c r="O127" s="348"/>
      <c r="P127" s="348"/>
      <c r="Q127" s="348"/>
      <c r="R127" s="34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54"/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5"/>
      <c r="N128" s="351" t="s">
        <v>43</v>
      </c>
      <c r="O128" s="352"/>
      <c r="P128" s="352"/>
      <c r="Q128" s="352"/>
      <c r="R128" s="352"/>
      <c r="S128" s="352"/>
      <c r="T128" s="353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354"/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5"/>
      <c r="N129" s="351" t="s">
        <v>43</v>
      </c>
      <c r="O129" s="352"/>
      <c r="P129" s="352"/>
      <c r="Q129" s="352"/>
      <c r="R129" s="352"/>
      <c r="S129" s="352"/>
      <c r="T129" s="353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371" t="s">
        <v>253</v>
      </c>
      <c r="B130" s="371"/>
      <c r="C130" s="371"/>
      <c r="D130" s="371"/>
      <c r="E130" s="371"/>
      <c r="F130" s="371"/>
      <c r="G130" s="371"/>
      <c r="H130" s="371"/>
      <c r="I130" s="371"/>
      <c r="J130" s="371"/>
      <c r="K130" s="371"/>
      <c r="L130" s="371"/>
      <c r="M130" s="371"/>
      <c r="N130" s="371"/>
      <c r="O130" s="371"/>
      <c r="P130" s="371"/>
      <c r="Q130" s="371"/>
      <c r="R130" s="371"/>
      <c r="S130" s="371"/>
      <c r="T130" s="371"/>
      <c r="U130" s="371"/>
      <c r="V130" s="371"/>
      <c r="W130" s="371"/>
      <c r="X130" s="371"/>
      <c r="Y130" s="66"/>
      <c r="Z130" s="66"/>
    </row>
    <row r="131" spans="1:53" ht="14.25" customHeight="1" x14ac:dyDescent="0.25">
      <c r="A131" s="360" t="s">
        <v>81</v>
      </c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67"/>
      <c r="Z131" s="67"/>
    </row>
    <row r="132" spans="1:53" ht="27" customHeight="1" x14ac:dyDescent="0.25">
      <c r="A132" s="64" t="s">
        <v>254</v>
      </c>
      <c r="B132" s="64" t="s">
        <v>255</v>
      </c>
      <c r="C132" s="37">
        <v>4301051360</v>
      </c>
      <c r="D132" s="346">
        <v>4607091385168</v>
      </c>
      <c r="E132" s="346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112</v>
      </c>
      <c r="L132" s="39" t="s">
        <v>134</v>
      </c>
      <c r="M132" s="38">
        <v>45</v>
      </c>
      <c r="N132" s="5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8"/>
      <c r="P132" s="348"/>
      <c r="Q132" s="348"/>
      <c r="R132" s="349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254</v>
      </c>
      <c r="B133" s="64" t="s">
        <v>256</v>
      </c>
      <c r="C133" s="37">
        <v>4301051612</v>
      </c>
      <c r="D133" s="346">
        <v>4607091385168</v>
      </c>
      <c r="E133" s="34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112</v>
      </c>
      <c r="L133" s="39" t="s">
        <v>79</v>
      </c>
      <c r="M133" s="38">
        <v>45</v>
      </c>
      <c r="N133" s="557" t="s">
        <v>257</v>
      </c>
      <c r="O133" s="348"/>
      <c r="P133" s="348"/>
      <c r="Q133" s="348"/>
      <c r="R133" s="34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258</v>
      </c>
      <c r="B134" s="64" t="s">
        <v>259</v>
      </c>
      <c r="C134" s="37">
        <v>4301051362</v>
      </c>
      <c r="D134" s="346">
        <v>4607091383256</v>
      </c>
      <c r="E134" s="346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134</v>
      </c>
      <c r="M134" s="38">
        <v>45</v>
      </c>
      <c r="N134" s="5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8"/>
      <c r="P134" s="348"/>
      <c r="Q134" s="348"/>
      <c r="R134" s="34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260</v>
      </c>
      <c r="B135" s="64" t="s">
        <v>261</v>
      </c>
      <c r="C135" s="37">
        <v>4301051358</v>
      </c>
      <c r="D135" s="346">
        <v>4607091385748</v>
      </c>
      <c r="E135" s="346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134</v>
      </c>
      <c r="M135" s="38">
        <v>45</v>
      </c>
      <c r="N135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8"/>
      <c r="P135" s="348"/>
      <c r="Q135" s="348"/>
      <c r="R135" s="34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5"/>
      <c r="N136" s="351" t="s">
        <v>43</v>
      </c>
      <c r="O136" s="352"/>
      <c r="P136" s="352"/>
      <c r="Q136" s="352"/>
      <c r="R136" s="352"/>
      <c r="S136" s="352"/>
      <c r="T136" s="353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354"/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5"/>
      <c r="N137" s="351" t="s">
        <v>43</v>
      </c>
      <c r="O137" s="352"/>
      <c r="P137" s="352"/>
      <c r="Q137" s="352"/>
      <c r="R137" s="352"/>
      <c r="S137" s="352"/>
      <c r="T137" s="353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370" t="s">
        <v>262</v>
      </c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0"/>
      <c r="O138" s="370"/>
      <c r="P138" s="370"/>
      <c r="Q138" s="370"/>
      <c r="R138" s="370"/>
      <c r="S138" s="370"/>
      <c r="T138" s="370"/>
      <c r="U138" s="370"/>
      <c r="V138" s="370"/>
      <c r="W138" s="370"/>
      <c r="X138" s="370"/>
      <c r="Y138" s="55"/>
      <c r="Z138" s="55"/>
    </row>
    <row r="139" spans="1:53" ht="16.5" customHeight="1" x14ac:dyDescent="0.25">
      <c r="A139" s="371" t="s">
        <v>263</v>
      </c>
      <c r="B139" s="371"/>
      <c r="C139" s="371"/>
      <c r="D139" s="371"/>
      <c r="E139" s="371"/>
      <c r="F139" s="371"/>
      <c r="G139" s="371"/>
      <c r="H139" s="371"/>
      <c r="I139" s="371"/>
      <c r="J139" s="371"/>
      <c r="K139" s="371"/>
      <c r="L139" s="371"/>
      <c r="M139" s="371"/>
      <c r="N139" s="371"/>
      <c r="O139" s="371"/>
      <c r="P139" s="371"/>
      <c r="Q139" s="371"/>
      <c r="R139" s="371"/>
      <c r="S139" s="371"/>
      <c r="T139" s="371"/>
      <c r="U139" s="371"/>
      <c r="V139" s="371"/>
      <c r="W139" s="371"/>
      <c r="X139" s="371"/>
      <c r="Y139" s="66"/>
      <c r="Z139" s="66"/>
    </row>
    <row r="140" spans="1:53" ht="14.25" customHeight="1" x14ac:dyDescent="0.25">
      <c r="A140" s="360" t="s">
        <v>116</v>
      </c>
      <c r="B140" s="360"/>
      <c r="C140" s="360"/>
      <c r="D140" s="360"/>
      <c r="E140" s="360"/>
      <c r="F140" s="360"/>
      <c r="G140" s="360"/>
      <c r="H140" s="360"/>
      <c r="I140" s="360"/>
      <c r="J140" s="360"/>
      <c r="K140" s="360"/>
      <c r="L140" s="360"/>
      <c r="M140" s="360"/>
      <c r="N140" s="360"/>
      <c r="O140" s="360"/>
      <c r="P140" s="360"/>
      <c r="Q140" s="360"/>
      <c r="R140" s="360"/>
      <c r="S140" s="360"/>
      <c r="T140" s="360"/>
      <c r="U140" s="360"/>
      <c r="V140" s="360"/>
      <c r="W140" s="360"/>
      <c r="X140" s="360"/>
      <c r="Y140" s="67"/>
      <c r="Z140" s="67"/>
    </row>
    <row r="141" spans="1:53" ht="27" customHeight="1" x14ac:dyDescent="0.25">
      <c r="A141" s="64" t="s">
        <v>264</v>
      </c>
      <c r="B141" s="64" t="s">
        <v>265</v>
      </c>
      <c r="C141" s="37">
        <v>4301011223</v>
      </c>
      <c r="D141" s="346">
        <v>4607091383423</v>
      </c>
      <c r="E141" s="346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112</v>
      </c>
      <c r="L141" s="39" t="s">
        <v>134</v>
      </c>
      <c r="M141" s="38">
        <v>35</v>
      </c>
      <c r="N141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8"/>
      <c r="P141" s="348"/>
      <c r="Q141" s="348"/>
      <c r="R141" s="349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266</v>
      </c>
      <c r="B142" s="64" t="s">
        <v>267</v>
      </c>
      <c r="C142" s="37">
        <v>4301011338</v>
      </c>
      <c r="D142" s="346">
        <v>4607091381405</v>
      </c>
      <c r="E142" s="34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79</v>
      </c>
      <c r="M142" s="38">
        <v>35</v>
      </c>
      <c r="N142" s="5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8"/>
      <c r="P142" s="348"/>
      <c r="Q142" s="348"/>
      <c r="R142" s="34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268</v>
      </c>
      <c r="B143" s="64" t="s">
        <v>269</v>
      </c>
      <c r="C143" s="37">
        <v>4301011333</v>
      </c>
      <c r="D143" s="346">
        <v>4607091386516</v>
      </c>
      <c r="E143" s="346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112</v>
      </c>
      <c r="L143" s="39" t="s">
        <v>79</v>
      </c>
      <c r="M143" s="38">
        <v>30</v>
      </c>
      <c r="N143" s="5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8"/>
      <c r="P143" s="348"/>
      <c r="Q143" s="348"/>
      <c r="R143" s="34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5"/>
      <c r="N144" s="351" t="s">
        <v>43</v>
      </c>
      <c r="O144" s="352"/>
      <c r="P144" s="352"/>
      <c r="Q144" s="352"/>
      <c r="R144" s="352"/>
      <c r="S144" s="352"/>
      <c r="T144" s="353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354"/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5"/>
      <c r="N145" s="351" t="s">
        <v>43</v>
      </c>
      <c r="O145" s="352"/>
      <c r="P145" s="352"/>
      <c r="Q145" s="352"/>
      <c r="R145" s="352"/>
      <c r="S145" s="352"/>
      <c r="T145" s="353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371" t="s">
        <v>270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371"/>
      <c r="Y146" s="66"/>
      <c r="Z146" s="66"/>
    </row>
    <row r="147" spans="1:53" ht="14.25" customHeight="1" x14ac:dyDescent="0.25">
      <c r="A147" s="360" t="s">
        <v>76</v>
      </c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0"/>
      <c r="P147" s="360"/>
      <c r="Q147" s="360"/>
      <c r="R147" s="360"/>
      <c r="S147" s="360"/>
      <c r="T147" s="360"/>
      <c r="U147" s="360"/>
      <c r="V147" s="360"/>
      <c r="W147" s="360"/>
      <c r="X147" s="360"/>
      <c r="Y147" s="67"/>
      <c r="Z147" s="67"/>
    </row>
    <row r="148" spans="1:53" ht="27" customHeight="1" x14ac:dyDescent="0.25">
      <c r="A148" s="64" t="s">
        <v>271</v>
      </c>
      <c r="B148" s="64" t="s">
        <v>272</v>
      </c>
      <c r="C148" s="37">
        <v>4301031191</v>
      </c>
      <c r="D148" s="346">
        <v>4680115880993</v>
      </c>
      <c r="E148" s="346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8"/>
      <c r="P148" s="348"/>
      <c r="Q148" s="348"/>
      <c r="R148" s="349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4301031204</v>
      </c>
      <c r="D149" s="346">
        <v>4680115881761</v>
      </c>
      <c r="E149" s="34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8"/>
      <c r="P149" s="348"/>
      <c r="Q149" s="348"/>
      <c r="R149" s="34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4301031201</v>
      </c>
      <c r="D150" s="346">
        <v>4680115881563</v>
      </c>
      <c r="E150" s="346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8"/>
      <c r="P150" s="348"/>
      <c r="Q150" s="348"/>
      <c r="R150" s="34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277</v>
      </c>
      <c r="B151" s="64" t="s">
        <v>278</v>
      </c>
      <c r="C151" s="37">
        <v>4301031199</v>
      </c>
      <c r="D151" s="346">
        <v>4680115880986</v>
      </c>
      <c r="E151" s="346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189</v>
      </c>
      <c r="L151" s="39" t="s">
        <v>79</v>
      </c>
      <c r="M151" s="38">
        <v>40</v>
      </c>
      <c r="N151" s="5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8"/>
      <c r="P151" s="348"/>
      <c r="Q151" s="348"/>
      <c r="R151" s="34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279</v>
      </c>
      <c r="B152" s="64" t="s">
        <v>280</v>
      </c>
      <c r="C152" s="37">
        <v>4301031190</v>
      </c>
      <c r="D152" s="346">
        <v>4680115880207</v>
      </c>
      <c r="E152" s="346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8"/>
      <c r="P152" s="348"/>
      <c r="Q152" s="348"/>
      <c r="R152" s="34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281</v>
      </c>
      <c r="B153" s="64" t="s">
        <v>282</v>
      </c>
      <c r="C153" s="37">
        <v>4301031205</v>
      </c>
      <c r="D153" s="346">
        <v>4680115881785</v>
      </c>
      <c r="E153" s="346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189</v>
      </c>
      <c r="L153" s="39" t="s">
        <v>79</v>
      </c>
      <c r="M153" s="38">
        <v>40</v>
      </c>
      <c r="N153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8"/>
      <c r="P153" s="348"/>
      <c r="Q153" s="348"/>
      <c r="R153" s="34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283</v>
      </c>
      <c r="B154" s="64" t="s">
        <v>284</v>
      </c>
      <c r="C154" s="37">
        <v>4301031202</v>
      </c>
      <c r="D154" s="346">
        <v>4680115881679</v>
      </c>
      <c r="E154" s="346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189</v>
      </c>
      <c r="L154" s="39" t="s">
        <v>79</v>
      </c>
      <c r="M154" s="38">
        <v>40</v>
      </c>
      <c r="N154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8"/>
      <c r="P154" s="348"/>
      <c r="Q154" s="348"/>
      <c r="R154" s="34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285</v>
      </c>
      <c r="B155" s="64" t="s">
        <v>286</v>
      </c>
      <c r="C155" s="37">
        <v>4301031158</v>
      </c>
      <c r="D155" s="346">
        <v>4680115880191</v>
      </c>
      <c r="E155" s="346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8"/>
      <c r="P155" s="348"/>
      <c r="Q155" s="348"/>
      <c r="R155" s="34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287</v>
      </c>
      <c r="B156" s="64" t="s">
        <v>288</v>
      </c>
      <c r="C156" s="37">
        <v>4301031245</v>
      </c>
      <c r="D156" s="346">
        <v>4680115883963</v>
      </c>
      <c r="E156" s="346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189</v>
      </c>
      <c r="L156" s="39" t="s">
        <v>79</v>
      </c>
      <c r="M156" s="38">
        <v>40</v>
      </c>
      <c r="N156" s="546" t="s">
        <v>289</v>
      </c>
      <c r="O156" s="348"/>
      <c r="P156" s="348"/>
      <c r="Q156" s="348"/>
      <c r="R156" s="34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5"/>
      <c r="N157" s="351" t="s">
        <v>43</v>
      </c>
      <c r="O157" s="352"/>
      <c r="P157" s="352"/>
      <c r="Q157" s="352"/>
      <c r="R157" s="352"/>
      <c r="S157" s="352"/>
      <c r="T157" s="353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354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5"/>
      <c r="N158" s="351" t="s">
        <v>43</v>
      </c>
      <c r="O158" s="352"/>
      <c r="P158" s="352"/>
      <c r="Q158" s="352"/>
      <c r="R158" s="352"/>
      <c r="S158" s="352"/>
      <c r="T158" s="353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371" t="s">
        <v>290</v>
      </c>
      <c r="B159" s="371"/>
      <c r="C159" s="371"/>
      <c r="D159" s="371"/>
      <c r="E159" s="371"/>
      <c r="F159" s="371"/>
      <c r="G159" s="371"/>
      <c r="H159" s="371"/>
      <c r="I159" s="371"/>
      <c r="J159" s="371"/>
      <c r="K159" s="371"/>
      <c r="L159" s="371"/>
      <c r="M159" s="371"/>
      <c r="N159" s="371"/>
      <c r="O159" s="371"/>
      <c r="P159" s="371"/>
      <c r="Q159" s="371"/>
      <c r="R159" s="371"/>
      <c r="S159" s="371"/>
      <c r="T159" s="371"/>
      <c r="U159" s="371"/>
      <c r="V159" s="371"/>
      <c r="W159" s="371"/>
      <c r="X159" s="371"/>
      <c r="Y159" s="66"/>
      <c r="Z159" s="66"/>
    </row>
    <row r="160" spans="1:53" ht="14.25" customHeight="1" x14ac:dyDescent="0.25">
      <c r="A160" s="360" t="s">
        <v>116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67"/>
      <c r="Z160" s="67"/>
    </row>
    <row r="161" spans="1:53" ht="16.5" customHeight="1" x14ac:dyDescent="0.25">
      <c r="A161" s="64" t="s">
        <v>291</v>
      </c>
      <c r="B161" s="64" t="s">
        <v>292</v>
      </c>
      <c r="C161" s="37">
        <v>4301011450</v>
      </c>
      <c r="D161" s="346">
        <v>4680115881402</v>
      </c>
      <c r="E161" s="346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111</v>
      </c>
      <c r="M161" s="38">
        <v>55</v>
      </c>
      <c r="N161" s="5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8"/>
      <c r="P161" s="348"/>
      <c r="Q161" s="348"/>
      <c r="R161" s="349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293</v>
      </c>
      <c r="B162" s="64" t="s">
        <v>294</v>
      </c>
      <c r="C162" s="37">
        <v>4301011454</v>
      </c>
      <c r="D162" s="346">
        <v>4680115881396</v>
      </c>
      <c r="E162" s="346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8"/>
      <c r="P162" s="348"/>
      <c r="Q162" s="348"/>
      <c r="R162" s="34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5"/>
      <c r="N163" s="351" t="s">
        <v>43</v>
      </c>
      <c r="O163" s="352"/>
      <c r="P163" s="352"/>
      <c r="Q163" s="352"/>
      <c r="R163" s="352"/>
      <c r="S163" s="352"/>
      <c r="T163" s="353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5"/>
      <c r="N164" s="351" t="s">
        <v>43</v>
      </c>
      <c r="O164" s="352"/>
      <c r="P164" s="352"/>
      <c r="Q164" s="352"/>
      <c r="R164" s="352"/>
      <c r="S164" s="352"/>
      <c r="T164" s="353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60" t="s">
        <v>108</v>
      </c>
      <c r="B165" s="360"/>
      <c r="C165" s="360"/>
      <c r="D165" s="360"/>
      <c r="E165" s="360"/>
      <c r="F165" s="360"/>
      <c r="G165" s="360"/>
      <c r="H165" s="360"/>
      <c r="I165" s="360"/>
      <c r="J165" s="360"/>
      <c r="K165" s="360"/>
      <c r="L165" s="360"/>
      <c r="M165" s="360"/>
      <c r="N165" s="360"/>
      <c r="O165" s="360"/>
      <c r="P165" s="360"/>
      <c r="Q165" s="360"/>
      <c r="R165" s="360"/>
      <c r="S165" s="360"/>
      <c r="T165" s="360"/>
      <c r="U165" s="360"/>
      <c r="V165" s="360"/>
      <c r="W165" s="360"/>
      <c r="X165" s="360"/>
      <c r="Y165" s="67"/>
      <c r="Z165" s="67"/>
    </row>
    <row r="166" spans="1:53" ht="16.5" customHeight="1" x14ac:dyDescent="0.25">
      <c r="A166" s="64" t="s">
        <v>295</v>
      </c>
      <c r="B166" s="64" t="s">
        <v>296</v>
      </c>
      <c r="C166" s="37">
        <v>4301020262</v>
      </c>
      <c r="D166" s="346">
        <v>4680115882935</v>
      </c>
      <c r="E166" s="346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112</v>
      </c>
      <c r="L166" s="39" t="s">
        <v>134</v>
      </c>
      <c r="M166" s="38">
        <v>50</v>
      </c>
      <c r="N166" s="544" t="s">
        <v>297</v>
      </c>
      <c r="O166" s="348"/>
      <c r="P166" s="348"/>
      <c r="Q166" s="348"/>
      <c r="R166" s="349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298</v>
      </c>
      <c r="B167" s="64" t="s">
        <v>299</v>
      </c>
      <c r="C167" s="37">
        <v>4301020220</v>
      </c>
      <c r="D167" s="346">
        <v>4680115880764</v>
      </c>
      <c r="E167" s="346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111</v>
      </c>
      <c r="M167" s="38">
        <v>50</v>
      </c>
      <c r="N167" s="5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8"/>
      <c r="P167" s="348"/>
      <c r="Q167" s="348"/>
      <c r="R167" s="34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5"/>
      <c r="N168" s="351" t="s">
        <v>43</v>
      </c>
      <c r="O168" s="352"/>
      <c r="P168" s="352"/>
      <c r="Q168" s="352"/>
      <c r="R168" s="352"/>
      <c r="S168" s="352"/>
      <c r="T168" s="353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354"/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5"/>
      <c r="N169" s="351" t="s">
        <v>43</v>
      </c>
      <c r="O169" s="352"/>
      <c r="P169" s="352"/>
      <c r="Q169" s="352"/>
      <c r="R169" s="352"/>
      <c r="S169" s="352"/>
      <c r="T169" s="353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360" t="s">
        <v>76</v>
      </c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0"/>
      <c r="P170" s="360"/>
      <c r="Q170" s="360"/>
      <c r="R170" s="360"/>
      <c r="S170" s="360"/>
      <c r="T170" s="360"/>
      <c r="U170" s="360"/>
      <c r="V170" s="360"/>
      <c r="W170" s="360"/>
      <c r="X170" s="360"/>
      <c r="Y170" s="67"/>
      <c r="Z170" s="67"/>
    </row>
    <row r="171" spans="1:53" ht="27" customHeight="1" x14ac:dyDescent="0.25">
      <c r="A171" s="64" t="s">
        <v>300</v>
      </c>
      <c r="B171" s="64" t="s">
        <v>301</v>
      </c>
      <c r="C171" s="37">
        <v>4301031224</v>
      </c>
      <c r="D171" s="346">
        <v>4680115882683</v>
      </c>
      <c r="E171" s="346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8"/>
      <c r="P171" s="348"/>
      <c r="Q171" s="348"/>
      <c r="R171" s="349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302</v>
      </c>
      <c r="B172" s="64" t="s">
        <v>303</v>
      </c>
      <c r="C172" s="37">
        <v>4301031230</v>
      </c>
      <c r="D172" s="346">
        <v>4680115882690</v>
      </c>
      <c r="E172" s="34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8"/>
      <c r="P172" s="348"/>
      <c r="Q172" s="348"/>
      <c r="R172" s="34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4301031220</v>
      </c>
      <c r="D173" s="346">
        <v>4680115882669</v>
      </c>
      <c r="E173" s="34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8"/>
      <c r="P173" s="348"/>
      <c r="Q173" s="348"/>
      <c r="R173" s="34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4301031221</v>
      </c>
      <c r="D174" s="346">
        <v>4680115882676</v>
      </c>
      <c r="E174" s="34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8"/>
      <c r="P174" s="348"/>
      <c r="Q174" s="348"/>
      <c r="R174" s="34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55"/>
      <c r="N175" s="351" t="s">
        <v>43</v>
      </c>
      <c r="O175" s="352"/>
      <c r="P175" s="352"/>
      <c r="Q175" s="352"/>
      <c r="R175" s="352"/>
      <c r="S175" s="352"/>
      <c r="T175" s="353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354"/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5"/>
      <c r="N176" s="351" t="s">
        <v>43</v>
      </c>
      <c r="O176" s="352"/>
      <c r="P176" s="352"/>
      <c r="Q176" s="352"/>
      <c r="R176" s="352"/>
      <c r="S176" s="352"/>
      <c r="T176" s="353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360" t="s">
        <v>81</v>
      </c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0"/>
      <c r="P177" s="360"/>
      <c r="Q177" s="360"/>
      <c r="R177" s="360"/>
      <c r="S177" s="360"/>
      <c r="T177" s="360"/>
      <c r="U177" s="360"/>
      <c r="V177" s="360"/>
      <c r="W177" s="360"/>
      <c r="X177" s="360"/>
      <c r="Y177" s="67"/>
      <c r="Z177" s="67"/>
    </row>
    <row r="178" spans="1:53" ht="27" customHeight="1" x14ac:dyDescent="0.25">
      <c r="A178" s="64" t="s">
        <v>308</v>
      </c>
      <c r="B178" s="64" t="s">
        <v>309</v>
      </c>
      <c r="C178" s="37">
        <v>4301051409</v>
      </c>
      <c r="D178" s="346">
        <v>4680115881556</v>
      </c>
      <c r="E178" s="346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134</v>
      </c>
      <c r="M178" s="38">
        <v>45</v>
      </c>
      <c r="N178" s="53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8"/>
      <c r="P178" s="348"/>
      <c r="Q178" s="348"/>
      <c r="R178" s="349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310</v>
      </c>
      <c r="B179" s="64" t="s">
        <v>311</v>
      </c>
      <c r="C179" s="37">
        <v>4301051538</v>
      </c>
      <c r="D179" s="346">
        <v>4680115880573</v>
      </c>
      <c r="E179" s="346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112</v>
      </c>
      <c r="L179" s="39" t="s">
        <v>79</v>
      </c>
      <c r="M179" s="38">
        <v>45</v>
      </c>
      <c r="N179" s="531" t="s">
        <v>312</v>
      </c>
      <c r="O179" s="348"/>
      <c r="P179" s="348"/>
      <c r="Q179" s="348"/>
      <c r="R179" s="34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313</v>
      </c>
      <c r="B180" s="64" t="s">
        <v>314</v>
      </c>
      <c r="C180" s="37">
        <v>4301051408</v>
      </c>
      <c r="D180" s="346">
        <v>4680115881594</v>
      </c>
      <c r="E180" s="346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112</v>
      </c>
      <c r="L180" s="39" t="s">
        <v>134</v>
      </c>
      <c r="M180" s="38">
        <v>40</v>
      </c>
      <c r="N180" s="5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8"/>
      <c r="P180" s="348"/>
      <c r="Q180" s="348"/>
      <c r="R180" s="34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4301051505</v>
      </c>
      <c r="D181" s="346">
        <v>4680115881587</v>
      </c>
      <c r="E181" s="346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112</v>
      </c>
      <c r="L181" s="39" t="s">
        <v>79</v>
      </c>
      <c r="M181" s="38">
        <v>40</v>
      </c>
      <c r="N181" s="533" t="s">
        <v>317</v>
      </c>
      <c r="O181" s="348"/>
      <c r="P181" s="348"/>
      <c r="Q181" s="348"/>
      <c r="R181" s="34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318</v>
      </c>
      <c r="B182" s="64" t="s">
        <v>319</v>
      </c>
      <c r="C182" s="37">
        <v>4301051380</v>
      </c>
      <c r="D182" s="346">
        <v>4680115880962</v>
      </c>
      <c r="E182" s="346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112</v>
      </c>
      <c r="L182" s="39" t="s">
        <v>79</v>
      </c>
      <c r="M182" s="38">
        <v>40</v>
      </c>
      <c r="N182" s="5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8"/>
      <c r="P182" s="348"/>
      <c r="Q182" s="348"/>
      <c r="R182" s="34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4301051411</v>
      </c>
      <c r="D183" s="346">
        <v>4680115881617</v>
      </c>
      <c r="E183" s="346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112</v>
      </c>
      <c r="L183" s="39" t="s">
        <v>134</v>
      </c>
      <c r="M183" s="38">
        <v>40</v>
      </c>
      <c r="N183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8"/>
      <c r="P183" s="348"/>
      <c r="Q183" s="348"/>
      <c r="R183" s="34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4301051487</v>
      </c>
      <c r="D184" s="346">
        <v>4680115881228</v>
      </c>
      <c r="E184" s="346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6" t="s">
        <v>324</v>
      </c>
      <c r="O184" s="348"/>
      <c r="P184" s="348"/>
      <c r="Q184" s="348"/>
      <c r="R184" s="34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325</v>
      </c>
      <c r="B185" s="64" t="s">
        <v>326</v>
      </c>
      <c r="C185" s="37">
        <v>4301051506</v>
      </c>
      <c r="D185" s="346">
        <v>4680115881037</v>
      </c>
      <c r="E185" s="346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7" t="s">
        <v>327</v>
      </c>
      <c r="O185" s="348"/>
      <c r="P185" s="348"/>
      <c r="Q185" s="348"/>
      <c r="R185" s="34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4301051384</v>
      </c>
      <c r="D186" s="346">
        <v>4680115881211</v>
      </c>
      <c r="E186" s="346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8"/>
      <c r="P186" s="348"/>
      <c r="Q186" s="348"/>
      <c r="R186" s="34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4301051378</v>
      </c>
      <c r="D187" s="346">
        <v>4680115881020</v>
      </c>
      <c r="E187" s="346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8"/>
      <c r="P187" s="348"/>
      <c r="Q187" s="348"/>
      <c r="R187" s="34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332</v>
      </c>
      <c r="B188" s="64" t="s">
        <v>333</v>
      </c>
      <c r="C188" s="37">
        <v>4301051407</v>
      </c>
      <c r="D188" s="346">
        <v>4680115882195</v>
      </c>
      <c r="E188" s="346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134</v>
      </c>
      <c r="M188" s="38">
        <v>40</v>
      </c>
      <c r="N188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8"/>
      <c r="P188" s="348"/>
      <c r="Q188" s="348"/>
      <c r="R188" s="34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334</v>
      </c>
      <c r="B189" s="64" t="s">
        <v>335</v>
      </c>
      <c r="C189" s="37">
        <v>4301051479</v>
      </c>
      <c r="D189" s="346">
        <v>4680115882607</v>
      </c>
      <c r="E189" s="346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134</v>
      </c>
      <c r="M189" s="38">
        <v>45</v>
      </c>
      <c r="N189" s="5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8"/>
      <c r="P189" s="348"/>
      <c r="Q189" s="348"/>
      <c r="R189" s="34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336</v>
      </c>
      <c r="B190" s="64" t="s">
        <v>337</v>
      </c>
      <c r="C190" s="37">
        <v>4301051468</v>
      </c>
      <c r="D190" s="346">
        <v>4680115880092</v>
      </c>
      <c r="E190" s="346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134</v>
      </c>
      <c r="M190" s="38">
        <v>45</v>
      </c>
      <c r="N190" s="5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8"/>
      <c r="P190" s="348"/>
      <c r="Q190" s="348"/>
      <c r="R190" s="34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338</v>
      </c>
      <c r="B191" s="64" t="s">
        <v>339</v>
      </c>
      <c r="C191" s="37">
        <v>4301051469</v>
      </c>
      <c r="D191" s="346">
        <v>4680115880221</v>
      </c>
      <c r="E191" s="34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8"/>
      <c r="P191" s="348"/>
      <c r="Q191" s="348"/>
      <c r="R191" s="34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340</v>
      </c>
      <c r="B192" s="64" t="s">
        <v>341</v>
      </c>
      <c r="C192" s="37">
        <v>4301051523</v>
      </c>
      <c r="D192" s="346">
        <v>4680115882942</v>
      </c>
      <c r="E192" s="346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8"/>
      <c r="P192" s="348"/>
      <c r="Q192" s="348"/>
      <c r="R192" s="34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342</v>
      </c>
      <c r="B193" s="64" t="s">
        <v>343</v>
      </c>
      <c r="C193" s="37">
        <v>4301051326</v>
      </c>
      <c r="D193" s="346">
        <v>4680115880504</v>
      </c>
      <c r="E193" s="346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8"/>
      <c r="P193" s="348"/>
      <c r="Q193" s="348"/>
      <c r="R193" s="34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344</v>
      </c>
      <c r="B194" s="64" t="s">
        <v>345</v>
      </c>
      <c r="C194" s="37">
        <v>4301051410</v>
      </c>
      <c r="D194" s="346">
        <v>4680115882164</v>
      </c>
      <c r="E194" s="346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134</v>
      </c>
      <c r="M194" s="38">
        <v>40</v>
      </c>
      <c r="N194" s="5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8"/>
      <c r="P194" s="348"/>
      <c r="Q194" s="348"/>
      <c r="R194" s="34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55"/>
      <c r="N195" s="351" t="s">
        <v>43</v>
      </c>
      <c r="O195" s="352"/>
      <c r="P195" s="352"/>
      <c r="Q195" s="352"/>
      <c r="R195" s="352"/>
      <c r="S195" s="352"/>
      <c r="T195" s="353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354"/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5"/>
      <c r="N196" s="351" t="s">
        <v>43</v>
      </c>
      <c r="O196" s="352"/>
      <c r="P196" s="352"/>
      <c r="Q196" s="352"/>
      <c r="R196" s="352"/>
      <c r="S196" s="352"/>
      <c r="T196" s="353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360" t="s">
        <v>237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67"/>
      <c r="Z197" s="67"/>
    </row>
    <row r="198" spans="1:53" ht="16.5" customHeight="1" x14ac:dyDescent="0.25">
      <c r="A198" s="64" t="s">
        <v>346</v>
      </c>
      <c r="B198" s="64" t="s">
        <v>347</v>
      </c>
      <c r="C198" s="37">
        <v>4301060360</v>
      </c>
      <c r="D198" s="346">
        <v>4680115882874</v>
      </c>
      <c r="E198" s="346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19" t="s">
        <v>348</v>
      </c>
      <c r="O198" s="348"/>
      <c r="P198" s="348"/>
      <c r="Q198" s="348"/>
      <c r="R198" s="349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349</v>
      </c>
      <c r="B199" s="64" t="s">
        <v>350</v>
      </c>
      <c r="C199" s="37">
        <v>4301060359</v>
      </c>
      <c r="D199" s="346">
        <v>4680115884434</v>
      </c>
      <c r="E199" s="34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20" t="s">
        <v>351</v>
      </c>
      <c r="O199" s="348"/>
      <c r="P199" s="348"/>
      <c r="Q199" s="348"/>
      <c r="R199" s="34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352</v>
      </c>
      <c r="B200" s="64" t="s">
        <v>353</v>
      </c>
      <c r="C200" s="37">
        <v>4301060338</v>
      </c>
      <c r="D200" s="346">
        <v>4680115880801</v>
      </c>
      <c r="E200" s="346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8"/>
      <c r="P200" s="348"/>
      <c r="Q200" s="348"/>
      <c r="R200" s="34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354</v>
      </c>
      <c r="B201" s="64" t="s">
        <v>355</v>
      </c>
      <c r="C201" s="37">
        <v>4301060339</v>
      </c>
      <c r="D201" s="346">
        <v>4680115880818</v>
      </c>
      <c r="E201" s="34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8"/>
      <c r="P201" s="348"/>
      <c r="Q201" s="348"/>
      <c r="R201" s="34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5"/>
      <c r="N202" s="351" t="s">
        <v>43</v>
      </c>
      <c r="O202" s="352"/>
      <c r="P202" s="352"/>
      <c r="Q202" s="352"/>
      <c r="R202" s="352"/>
      <c r="S202" s="352"/>
      <c r="T202" s="353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354"/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5"/>
      <c r="N203" s="351" t="s">
        <v>43</v>
      </c>
      <c r="O203" s="352"/>
      <c r="P203" s="352"/>
      <c r="Q203" s="352"/>
      <c r="R203" s="352"/>
      <c r="S203" s="352"/>
      <c r="T203" s="353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371" t="s">
        <v>356</v>
      </c>
      <c r="B204" s="371"/>
      <c r="C204" s="371"/>
      <c r="D204" s="371"/>
      <c r="E204" s="371"/>
      <c r="F204" s="371"/>
      <c r="G204" s="371"/>
      <c r="H204" s="371"/>
      <c r="I204" s="371"/>
      <c r="J204" s="371"/>
      <c r="K204" s="371"/>
      <c r="L204" s="371"/>
      <c r="M204" s="371"/>
      <c r="N204" s="371"/>
      <c r="O204" s="371"/>
      <c r="P204" s="371"/>
      <c r="Q204" s="371"/>
      <c r="R204" s="371"/>
      <c r="S204" s="371"/>
      <c r="T204" s="371"/>
      <c r="U204" s="371"/>
      <c r="V204" s="371"/>
      <c r="W204" s="371"/>
      <c r="X204" s="371"/>
      <c r="Y204" s="66"/>
      <c r="Z204" s="66"/>
    </row>
    <row r="205" spans="1:53" ht="14.25" customHeight="1" x14ac:dyDescent="0.25">
      <c r="A205" s="360" t="s">
        <v>76</v>
      </c>
      <c r="B205" s="360"/>
      <c r="C205" s="360"/>
      <c r="D205" s="360"/>
      <c r="E205" s="360"/>
      <c r="F205" s="360"/>
      <c r="G205" s="360"/>
      <c r="H205" s="360"/>
      <c r="I205" s="360"/>
      <c r="J205" s="360"/>
      <c r="K205" s="360"/>
      <c r="L205" s="360"/>
      <c r="M205" s="360"/>
      <c r="N205" s="360"/>
      <c r="O205" s="360"/>
      <c r="P205" s="360"/>
      <c r="Q205" s="360"/>
      <c r="R205" s="360"/>
      <c r="S205" s="360"/>
      <c r="T205" s="360"/>
      <c r="U205" s="360"/>
      <c r="V205" s="360"/>
      <c r="W205" s="360"/>
      <c r="X205" s="360"/>
      <c r="Y205" s="67"/>
      <c r="Z205" s="67"/>
    </row>
    <row r="206" spans="1:53" ht="27" customHeight="1" x14ac:dyDescent="0.25">
      <c r="A206" s="64" t="s">
        <v>357</v>
      </c>
      <c r="B206" s="64" t="s">
        <v>358</v>
      </c>
      <c r="C206" s="37">
        <v>4301031151</v>
      </c>
      <c r="D206" s="346">
        <v>4607091389845</v>
      </c>
      <c r="E206" s="346"/>
      <c r="F206" s="63">
        <v>0.35</v>
      </c>
      <c r="G206" s="38">
        <v>6</v>
      </c>
      <c r="H206" s="63">
        <v>2.1</v>
      </c>
      <c r="I206" s="63">
        <v>2.2000000000000002</v>
      </c>
      <c r="J206" s="38">
        <v>234</v>
      </c>
      <c r="K206" s="38" t="s">
        <v>189</v>
      </c>
      <c r="L206" s="39" t="s">
        <v>79</v>
      </c>
      <c r="M206" s="38">
        <v>40</v>
      </c>
      <c r="N206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8"/>
      <c r="P206" s="348"/>
      <c r="Q206" s="348"/>
      <c r="R206" s="349"/>
      <c r="S206" s="40" t="s">
        <v>48</v>
      </c>
      <c r="T206" s="40" t="s">
        <v>48</v>
      </c>
      <c r="U206" s="41" t="s">
        <v>0</v>
      </c>
      <c r="V206" s="59">
        <v>0</v>
      </c>
      <c r="W206" s="56">
        <f>IFERROR(IF(V206="",0,CEILING((V206/$H206),1)*$H206),"")</f>
        <v>0</v>
      </c>
      <c r="X206" s="42" t="str">
        <f>IFERROR(IF(W206=0,"",ROUNDUP(W206/H206,0)*0.00502),"")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x14ac:dyDescent="0.2">
      <c r="A207" s="354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5"/>
      <c r="N207" s="351" t="s">
        <v>43</v>
      </c>
      <c r="O207" s="352"/>
      <c r="P207" s="352"/>
      <c r="Q207" s="352"/>
      <c r="R207" s="352"/>
      <c r="S207" s="352"/>
      <c r="T207" s="353"/>
      <c r="U207" s="43" t="s">
        <v>42</v>
      </c>
      <c r="V207" s="44">
        <f>IFERROR(V206/H206,"0")</f>
        <v>0</v>
      </c>
      <c r="W207" s="44">
        <f>IFERROR(W206/H206,"0")</f>
        <v>0</v>
      </c>
      <c r="X207" s="44">
        <f>IFERROR(IF(X206="",0,X206),"0")</f>
        <v>0</v>
      </c>
      <c r="Y207" s="68"/>
      <c r="Z207" s="68"/>
    </row>
    <row r="208" spans="1:53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5"/>
      <c r="N208" s="351" t="s">
        <v>43</v>
      </c>
      <c r="O208" s="352"/>
      <c r="P208" s="352"/>
      <c r="Q208" s="352"/>
      <c r="R208" s="352"/>
      <c r="S208" s="352"/>
      <c r="T208" s="353"/>
      <c r="U208" s="43" t="s">
        <v>0</v>
      </c>
      <c r="V208" s="44">
        <f>IFERROR(SUM(V206:V206),"0")</f>
        <v>0</v>
      </c>
      <c r="W208" s="44">
        <f>IFERROR(SUM(W206:W206),"0")</f>
        <v>0</v>
      </c>
      <c r="X208" s="43"/>
      <c r="Y208" s="68"/>
      <c r="Z208" s="68"/>
    </row>
    <row r="209" spans="1:53" ht="16.5" customHeight="1" x14ac:dyDescent="0.25">
      <c r="A209" s="371" t="s">
        <v>359</v>
      </c>
      <c r="B209" s="371"/>
      <c r="C209" s="371"/>
      <c r="D209" s="371"/>
      <c r="E209" s="371"/>
      <c r="F209" s="371"/>
      <c r="G209" s="371"/>
      <c r="H209" s="371"/>
      <c r="I209" s="371"/>
      <c r="J209" s="371"/>
      <c r="K209" s="371"/>
      <c r="L209" s="371"/>
      <c r="M209" s="371"/>
      <c r="N209" s="371"/>
      <c r="O209" s="371"/>
      <c r="P209" s="371"/>
      <c r="Q209" s="371"/>
      <c r="R209" s="371"/>
      <c r="S209" s="371"/>
      <c r="T209" s="371"/>
      <c r="U209" s="371"/>
      <c r="V209" s="371"/>
      <c r="W209" s="371"/>
      <c r="X209" s="371"/>
      <c r="Y209" s="66"/>
      <c r="Z209" s="66"/>
    </row>
    <row r="210" spans="1:53" ht="14.25" customHeight="1" x14ac:dyDescent="0.25">
      <c r="A210" s="360" t="s">
        <v>116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67"/>
      <c r="Z210" s="67"/>
    </row>
    <row r="211" spans="1:53" ht="27" customHeight="1" x14ac:dyDescent="0.25">
      <c r="A211" s="64" t="s">
        <v>360</v>
      </c>
      <c r="B211" s="64" t="s">
        <v>361</v>
      </c>
      <c r="C211" s="37">
        <v>4301011724</v>
      </c>
      <c r="D211" s="346">
        <v>4680115884236</v>
      </c>
      <c r="E211" s="346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112</v>
      </c>
      <c r="L211" s="39" t="s">
        <v>111</v>
      </c>
      <c r="M211" s="38">
        <v>55</v>
      </c>
      <c r="N211" s="515" t="s">
        <v>362</v>
      </c>
      <c r="O211" s="348"/>
      <c r="P211" s="348"/>
      <c r="Q211" s="348"/>
      <c r="R211" s="349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IFERROR(IF(W211=0,"",ROUNDUP(W211/H211,0)*0.02175),"")</f>
        <v/>
      </c>
      <c r="Y211" s="69" t="s">
        <v>48</v>
      </c>
      <c r="Z211" s="70" t="s">
        <v>363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4301011726</v>
      </c>
      <c r="D212" s="346">
        <v>4680115884182</v>
      </c>
      <c r="E212" s="346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80</v>
      </c>
      <c r="L212" s="39" t="s">
        <v>111</v>
      </c>
      <c r="M212" s="38">
        <v>55</v>
      </c>
      <c r="N212" s="511" t="s">
        <v>366</v>
      </c>
      <c r="O212" s="348"/>
      <c r="P212" s="348"/>
      <c r="Q212" s="348"/>
      <c r="R212" s="349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IFERROR(IF(W212=0,"",ROUNDUP(W212/H212,0)*0.00937),"")</f>
        <v/>
      </c>
      <c r="Y212" s="69" t="s">
        <v>48</v>
      </c>
      <c r="Z212" s="70" t="s">
        <v>363</v>
      </c>
      <c r="AD212" s="71"/>
      <c r="BA212" s="189" t="s">
        <v>66</v>
      </c>
    </row>
    <row r="213" spans="1:53" ht="27" customHeight="1" x14ac:dyDescent="0.25">
      <c r="A213" s="64" t="s">
        <v>367</v>
      </c>
      <c r="B213" s="64" t="s">
        <v>368</v>
      </c>
      <c r="C213" s="37">
        <v>4301011721</v>
      </c>
      <c r="D213" s="346">
        <v>4680115884175</v>
      </c>
      <c r="E213" s="346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112</v>
      </c>
      <c r="L213" s="39" t="s">
        <v>111</v>
      </c>
      <c r="M213" s="38">
        <v>55</v>
      </c>
      <c r="N213" s="512" t="s">
        <v>369</v>
      </c>
      <c r="O213" s="348"/>
      <c r="P213" s="348"/>
      <c r="Q213" s="348"/>
      <c r="R213" s="349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363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4301011722</v>
      </c>
      <c r="D214" s="346">
        <v>4680115884205</v>
      </c>
      <c r="E214" s="346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13" t="s">
        <v>372</v>
      </c>
      <c r="O214" s="348"/>
      <c r="P214" s="348"/>
      <c r="Q214" s="348"/>
      <c r="R214" s="349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363</v>
      </c>
      <c r="AD214" s="71"/>
      <c r="BA214" s="191" t="s">
        <v>66</v>
      </c>
    </row>
    <row r="215" spans="1:53" x14ac:dyDescent="0.2">
      <c r="A215" s="354"/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5"/>
      <c r="N215" s="351" t="s">
        <v>43</v>
      </c>
      <c r="O215" s="352"/>
      <c r="P215" s="352"/>
      <c r="Q215" s="352"/>
      <c r="R215" s="352"/>
      <c r="S215" s="352"/>
      <c r="T215" s="353"/>
      <c r="U215" s="43" t="s">
        <v>42</v>
      </c>
      <c r="V215" s="44">
        <f>IFERROR(V211/H211,"0")+IFERROR(V212/H212,"0")+IFERROR(V213/H213,"0")+IFERROR(V214/H214,"0")</f>
        <v>0</v>
      </c>
      <c r="W215" s="44">
        <f>IFERROR(W211/H211,"0")+IFERROR(W212/H212,"0")+IFERROR(W213/H213,"0")+IFERROR(W214/H214,"0")</f>
        <v>0</v>
      </c>
      <c r="X215" s="44">
        <f>IFERROR(IF(X211="",0,X211),"0")+IFERROR(IF(X212="",0,X212),"0")+IFERROR(IF(X213="",0,X213),"0")+IFERROR(IF(X214="",0,X214),"0")</f>
        <v>0</v>
      </c>
      <c r="Y215" s="68"/>
      <c r="Z215" s="68"/>
    </row>
    <row r="216" spans="1:53" x14ac:dyDescent="0.2">
      <c r="A216" s="354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5"/>
      <c r="N216" s="351" t="s">
        <v>43</v>
      </c>
      <c r="O216" s="352"/>
      <c r="P216" s="352"/>
      <c r="Q216" s="352"/>
      <c r="R216" s="352"/>
      <c r="S216" s="352"/>
      <c r="T216" s="353"/>
      <c r="U216" s="43" t="s">
        <v>0</v>
      </c>
      <c r="V216" s="44">
        <f>IFERROR(SUM(V211:V214),"0")</f>
        <v>0</v>
      </c>
      <c r="W216" s="44">
        <f>IFERROR(SUM(W211:W214),"0")</f>
        <v>0</v>
      </c>
      <c r="X216" s="43"/>
      <c r="Y216" s="68"/>
      <c r="Z216" s="68"/>
    </row>
    <row r="217" spans="1:53" ht="16.5" customHeight="1" x14ac:dyDescent="0.25">
      <c r="A217" s="371" t="s">
        <v>373</v>
      </c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  <c r="X217" s="371"/>
      <c r="Y217" s="66"/>
      <c r="Z217" s="66"/>
    </row>
    <row r="218" spans="1:53" ht="14.25" customHeight="1" x14ac:dyDescent="0.25">
      <c r="A218" s="360" t="s">
        <v>116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67"/>
      <c r="Z218" s="67"/>
    </row>
    <row r="219" spans="1:53" ht="27" customHeight="1" x14ac:dyDescent="0.25">
      <c r="A219" s="64" t="s">
        <v>374</v>
      </c>
      <c r="B219" s="64" t="s">
        <v>375</v>
      </c>
      <c r="C219" s="37">
        <v>4301011346</v>
      </c>
      <c r="D219" s="346">
        <v>4607091387445</v>
      </c>
      <c r="E219" s="346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8"/>
      <c r="P219" s="348"/>
      <c r="Q219" s="348"/>
      <c r="R219" s="349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1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customHeight="1" x14ac:dyDescent="0.25">
      <c r="A220" s="64" t="s">
        <v>376</v>
      </c>
      <c r="B220" s="64" t="s">
        <v>377</v>
      </c>
      <c r="C220" s="37">
        <v>4301011362</v>
      </c>
      <c r="D220" s="346">
        <v>4607091386004</v>
      </c>
      <c r="E220" s="346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8"/>
      <c r="P220" s="348"/>
      <c r="Q220" s="348"/>
      <c r="R220" s="349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customHeight="1" x14ac:dyDescent="0.25">
      <c r="A221" s="64" t="s">
        <v>376</v>
      </c>
      <c r="B221" s="64" t="s">
        <v>378</v>
      </c>
      <c r="C221" s="37">
        <v>4301011308</v>
      </c>
      <c r="D221" s="346">
        <v>4607091386004</v>
      </c>
      <c r="E221" s="346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8"/>
      <c r="P221" s="348"/>
      <c r="Q221" s="348"/>
      <c r="R221" s="34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customHeight="1" x14ac:dyDescent="0.25">
      <c r="A222" s="64" t="s">
        <v>379</v>
      </c>
      <c r="B222" s="64" t="s">
        <v>380</v>
      </c>
      <c r="C222" s="37">
        <v>4301011347</v>
      </c>
      <c r="D222" s="346">
        <v>4607091386073</v>
      </c>
      <c r="E222" s="346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112</v>
      </c>
      <c r="L222" s="39" t="s">
        <v>111</v>
      </c>
      <c r="M222" s="38">
        <v>31</v>
      </c>
      <c r="N222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8"/>
      <c r="P222" s="348"/>
      <c r="Q222" s="348"/>
      <c r="R222" s="34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381</v>
      </c>
      <c r="B223" s="64" t="s">
        <v>382</v>
      </c>
      <c r="C223" s="37">
        <v>4301011395</v>
      </c>
      <c r="D223" s="346">
        <v>4607091387322</v>
      </c>
      <c r="E223" s="346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112</v>
      </c>
      <c r="L223" s="39" t="s">
        <v>121</v>
      </c>
      <c r="M223" s="38">
        <v>55</v>
      </c>
      <c r="N223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8"/>
      <c r="P223" s="348"/>
      <c r="Q223" s="348"/>
      <c r="R223" s="34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381</v>
      </c>
      <c r="B224" s="64" t="s">
        <v>383</v>
      </c>
      <c r="C224" s="37">
        <v>4301010928</v>
      </c>
      <c r="D224" s="346">
        <v>4607091387322</v>
      </c>
      <c r="E224" s="346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112</v>
      </c>
      <c r="L224" s="39" t="s">
        <v>111</v>
      </c>
      <c r="M224" s="38">
        <v>55</v>
      </c>
      <c r="N224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8"/>
      <c r="P224" s="348"/>
      <c r="Q224" s="348"/>
      <c r="R224" s="34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384</v>
      </c>
      <c r="B225" s="64" t="s">
        <v>385</v>
      </c>
      <c r="C225" s="37">
        <v>4301011311</v>
      </c>
      <c r="D225" s="346">
        <v>4607091387377</v>
      </c>
      <c r="E225" s="346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112</v>
      </c>
      <c r="L225" s="39" t="s">
        <v>111</v>
      </c>
      <c r="M225" s="38">
        <v>55</v>
      </c>
      <c r="N225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8"/>
      <c r="P225" s="348"/>
      <c r="Q225" s="348"/>
      <c r="R225" s="34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386</v>
      </c>
      <c r="B226" s="64" t="s">
        <v>387</v>
      </c>
      <c r="C226" s="37">
        <v>4301010945</v>
      </c>
      <c r="D226" s="346">
        <v>4607091387353</v>
      </c>
      <c r="E226" s="346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112</v>
      </c>
      <c r="L226" s="39" t="s">
        <v>111</v>
      </c>
      <c r="M226" s="38">
        <v>55</v>
      </c>
      <c r="N226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8"/>
      <c r="P226" s="348"/>
      <c r="Q226" s="348"/>
      <c r="R226" s="34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388</v>
      </c>
      <c r="B227" s="64" t="s">
        <v>389</v>
      </c>
      <c r="C227" s="37">
        <v>4301011328</v>
      </c>
      <c r="D227" s="346">
        <v>4607091386011</v>
      </c>
      <c r="E227" s="346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8"/>
      <c r="P227" s="348"/>
      <c r="Q227" s="348"/>
      <c r="R227" s="349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1"/>
        <v>0</v>
      </c>
      <c r="X227" s="42" t="str">
        <f t="shared" ref="X227:X233" si="12">IFERROR(IF(W227=0,"",ROUNDUP(W227/H227,0)*0.00937),"")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390</v>
      </c>
      <c r="B228" s="64" t="s">
        <v>391</v>
      </c>
      <c r="C228" s="37">
        <v>4301011329</v>
      </c>
      <c r="D228" s="346">
        <v>4607091387308</v>
      </c>
      <c r="E228" s="346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8"/>
      <c r="P228" s="348"/>
      <c r="Q228" s="348"/>
      <c r="R228" s="349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392</v>
      </c>
      <c r="B229" s="64" t="s">
        <v>393</v>
      </c>
      <c r="C229" s="37">
        <v>4301011049</v>
      </c>
      <c r="D229" s="346">
        <v>4607091387339</v>
      </c>
      <c r="E229" s="346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111</v>
      </c>
      <c r="M229" s="38">
        <v>55</v>
      </c>
      <c r="N22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8"/>
      <c r="P229" s="348"/>
      <c r="Q229" s="348"/>
      <c r="R229" s="349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 t="shared" si="12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394</v>
      </c>
      <c r="B230" s="64" t="s">
        <v>395</v>
      </c>
      <c r="C230" s="37">
        <v>4301011433</v>
      </c>
      <c r="D230" s="346">
        <v>4680115882638</v>
      </c>
      <c r="E230" s="346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8"/>
      <c r="P230" s="348"/>
      <c r="Q230" s="348"/>
      <c r="R230" s="349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396</v>
      </c>
      <c r="B231" s="64" t="s">
        <v>397</v>
      </c>
      <c r="C231" s="37">
        <v>4301011573</v>
      </c>
      <c r="D231" s="346">
        <v>4680115881938</v>
      </c>
      <c r="E231" s="346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111</v>
      </c>
      <c r="M231" s="38">
        <v>90</v>
      </c>
      <c r="N23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8"/>
      <c r="P231" s="348"/>
      <c r="Q231" s="348"/>
      <c r="R231" s="34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 t="shared" si="12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398</v>
      </c>
      <c r="B232" s="64" t="s">
        <v>399</v>
      </c>
      <c r="C232" s="37">
        <v>4301010944</v>
      </c>
      <c r="D232" s="346">
        <v>4607091387346</v>
      </c>
      <c r="E232" s="346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111</v>
      </c>
      <c r="M232" s="38">
        <v>55</v>
      </c>
      <c r="N23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8"/>
      <c r="P232" s="348"/>
      <c r="Q232" s="348"/>
      <c r="R232" s="34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 t="shared" si="12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400</v>
      </c>
      <c r="B233" s="64" t="s">
        <v>401</v>
      </c>
      <c r="C233" s="37">
        <v>4301011353</v>
      </c>
      <c r="D233" s="346">
        <v>4607091389807</v>
      </c>
      <c r="E233" s="346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111</v>
      </c>
      <c r="M233" s="38">
        <v>55</v>
      </c>
      <c r="N233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8"/>
      <c r="P233" s="348"/>
      <c r="Q233" s="348"/>
      <c r="R233" s="34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 t="shared" si="12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x14ac:dyDescent="0.2">
      <c r="A234" s="354"/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5"/>
      <c r="N234" s="351" t="s">
        <v>43</v>
      </c>
      <c r="O234" s="352"/>
      <c r="P234" s="352"/>
      <c r="Q234" s="352"/>
      <c r="R234" s="352"/>
      <c r="S234" s="352"/>
      <c r="T234" s="353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354"/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5"/>
      <c r="N235" s="351" t="s">
        <v>43</v>
      </c>
      <c r="O235" s="352"/>
      <c r="P235" s="352"/>
      <c r="Q235" s="352"/>
      <c r="R235" s="352"/>
      <c r="S235" s="352"/>
      <c r="T235" s="353"/>
      <c r="U235" s="43" t="s">
        <v>0</v>
      </c>
      <c r="V235" s="44">
        <f>IFERROR(SUM(V219:V233),"0")</f>
        <v>0</v>
      </c>
      <c r="W235" s="44">
        <f>IFERROR(SUM(W219:W233),"0")</f>
        <v>0</v>
      </c>
      <c r="X235" s="43"/>
      <c r="Y235" s="68"/>
      <c r="Z235" s="68"/>
    </row>
    <row r="236" spans="1:53" ht="14.25" customHeight="1" x14ac:dyDescent="0.25">
      <c r="A236" s="360" t="s">
        <v>108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67"/>
      <c r="Z236" s="67"/>
    </row>
    <row r="237" spans="1:53" ht="27" customHeight="1" x14ac:dyDescent="0.25">
      <c r="A237" s="64" t="s">
        <v>402</v>
      </c>
      <c r="B237" s="64" t="s">
        <v>403</v>
      </c>
      <c r="C237" s="37">
        <v>4301020254</v>
      </c>
      <c r="D237" s="346">
        <v>4680115881914</v>
      </c>
      <c r="E237" s="346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111</v>
      </c>
      <c r="M237" s="38">
        <v>90</v>
      </c>
      <c r="N237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8"/>
      <c r="P237" s="348"/>
      <c r="Q237" s="348"/>
      <c r="R237" s="349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x14ac:dyDescent="0.2">
      <c r="A238" s="354"/>
      <c r="B238" s="354"/>
      <c r="C238" s="354"/>
      <c r="D238" s="354"/>
      <c r="E238" s="354"/>
      <c r="F238" s="354"/>
      <c r="G238" s="354"/>
      <c r="H238" s="354"/>
      <c r="I238" s="354"/>
      <c r="J238" s="354"/>
      <c r="K238" s="354"/>
      <c r="L238" s="354"/>
      <c r="M238" s="355"/>
      <c r="N238" s="351" t="s">
        <v>43</v>
      </c>
      <c r="O238" s="352"/>
      <c r="P238" s="352"/>
      <c r="Q238" s="352"/>
      <c r="R238" s="352"/>
      <c r="S238" s="352"/>
      <c r="T238" s="353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x14ac:dyDescent="0.2">
      <c r="A239" s="354"/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5"/>
      <c r="N239" s="351" t="s">
        <v>43</v>
      </c>
      <c r="O239" s="352"/>
      <c r="P239" s="352"/>
      <c r="Q239" s="352"/>
      <c r="R239" s="352"/>
      <c r="S239" s="352"/>
      <c r="T239" s="353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customHeight="1" x14ac:dyDescent="0.25">
      <c r="A240" s="360" t="s">
        <v>76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67"/>
      <c r="Z240" s="67"/>
    </row>
    <row r="241" spans="1:53" ht="27" customHeight="1" x14ac:dyDescent="0.25">
      <c r="A241" s="64" t="s">
        <v>404</v>
      </c>
      <c r="B241" s="64" t="s">
        <v>405</v>
      </c>
      <c r="C241" s="37">
        <v>4301030878</v>
      </c>
      <c r="D241" s="346">
        <v>4607091387193</v>
      </c>
      <c r="E241" s="346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4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8"/>
      <c r="P241" s="348"/>
      <c r="Q241" s="348"/>
      <c r="R241" s="349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ht="27" customHeight="1" x14ac:dyDescent="0.25">
      <c r="A242" s="64" t="s">
        <v>406</v>
      </c>
      <c r="B242" s="64" t="s">
        <v>407</v>
      </c>
      <c r="C242" s="37">
        <v>4301031153</v>
      </c>
      <c r="D242" s="346">
        <v>4607091387230</v>
      </c>
      <c r="E242" s="346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4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8"/>
      <c r="P242" s="348"/>
      <c r="Q242" s="348"/>
      <c r="R242" s="349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9" t="s">
        <v>66</v>
      </c>
    </row>
    <row r="243" spans="1:53" ht="27" customHeight="1" x14ac:dyDescent="0.25">
      <c r="A243" s="64" t="s">
        <v>408</v>
      </c>
      <c r="B243" s="64" t="s">
        <v>409</v>
      </c>
      <c r="C243" s="37">
        <v>4301031152</v>
      </c>
      <c r="D243" s="346">
        <v>4607091387285</v>
      </c>
      <c r="E243" s="346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189</v>
      </c>
      <c r="L243" s="39" t="s">
        <v>79</v>
      </c>
      <c r="M243" s="38">
        <v>40</v>
      </c>
      <c r="N243" s="4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8"/>
      <c r="P243" s="348"/>
      <c r="Q243" s="348"/>
      <c r="R243" s="349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4301031164</v>
      </c>
      <c r="D244" s="346">
        <v>4680115880481</v>
      </c>
      <c r="E244" s="346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189</v>
      </c>
      <c r="L244" s="39" t="s">
        <v>79</v>
      </c>
      <c r="M244" s="38">
        <v>40</v>
      </c>
      <c r="N244" s="4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8"/>
      <c r="P244" s="348"/>
      <c r="Q244" s="348"/>
      <c r="R244" s="349"/>
      <c r="S244" s="40" t="s">
        <v>410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x14ac:dyDescent="0.2">
      <c r="A245" s="354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5"/>
      <c r="N245" s="351" t="s">
        <v>43</v>
      </c>
      <c r="O245" s="352"/>
      <c r="P245" s="352"/>
      <c r="Q245" s="352"/>
      <c r="R245" s="352"/>
      <c r="S245" s="352"/>
      <c r="T245" s="353"/>
      <c r="U245" s="43" t="s">
        <v>42</v>
      </c>
      <c r="V245" s="44">
        <f>IFERROR(V241/H241,"0")+IFERROR(V242/H242,"0")+IFERROR(V243/H243,"0")+IFERROR(V244/H244,"0")</f>
        <v>0</v>
      </c>
      <c r="W245" s="44">
        <f>IFERROR(W241/H241,"0")+IFERROR(W242/H242,"0")+IFERROR(W243/H243,"0")+IFERROR(W244/H244,"0")</f>
        <v>0</v>
      </c>
      <c r="X245" s="44">
        <f>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5"/>
      <c r="N246" s="351" t="s">
        <v>43</v>
      </c>
      <c r="O246" s="352"/>
      <c r="P246" s="352"/>
      <c r="Q246" s="352"/>
      <c r="R246" s="352"/>
      <c r="S246" s="352"/>
      <c r="T246" s="353"/>
      <c r="U246" s="43" t="s">
        <v>0</v>
      </c>
      <c r="V246" s="44">
        <f>IFERROR(SUM(V241:V244),"0")</f>
        <v>0</v>
      </c>
      <c r="W246" s="44">
        <f>IFERROR(SUM(W241:W244),"0")</f>
        <v>0</v>
      </c>
      <c r="X246" s="43"/>
      <c r="Y246" s="68"/>
      <c r="Z246" s="68"/>
    </row>
    <row r="247" spans="1:53" ht="14.25" customHeight="1" x14ac:dyDescent="0.25">
      <c r="A247" s="360" t="s">
        <v>81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4301051100</v>
      </c>
      <c r="D248" s="346">
        <v>4607091387766</v>
      </c>
      <c r="E248" s="346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112</v>
      </c>
      <c r="L248" s="39" t="s">
        <v>134</v>
      </c>
      <c r="M248" s="38">
        <v>40</v>
      </c>
      <c r="N248" s="4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8"/>
      <c r="P248" s="348"/>
      <c r="Q248" s="348"/>
      <c r="R248" s="349"/>
      <c r="S248" s="40" t="s">
        <v>48</v>
      </c>
      <c r="T248" s="40" t="s">
        <v>48</v>
      </c>
      <c r="U248" s="41" t="s">
        <v>0</v>
      </c>
      <c r="V248" s="59">
        <v>1500</v>
      </c>
      <c r="W248" s="56">
        <f t="shared" ref="W248:W257" si="13">IFERROR(IF(V248="",0,CEILING((V248/$H248),1)*$H248),"")</f>
        <v>1505.3999999999999</v>
      </c>
      <c r="X248" s="42">
        <f>IFERROR(IF(W248=0,"",ROUNDUP(W248/H248,0)*0.02175),"")</f>
        <v>4.1977500000000001</v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4301051116</v>
      </c>
      <c r="D249" s="346">
        <v>4607091387957</v>
      </c>
      <c r="E249" s="346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40</v>
      </c>
      <c r="N249" s="4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8"/>
      <c r="P249" s="348"/>
      <c r="Q249" s="348"/>
      <c r="R249" s="349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417</v>
      </c>
      <c r="B250" s="64" t="s">
        <v>418</v>
      </c>
      <c r="C250" s="37">
        <v>4301051115</v>
      </c>
      <c r="D250" s="346">
        <v>4607091387964</v>
      </c>
      <c r="E250" s="346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112</v>
      </c>
      <c r="L250" s="39" t="s">
        <v>79</v>
      </c>
      <c r="M250" s="38">
        <v>40</v>
      </c>
      <c r="N250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8"/>
      <c r="P250" s="348"/>
      <c r="Q250" s="348"/>
      <c r="R250" s="349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419</v>
      </c>
      <c r="B251" s="64" t="s">
        <v>420</v>
      </c>
      <c r="C251" s="37">
        <v>4301051461</v>
      </c>
      <c r="D251" s="346">
        <v>4680115883604</v>
      </c>
      <c r="E251" s="346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483" t="s">
        <v>421</v>
      </c>
      <c r="O251" s="348"/>
      <c r="P251" s="348"/>
      <c r="Q251" s="348"/>
      <c r="R251" s="349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422</v>
      </c>
      <c r="B252" s="64" t="s">
        <v>423</v>
      </c>
      <c r="C252" s="37">
        <v>4301051485</v>
      </c>
      <c r="D252" s="346">
        <v>4680115883567</v>
      </c>
      <c r="E252" s="346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484" t="s">
        <v>424</v>
      </c>
      <c r="O252" s="348"/>
      <c r="P252" s="348"/>
      <c r="Q252" s="348"/>
      <c r="R252" s="349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4301051134</v>
      </c>
      <c r="D253" s="346">
        <v>4607091381672</v>
      </c>
      <c r="E253" s="346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48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8"/>
      <c r="P253" s="348"/>
      <c r="Q253" s="348"/>
      <c r="R253" s="349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IFERROR(IF(W253=0,"",ROUNDUP(W253/H253,0)*0.00937),"")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427</v>
      </c>
      <c r="B254" s="64" t="s">
        <v>428</v>
      </c>
      <c r="C254" s="37">
        <v>4301051130</v>
      </c>
      <c r="D254" s="346">
        <v>4607091387537</v>
      </c>
      <c r="E254" s="346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4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8"/>
      <c r="P254" s="348"/>
      <c r="Q254" s="348"/>
      <c r="R254" s="349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429</v>
      </c>
      <c r="B255" s="64" t="s">
        <v>430</v>
      </c>
      <c r="C255" s="37">
        <v>4301051132</v>
      </c>
      <c r="D255" s="346">
        <v>4607091387513</v>
      </c>
      <c r="E255" s="346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8"/>
      <c r="P255" s="348"/>
      <c r="Q255" s="348"/>
      <c r="R255" s="349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431</v>
      </c>
      <c r="B256" s="64" t="s">
        <v>432</v>
      </c>
      <c r="C256" s="37">
        <v>4301051277</v>
      </c>
      <c r="D256" s="346">
        <v>4680115880511</v>
      </c>
      <c r="E256" s="346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4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8"/>
      <c r="P256" s="348"/>
      <c r="Q256" s="348"/>
      <c r="R256" s="349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433</v>
      </c>
      <c r="B257" s="64" t="s">
        <v>434</v>
      </c>
      <c r="C257" s="37">
        <v>4301051344</v>
      </c>
      <c r="D257" s="346">
        <v>4680115880412</v>
      </c>
      <c r="E257" s="346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4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8"/>
      <c r="P257" s="348"/>
      <c r="Q257" s="348"/>
      <c r="R257" s="349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55"/>
      <c r="N258" s="351" t="s">
        <v>43</v>
      </c>
      <c r="O258" s="352"/>
      <c r="P258" s="352"/>
      <c r="Q258" s="352"/>
      <c r="R258" s="352"/>
      <c r="S258" s="352"/>
      <c r="T258" s="353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192.30769230769232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193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4.1977500000000001</v>
      </c>
      <c r="Y258" s="68"/>
      <c r="Z258" s="68"/>
    </row>
    <row r="259" spans="1:53" x14ac:dyDescent="0.2">
      <c r="A259" s="354"/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5"/>
      <c r="N259" s="351" t="s">
        <v>43</v>
      </c>
      <c r="O259" s="352"/>
      <c r="P259" s="352"/>
      <c r="Q259" s="352"/>
      <c r="R259" s="352"/>
      <c r="S259" s="352"/>
      <c r="T259" s="353"/>
      <c r="U259" s="43" t="s">
        <v>0</v>
      </c>
      <c r="V259" s="44">
        <f>IFERROR(SUM(V248:V257),"0")</f>
        <v>1500</v>
      </c>
      <c r="W259" s="44">
        <f>IFERROR(SUM(W248:W257),"0")</f>
        <v>1505.3999999999999</v>
      </c>
      <c r="X259" s="43"/>
      <c r="Y259" s="68"/>
      <c r="Z259" s="68"/>
    </row>
    <row r="260" spans="1:53" ht="14.25" customHeight="1" x14ac:dyDescent="0.25">
      <c r="A260" s="360" t="s">
        <v>237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67"/>
      <c r="Z260" s="67"/>
    </row>
    <row r="261" spans="1:53" ht="16.5" customHeight="1" x14ac:dyDescent="0.25">
      <c r="A261" s="64" t="s">
        <v>435</v>
      </c>
      <c r="B261" s="64" t="s">
        <v>436</v>
      </c>
      <c r="C261" s="37">
        <v>4301060326</v>
      </c>
      <c r="D261" s="346">
        <v>4607091380880</v>
      </c>
      <c r="E261" s="346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112</v>
      </c>
      <c r="L261" s="39" t="s">
        <v>79</v>
      </c>
      <c r="M261" s="38">
        <v>30</v>
      </c>
      <c r="N261" s="4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8"/>
      <c r="P261" s="348"/>
      <c r="Q261" s="348"/>
      <c r="R261" s="349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437</v>
      </c>
      <c r="B262" s="64" t="s">
        <v>438</v>
      </c>
      <c r="C262" s="37">
        <v>4301060308</v>
      </c>
      <c r="D262" s="346">
        <v>4607091384482</v>
      </c>
      <c r="E262" s="346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112</v>
      </c>
      <c r="L262" s="39" t="s">
        <v>79</v>
      </c>
      <c r="M262" s="38">
        <v>30</v>
      </c>
      <c r="N262" s="4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8"/>
      <c r="P262" s="348"/>
      <c r="Q262" s="348"/>
      <c r="R262" s="349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16.5" customHeight="1" x14ac:dyDescent="0.25">
      <c r="A263" s="64" t="s">
        <v>439</v>
      </c>
      <c r="B263" s="64" t="s">
        <v>440</v>
      </c>
      <c r="C263" s="37">
        <v>4301060325</v>
      </c>
      <c r="D263" s="346">
        <v>4607091380897</v>
      </c>
      <c r="E263" s="346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112</v>
      </c>
      <c r="L263" s="39" t="s">
        <v>79</v>
      </c>
      <c r="M263" s="38">
        <v>30</v>
      </c>
      <c r="N263" s="4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8"/>
      <c r="P263" s="348"/>
      <c r="Q263" s="348"/>
      <c r="R263" s="349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354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5"/>
      <c r="N264" s="351" t="s">
        <v>43</v>
      </c>
      <c r="O264" s="352"/>
      <c r="P264" s="352"/>
      <c r="Q264" s="352"/>
      <c r="R264" s="352"/>
      <c r="S264" s="352"/>
      <c r="T264" s="353"/>
      <c r="U264" s="43" t="s">
        <v>42</v>
      </c>
      <c r="V264" s="44">
        <f>IFERROR(V261/H261,"0")+IFERROR(V262/H262,"0")+IFERROR(V263/H263,"0")</f>
        <v>0</v>
      </c>
      <c r="W264" s="44">
        <f>IFERROR(W261/H261,"0")+IFERROR(W262/H262,"0")+IFERROR(W263/H263,"0")</f>
        <v>0</v>
      </c>
      <c r="X264" s="44">
        <f>IFERROR(IF(X261="",0,X261),"0")+IFERROR(IF(X262="",0,X262),"0")+IFERROR(IF(X263="",0,X263),"0")</f>
        <v>0</v>
      </c>
      <c r="Y264" s="68"/>
      <c r="Z264" s="6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5"/>
      <c r="N265" s="351" t="s">
        <v>43</v>
      </c>
      <c r="O265" s="352"/>
      <c r="P265" s="352"/>
      <c r="Q265" s="352"/>
      <c r="R265" s="352"/>
      <c r="S265" s="352"/>
      <c r="T265" s="353"/>
      <c r="U265" s="43" t="s">
        <v>0</v>
      </c>
      <c r="V265" s="44">
        <f>IFERROR(SUM(V261:V263),"0")</f>
        <v>0</v>
      </c>
      <c r="W265" s="44">
        <f>IFERROR(SUM(W261:W263),"0")</f>
        <v>0</v>
      </c>
      <c r="X265" s="43"/>
      <c r="Y265" s="68"/>
      <c r="Z265" s="68"/>
    </row>
    <row r="266" spans="1:53" ht="14.25" customHeight="1" x14ac:dyDescent="0.25">
      <c r="A266" s="360" t="s">
        <v>94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67"/>
      <c r="Z266" s="67"/>
    </row>
    <row r="267" spans="1:53" ht="16.5" customHeight="1" x14ac:dyDescent="0.25">
      <c r="A267" s="64" t="s">
        <v>441</v>
      </c>
      <c r="B267" s="64" t="s">
        <v>442</v>
      </c>
      <c r="C267" s="37">
        <v>4301030232</v>
      </c>
      <c r="D267" s="346">
        <v>4607091388374</v>
      </c>
      <c r="E267" s="346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98</v>
      </c>
      <c r="M267" s="38">
        <v>180</v>
      </c>
      <c r="N267" s="479" t="s">
        <v>443</v>
      </c>
      <c r="O267" s="348"/>
      <c r="P267" s="348"/>
      <c r="Q267" s="348"/>
      <c r="R267" s="349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customHeight="1" x14ac:dyDescent="0.25">
      <c r="A268" s="64" t="s">
        <v>444</v>
      </c>
      <c r="B268" s="64" t="s">
        <v>445</v>
      </c>
      <c r="C268" s="37">
        <v>4301030235</v>
      </c>
      <c r="D268" s="346">
        <v>4607091388381</v>
      </c>
      <c r="E268" s="346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98</v>
      </c>
      <c r="M268" s="38">
        <v>180</v>
      </c>
      <c r="N268" s="474" t="s">
        <v>446</v>
      </c>
      <c r="O268" s="348"/>
      <c r="P268" s="348"/>
      <c r="Q268" s="348"/>
      <c r="R268" s="349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25">
      <c r="A269" s="64" t="s">
        <v>447</v>
      </c>
      <c r="B269" s="64" t="s">
        <v>448</v>
      </c>
      <c r="C269" s="37">
        <v>4301030233</v>
      </c>
      <c r="D269" s="346">
        <v>4607091388404</v>
      </c>
      <c r="E269" s="346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98</v>
      </c>
      <c r="M269" s="38">
        <v>180</v>
      </c>
      <c r="N269" s="4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8"/>
      <c r="P269" s="348"/>
      <c r="Q269" s="348"/>
      <c r="R269" s="349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5"/>
      <c r="N270" s="351" t="s">
        <v>43</v>
      </c>
      <c r="O270" s="352"/>
      <c r="P270" s="352"/>
      <c r="Q270" s="352"/>
      <c r="R270" s="352"/>
      <c r="S270" s="352"/>
      <c r="T270" s="353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5"/>
      <c r="N271" s="351" t="s">
        <v>43</v>
      </c>
      <c r="O271" s="352"/>
      <c r="P271" s="352"/>
      <c r="Q271" s="352"/>
      <c r="R271" s="352"/>
      <c r="S271" s="352"/>
      <c r="T271" s="353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customHeight="1" x14ac:dyDescent="0.25">
      <c r="A272" s="360" t="s">
        <v>449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67"/>
      <c r="Z272" s="67"/>
    </row>
    <row r="273" spans="1:53" ht="16.5" customHeight="1" x14ac:dyDescent="0.25">
      <c r="A273" s="64" t="s">
        <v>450</v>
      </c>
      <c r="B273" s="64" t="s">
        <v>451</v>
      </c>
      <c r="C273" s="37">
        <v>4301180007</v>
      </c>
      <c r="D273" s="346">
        <v>4680115881808</v>
      </c>
      <c r="E273" s="346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453</v>
      </c>
      <c r="L273" s="39" t="s">
        <v>452</v>
      </c>
      <c r="M273" s="38">
        <v>730</v>
      </c>
      <c r="N273" s="4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8"/>
      <c r="P273" s="348"/>
      <c r="Q273" s="348"/>
      <c r="R273" s="34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454</v>
      </c>
      <c r="B274" s="64" t="s">
        <v>455</v>
      </c>
      <c r="C274" s="37">
        <v>4301180006</v>
      </c>
      <c r="D274" s="346">
        <v>4680115881822</v>
      </c>
      <c r="E274" s="346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453</v>
      </c>
      <c r="L274" s="39" t="s">
        <v>452</v>
      </c>
      <c r="M274" s="38">
        <v>730</v>
      </c>
      <c r="N274" s="4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8"/>
      <c r="P274" s="348"/>
      <c r="Q274" s="348"/>
      <c r="R274" s="349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456</v>
      </c>
      <c r="B275" s="64" t="s">
        <v>457</v>
      </c>
      <c r="C275" s="37">
        <v>4301180001</v>
      </c>
      <c r="D275" s="346">
        <v>4680115880016</v>
      </c>
      <c r="E275" s="346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453</v>
      </c>
      <c r="L275" s="39" t="s">
        <v>452</v>
      </c>
      <c r="M275" s="38">
        <v>730</v>
      </c>
      <c r="N275" s="4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8"/>
      <c r="P275" s="348"/>
      <c r="Q275" s="348"/>
      <c r="R275" s="349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5"/>
      <c r="N276" s="351" t="s">
        <v>43</v>
      </c>
      <c r="O276" s="352"/>
      <c r="P276" s="352"/>
      <c r="Q276" s="352"/>
      <c r="R276" s="352"/>
      <c r="S276" s="352"/>
      <c r="T276" s="353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5"/>
      <c r="N277" s="351" t="s">
        <v>43</v>
      </c>
      <c r="O277" s="352"/>
      <c r="P277" s="352"/>
      <c r="Q277" s="352"/>
      <c r="R277" s="352"/>
      <c r="S277" s="352"/>
      <c r="T277" s="353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customHeight="1" x14ac:dyDescent="0.25">
      <c r="A278" s="371" t="s">
        <v>458</v>
      </c>
      <c r="B278" s="371"/>
      <c r="C278" s="371"/>
      <c r="D278" s="371"/>
      <c r="E278" s="371"/>
      <c r="F278" s="371"/>
      <c r="G278" s="371"/>
      <c r="H278" s="371"/>
      <c r="I278" s="371"/>
      <c r="J278" s="371"/>
      <c r="K278" s="371"/>
      <c r="L278" s="371"/>
      <c r="M278" s="371"/>
      <c r="N278" s="371"/>
      <c r="O278" s="371"/>
      <c r="P278" s="371"/>
      <c r="Q278" s="371"/>
      <c r="R278" s="371"/>
      <c r="S278" s="371"/>
      <c r="T278" s="371"/>
      <c r="U278" s="371"/>
      <c r="V278" s="371"/>
      <c r="W278" s="371"/>
      <c r="X278" s="371"/>
      <c r="Y278" s="66"/>
      <c r="Z278" s="66"/>
    </row>
    <row r="279" spans="1:53" ht="14.25" customHeight="1" x14ac:dyDescent="0.25">
      <c r="A279" s="360" t="s">
        <v>116</v>
      </c>
      <c r="B279" s="360"/>
      <c r="C279" s="360"/>
      <c r="D279" s="360"/>
      <c r="E279" s="360"/>
      <c r="F279" s="360"/>
      <c r="G279" s="360"/>
      <c r="H279" s="360"/>
      <c r="I279" s="360"/>
      <c r="J279" s="360"/>
      <c r="K279" s="360"/>
      <c r="L279" s="360"/>
      <c r="M279" s="360"/>
      <c r="N279" s="360"/>
      <c r="O279" s="360"/>
      <c r="P279" s="360"/>
      <c r="Q279" s="360"/>
      <c r="R279" s="360"/>
      <c r="S279" s="360"/>
      <c r="T279" s="360"/>
      <c r="U279" s="360"/>
      <c r="V279" s="360"/>
      <c r="W279" s="360"/>
      <c r="X279" s="360"/>
      <c r="Y279" s="67"/>
      <c r="Z279" s="67"/>
    </row>
    <row r="280" spans="1:53" ht="27" customHeight="1" x14ac:dyDescent="0.25">
      <c r="A280" s="64" t="s">
        <v>459</v>
      </c>
      <c r="B280" s="64" t="s">
        <v>460</v>
      </c>
      <c r="C280" s="37">
        <v>4301011315</v>
      </c>
      <c r="D280" s="346">
        <v>4607091387421</v>
      </c>
      <c r="E280" s="346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111</v>
      </c>
      <c r="M280" s="38">
        <v>55</v>
      </c>
      <c r="N280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8"/>
      <c r="P280" s="348"/>
      <c r="Q280" s="348"/>
      <c r="R280" s="349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ref="W280:W287" si="14">IFERROR(IF(V280="",0,CEILING((V280/$H280),1)*$H280),"")</f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customHeight="1" x14ac:dyDescent="0.25">
      <c r="A281" s="64" t="s">
        <v>459</v>
      </c>
      <c r="B281" s="64" t="s">
        <v>461</v>
      </c>
      <c r="C281" s="37">
        <v>4301011121</v>
      </c>
      <c r="D281" s="346">
        <v>4607091387421</v>
      </c>
      <c r="E281" s="346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112</v>
      </c>
      <c r="L281" s="39" t="s">
        <v>121</v>
      </c>
      <c r="M281" s="38">
        <v>55</v>
      </c>
      <c r="N281" s="46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8"/>
      <c r="P281" s="348"/>
      <c r="Q281" s="348"/>
      <c r="R281" s="349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25">
      <c r="A282" s="64" t="s">
        <v>462</v>
      </c>
      <c r="B282" s="64" t="s">
        <v>463</v>
      </c>
      <c r="C282" s="37">
        <v>4301011396</v>
      </c>
      <c r="D282" s="346">
        <v>4607091387452</v>
      </c>
      <c r="E282" s="346"/>
      <c r="F282" s="63">
        <v>1.35</v>
      </c>
      <c r="G282" s="38">
        <v>8</v>
      </c>
      <c r="H282" s="63">
        <v>10.8</v>
      </c>
      <c r="I282" s="63">
        <v>11.28</v>
      </c>
      <c r="J282" s="38">
        <v>48</v>
      </c>
      <c r="K282" s="38" t="s">
        <v>112</v>
      </c>
      <c r="L282" s="39" t="s">
        <v>121</v>
      </c>
      <c r="M282" s="38">
        <v>55</v>
      </c>
      <c r="N282" s="46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8"/>
      <c r="P282" s="348"/>
      <c r="Q282" s="348"/>
      <c r="R282" s="349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4"/>
        <v>0</v>
      </c>
      <c r="X282" s="42" t="str">
        <f>IFERROR(IF(W282=0,"",ROUNDUP(W282/H282,0)*0.02039),"")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25">
      <c r="A283" s="64" t="s">
        <v>462</v>
      </c>
      <c r="B283" s="64" t="s">
        <v>464</v>
      </c>
      <c r="C283" s="37">
        <v>4301011322</v>
      </c>
      <c r="D283" s="346">
        <v>4607091387452</v>
      </c>
      <c r="E283" s="346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112</v>
      </c>
      <c r="L283" s="39" t="s">
        <v>134</v>
      </c>
      <c r="M283" s="38">
        <v>55</v>
      </c>
      <c r="N283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8"/>
      <c r="P283" s="348"/>
      <c r="Q283" s="348"/>
      <c r="R283" s="349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4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462</v>
      </c>
      <c r="B284" s="64" t="s">
        <v>465</v>
      </c>
      <c r="C284" s="37">
        <v>4301011619</v>
      </c>
      <c r="D284" s="346">
        <v>4607091387452</v>
      </c>
      <c r="E284" s="346"/>
      <c r="F284" s="63">
        <v>1.45</v>
      </c>
      <c r="G284" s="38">
        <v>8</v>
      </c>
      <c r="H284" s="63">
        <v>11.6</v>
      </c>
      <c r="I284" s="63">
        <v>12.08</v>
      </c>
      <c r="J284" s="38">
        <v>56</v>
      </c>
      <c r="K284" s="38" t="s">
        <v>112</v>
      </c>
      <c r="L284" s="39" t="s">
        <v>111</v>
      </c>
      <c r="M284" s="38">
        <v>55</v>
      </c>
      <c r="N284" s="471" t="s">
        <v>466</v>
      </c>
      <c r="O284" s="348"/>
      <c r="P284" s="348"/>
      <c r="Q284" s="348"/>
      <c r="R284" s="349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467</v>
      </c>
      <c r="B285" s="64" t="s">
        <v>468</v>
      </c>
      <c r="C285" s="37">
        <v>4301011313</v>
      </c>
      <c r="D285" s="346">
        <v>4607091385984</v>
      </c>
      <c r="E285" s="346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112</v>
      </c>
      <c r="L285" s="39" t="s">
        <v>111</v>
      </c>
      <c r="M285" s="38">
        <v>55</v>
      </c>
      <c r="N285" s="4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8"/>
      <c r="P285" s="348"/>
      <c r="Q285" s="348"/>
      <c r="R285" s="349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4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469</v>
      </c>
      <c r="B286" s="64" t="s">
        <v>470</v>
      </c>
      <c r="C286" s="37">
        <v>4301011316</v>
      </c>
      <c r="D286" s="346">
        <v>4607091387438</v>
      </c>
      <c r="E286" s="346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111</v>
      </c>
      <c r="M286" s="38">
        <v>55</v>
      </c>
      <c r="N286" s="46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8"/>
      <c r="P286" s="348"/>
      <c r="Q286" s="348"/>
      <c r="R286" s="349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4"/>
        <v>0</v>
      </c>
      <c r="X286" s="42" t="str">
        <f>IFERROR(IF(W286=0,"",ROUNDUP(W286/H286,0)*0.00937),"")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471</v>
      </c>
      <c r="B287" s="64" t="s">
        <v>472</v>
      </c>
      <c r="C287" s="37">
        <v>4301011318</v>
      </c>
      <c r="D287" s="346">
        <v>4607091387469</v>
      </c>
      <c r="E287" s="346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46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8"/>
      <c r="P287" s="348"/>
      <c r="Q287" s="348"/>
      <c r="R287" s="349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55"/>
      <c r="N288" s="351" t="s">
        <v>43</v>
      </c>
      <c r="O288" s="352"/>
      <c r="P288" s="352"/>
      <c r="Q288" s="352"/>
      <c r="R288" s="352"/>
      <c r="S288" s="352"/>
      <c r="T288" s="353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0</v>
      </c>
      <c r="W288" s="44">
        <f>IFERROR(W280/H280,"0")+IFERROR(W281/H281,"0")+IFERROR(W282/H282,"0")+IFERROR(W283/H283,"0")+IFERROR(W284/H284,"0")+IFERROR(W285/H285,"0")+IFERROR(W286/H286,"0")+IFERROR(W287/H287,"0")</f>
        <v>0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68"/>
      <c r="Z288" s="68"/>
    </row>
    <row r="289" spans="1:53" x14ac:dyDescent="0.2">
      <c r="A289" s="354"/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5"/>
      <c r="N289" s="351" t="s">
        <v>43</v>
      </c>
      <c r="O289" s="352"/>
      <c r="P289" s="352"/>
      <c r="Q289" s="352"/>
      <c r="R289" s="352"/>
      <c r="S289" s="352"/>
      <c r="T289" s="353"/>
      <c r="U289" s="43" t="s">
        <v>0</v>
      </c>
      <c r="V289" s="44">
        <f>IFERROR(SUM(V280:V287),"0")</f>
        <v>0</v>
      </c>
      <c r="W289" s="44">
        <f>IFERROR(SUM(W280:W287),"0")</f>
        <v>0</v>
      </c>
      <c r="X289" s="43"/>
      <c r="Y289" s="68"/>
      <c r="Z289" s="68"/>
    </row>
    <row r="290" spans="1:53" ht="14.25" customHeight="1" x14ac:dyDescent="0.25">
      <c r="A290" s="360" t="s">
        <v>76</v>
      </c>
      <c r="B290" s="360"/>
      <c r="C290" s="360"/>
      <c r="D290" s="360"/>
      <c r="E290" s="360"/>
      <c r="F290" s="360"/>
      <c r="G290" s="360"/>
      <c r="H290" s="360"/>
      <c r="I290" s="360"/>
      <c r="J290" s="360"/>
      <c r="K290" s="360"/>
      <c r="L290" s="360"/>
      <c r="M290" s="360"/>
      <c r="N290" s="360"/>
      <c r="O290" s="360"/>
      <c r="P290" s="360"/>
      <c r="Q290" s="360"/>
      <c r="R290" s="360"/>
      <c r="S290" s="360"/>
      <c r="T290" s="360"/>
      <c r="U290" s="360"/>
      <c r="V290" s="360"/>
      <c r="W290" s="360"/>
      <c r="X290" s="360"/>
      <c r="Y290" s="67"/>
      <c r="Z290" s="67"/>
    </row>
    <row r="291" spans="1:53" ht="27" customHeight="1" x14ac:dyDescent="0.25">
      <c r="A291" s="64" t="s">
        <v>473</v>
      </c>
      <c r="B291" s="64" t="s">
        <v>474</v>
      </c>
      <c r="C291" s="37">
        <v>4301031154</v>
      </c>
      <c r="D291" s="346">
        <v>4607091387292</v>
      </c>
      <c r="E291" s="346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4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8"/>
      <c r="P291" s="348"/>
      <c r="Q291" s="348"/>
      <c r="R291" s="349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475</v>
      </c>
      <c r="B292" s="64" t="s">
        <v>476</v>
      </c>
      <c r="C292" s="37">
        <v>4301031155</v>
      </c>
      <c r="D292" s="346">
        <v>4607091387315</v>
      </c>
      <c r="E292" s="346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4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8"/>
      <c r="P292" s="348"/>
      <c r="Q292" s="348"/>
      <c r="R292" s="349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x14ac:dyDescent="0.2">
      <c r="A293" s="354"/>
      <c r="B293" s="354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5"/>
      <c r="N293" s="351" t="s">
        <v>43</v>
      </c>
      <c r="O293" s="352"/>
      <c r="P293" s="352"/>
      <c r="Q293" s="352"/>
      <c r="R293" s="352"/>
      <c r="S293" s="352"/>
      <c r="T293" s="353"/>
      <c r="U293" s="43" t="s">
        <v>42</v>
      </c>
      <c r="V293" s="44">
        <f>IFERROR(V291/H291,"0")+IFERROR(V292/H292,"0")</f>
        <v>0</v>
      </c>
      <c r="W293" s="44">
        <f>IFERROR(W291/H291,"0")+IFERROR(W292/H292,"0")</f>
        <v>0</v>
      </c>
      <c r="X293" s="44">
        <f>IFERROR(IF(X291="",0,X291),"0")+IFERROR(IF(X292="",0,X292),"0")</f>
        <v>0</v>
      </c>
      <c r="Y293" s="68"/>
      <c r="Z293" s="68"/>
    </row>
    <row r="294" spans="1:53" x14ac:dyDescent="0.2">
      <c r="A294" s="354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5"/>
      <c r="N294" s="351" t="s">
        <v>43</v>
      </c>
      <c r="O294" s="352"/>
      <c r="P294" s="352"/>
      <c r="Q294" s="352"/>
      <c r="R294" s="352"/>
      <c r="S294" s="352"/>
      <c r="T294" s="353"/>
      <c r="U294" s="43" t="s">
        <v>0</v>
      </c>
      <c r="V294" s="44">
        <f>IFERROR(SUM(V291:V292),"0")</f>
        <v>0</v>
      </c>
      <c r="W294" s="44">
        <f>IFERROR(SUM(W291:W292),"0")</f>
        <v>0</v>
      </c>
      <c r="X294" s="43"/>
      <c r="Y294" s="68"/>
      <c r="Z294" s="68"/>
    </row>
    <row r="295" spans="1:53" ht="16.5" customHeight="1" x14ac:dyDescent="0.25">
      <c r="A295" s="371" t="s">
        <v>477</v>
      </c>
      <c r="B295" s="371"/>
      <c r="C295" s="371"/>
      <c r="D295" s="371"/>
      <c r="E295" s="371"/>
      <c r="F295" s="371"/>
      <c r="G295" s="371"/>
      <c r="H295" s="371"/>
      <c r="I295" s="371"/>
      <c r="J295" s="371"/>
      <c r="K295" s="371"/>
      <c r="L295" s="371"/>
      <c r="M295" s="371"/>
      <c r="N295" s="371"/>
      <c r="O295" s="371"/>
      <c r="P295" s="371"/>
      <c r="Q295" s="371"/>
      <c r="R295" s="371"/>
      <c r="S295" s="371"/>
      <c r="T295" s="371"/>
      <c r="U295" s="371"/>
      <c r="V295" s="371"/>
      <c r="W295" s="371"/>
      <c r="X295" s="371"/>
      <c r="Y295" s="66"/>
      <c r="Z295" s="66"/>
    </row>
    <row r="296" spans="1:53" ht="14.25" customHeight="1" x14ac:dyDescent="0.25">
      <c r="A296" s="360" t="s">
        <v>76</v>
      </c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  <c r="U296" s="360"/>
      <c r="V296" s="360"/>
      <c r="W296" s="360"/>
      <c r="X296" s="360"/>
      <c r="Y296" s="67"/>
      <c r="Z296" s="67"/>
    </row>
    <row r="297" spans="1:53" ht="27" customHeight="1" x14ac:dyDescent="0.25">
      <c r="A297" s="64" t="s">
        <v>478</v>
      </c>
      <c r="B297" s="64" t="s">
        <v>479</v>
      </c>
      <c r="C297" s="37">
        <v>4301031066</v>
      </c>
      <c r="D297" s="346">
        <v>4607091383836</v>
      </c>
      <c r="E297" s="346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4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8"/>
      <c r="P297" s="348"/>
      <c r="Q297" s="348"/>
      <c r="R297" s="349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1" t="s">
        <v>66</v>
      </c>
    </row>
    <row r="298" spans="1:53" x14ac:dyDescent="0.2">
      <c r="A298" s="354"/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5"/>
      <c r="N298" s="351" t="s">
        <v>43</v>
      </c>
      <c r="O298" s="352"/>
      <c r="P298" s="352"/>
      <c r="Q298" s="352"/>
      <c r="R298" s="352"/>
      <c r="S298" s="352"/>
      <c r="T298" s="353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354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5"/>
      <c r="N299" s="351" t="s">
        <v>43</v>
      </c>
      <c r="O299" s="352"/>
      <c r="P299" s="352"/>
      <c r="Q299" s="352"/>
      <c r="R299" s="352"/>
      <c r="S299" s="352"/>
      <c r="T299" s="353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customHeight="1" x14ac:dyDescent="0.25">
      <c r="A300" s="360" t="s">
        <v>81</v>
      </c>
      <c r="B300" s="360"/>
      <c r="C300" s="360"/>
      <c r="D300" s="360"/>
      <c r="E300" s="360"/>
      <c r="F300" s="360"/>
      <c r="G300" s="360"/>
      <c r="H300" s="360"/>
      <c r="I300" s="360"/>
      <c r="J300" s="360"/>
      <c r="K300" s="360"/>
      <c r="L300" s="360"/>
      <c r="M300" s="360"/>
      <c r="N300" s="360"/>
      <c r="O300" s="360"/>
      <c r="P300" s="360"/>
      <c r="Q300" s="360"/>
      <c r="R300" s="360"/>
      <c r="S300" s="360"/>
      <c r="T300" s="360"/>
      <c r="U300" s="360"/>
      <c r="V300" s="360"/>
      <c r="W300" s="360"/>
      <c r="X300" s="360"/>
      <c r="Y300" s="67"/>
      <c r="Z300" s="67"/>
    </row>
    <row r="301" spans="1:53" ht="27" customHeight="1" x14ac:dyDescent="0.25">
      <c r="A301" s="64" t="s">
        <v>480</v>
      </c>
      <c r="B301" s="64" t="s">
        <v>481</v>
      </c>
      <c r="C301" s="37">
        <v>4301051142</v>
      </c>
      <c r="D301" s="346">
        <v>4607091387919</v>
      </c>
      <c r="E301" s="346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112</v>
      </c>
      <c r="L301" s="39" t="s">
        <v>79</v>
      </c>
      <c r="M301" s="38">
        <v>45</v>
      </c>
      <c r="N301" s="4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8"/>
      <c r="P301" s="348"/>
      <c r="Q301" s="348"/>
      <c r="R301" s="349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42" t="s">
        <v>66</v>
      </c>
    </row>
    <row r="302" spans="1:53" x14ac:dyDescent="0.2">
      <c r="A302" s="354"/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5"/>
      <c r="N302" s="351" t="s">
        <v>43</v>
      </c>
      <c r="O302" s="352"/>
      <c r="P302" s="352"/>
      <c r="Q302" s="352"/>
      <c r="R302" s="352"/>
      <c r="S302" s="352"/>
      <c r="T302" s="353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354"/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5"/>
      <c r="N303" s="351" t="s">
        <v>43</v>
      </c>
      <c r="O303" s="352"/>
      <c r="P303" s="352"/>
      <c r="Q303" s="352"/>
      <c r="R303" s="352"/>
      <c r="S303" s="352"/>
      <c r="T303" s="353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customHeight="1" x14ac:dyDescent="0.25">
      <c r="A304" s="360" t="s">
        <v>237</v>
      </c>
      <c r="B304" s="360"/>
      <c r="C304" s="360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67"/>
      <c r="Z304" s="67"/>
    </row>
    <row r="305" spans="1:53" ht="27" customHeight="1" x14ac:dyDescent="0.25">
      <c r="A305" s="64" t="s">
        <v>482</v>
      </c>
      <c r="B305" s="64" t="s">
        <v>483</v>
      </c>
      <c r="C305" s="37">
        <v>4301060324</v>
      </c>
      <c r="D305" s="346">
        <v>4607091388831</v>
      </c>
      <c r="E305" s="346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45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8"/>
      <c r="P305" s="348"/>
      <c r="Q305" s="348"/>
      <c r="R305" s="349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3" t="s">
        <v>66</v>
      </c>
    </row>
    <row r="306" spans="1:53" x14ac:dyDescent="0.2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5"/>
      <c r="N306" s="351" t="s">
        <v>43</v>
      </c>
      <c r="O306" s="352"/>
      <c r="P306" s="352"/>
      <c r="Q306" s="352"/>
      <c r="R306" s="352"/>
      <c r="S306" s="352"/>
      <c r="T306" s="353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54"/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5"/>
      <c r="N307" s="351" t="s">
        <v>43</v>
      </c>
      <c r="O307" s="352"/>
      <c r="P307" s="352"/>
      <c r="Q307" s="352"/>
      <c r="R307" s="352"/>
      <c r="S307" s="352"/>
      <c r="T307" s="353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60" t="s">
        <v>94</v>
      </c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0"/>
      <c r="P308" s="360"/>
      <c r="Q308" s="360"/>
      <c r="R308" s="360"/>
      <c r="S308" s="360"/>
      <c r="T308" s="360"/>
      <c r="U308" s="360"/>
      <c r="V308" s="360"/>
      <c r="W308" s="360"/>
      <c r="X308" s="360"/>
      <c r="Y308" s="67"/>
      <c r="Z308" s="67"/>
    </row>
    <row r="309" spans="1:53" ht="27" customHeight="1" x14ac:dyDescent="0.25">
      <c r="A309" s="64" t="s">
        <v>484</v>
      </c>
      <c r="B309" s="64" t="s">
        <v>485</v>
      </c>
      <c r="C309" s="37">
        <v>4301032015</v>
      </c>
      <c r="D309" s="346">
        <v>4607091383102</v>
      </c>
      <c r="E309" s="346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98</v>
      </c>
      <c r="M309" s="38">
        <v>180</v>
      </c>
      <c r="N309" s="45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8"/>
      <c r="P309" s="348"/>
      <c r="Q309" s="348"/>
      <c r="R309" s="349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4" t="s">
        <v>66</v>
      </c>
    </row>
    <row r="310" spans="1:53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5"/>
      <c r="N310" s="351" t="s">
        <v>43</v>
      </c>
      <c r="O310" s="352"/>
      <c r="P310" s="352"/>
      <c r="Q310" s="352"/>
      <c r="R310" s="352"/>
      <c r="S310" s="352"/>
      <c r="T310" s="353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5"/>
      <c r="N311" s="351" t="s">
        <v>43</v>
      </c>
      <c r="O311" s="352"/>
      <c r="P311" s="352"/>
      <c r="Q311" s="352"/>
      <c r="R311" s="352"/>
      <c r="S311" s="352"/>
      <c r="T311" s="353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27.75" customHeight="1" x14ac:dyDescent="0.2">
      <c r="A312" s="370" t="s">
        <v>486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55"/>
      <c r="Z312" s="55"/>
    </row>
    <row r="313" spans="1:53" ht="16.5" customHeight="1" x14ac:dyDescent="0.25">
      <c r="A313" s="371" t="s">
        <v>487</v>
      </c>
      <c r="B313" s="371"/>
      <c r="C313" s="371"/>
      <c r="D313" s="371"/>
      <c r="E313" s="371"/>
      <c r="F313" s="371"/>
      <c r="G313" s="371"/>
      <c r="H313" s="371"/>
      <c r="I313" s="371"/>
      <c r="J313" s="371"/>
      <c r="K313" s="371"/>
      <c r="L313" s="371"/>
      <c r="M313" s="371"/>
      <c r="N313" s="371"/>
      <c r="O313" s="371"/>
      <c r="P313" s="371"/>
      <c r="Q313" s="371"/>
      <c r="R313" s="371"/>
      <c r="S313" s="371"/>
      <c r="T313" s="371"/>
      <c r="U313" s="371"/>
      <c r="V313" s="371"/>
      <c r="W313" s="371"/>
      <c r="X313" s="371"/>
      <c r="Y313" s="66"/>
      <c r="Z313" s="66"/>
    </row>
    <row r="314" spans="1:53" ht="14.25" customHeight="1" x14ac:dyDescent="0.25">
      <c r="A314" s="360" t="s">
        <v>81</v>
      </c>
      <c r="B314" s="360"/>
      <c r="C314" s="360"/>
      <c r="D314" s="360"/>
      <c r="E314" s="360"/>
      <c r="F314" s="360"/>
      <c r="G314" s="360"/>
      <c r="H314" s="360"/>
      <c r="I314" s="360"/>
      <c r="J314" s="360"/>
      <c r="K314" s="360"/>
      <c r="L314" s="360"/>
      <c r="M314" s="360"/>
      <c r="N314" s="360"/>
      <c r="O314" s="360"/>
      <c r="P314" s="360"/>
      <c r="Q314" s="360"/>
      <c r="R314" s="360"/>
      <c r="S314" s="360"/>
      <c r="T314" s="360"/>
      <c r="U314" s="360"/>
      <c r="V314" s="360"/>
      <c r="W314" s="360"/>
      <c r="X314" s="360"/>
      <c r="Y314" s="67"/>
      <c r="Z314" s="67"/>
    </row>
    <row r="315" spans="1:53" ht="27" customHeight="1" x14ac:dyDescent="0.25">
      <c r="A315" s="64" t="s">
        <v>489</v>
      </c>
      <c r="B315" s="64" t="s">
        <v>490</v>
      </c>
      <c r="C315" s="37">
        <v>4301051292</v>
      </c>
      <c r="D315" s="346">
        <v>4607091383928</v>
      </c>
      <c r="E315" s="346"/>
      <c r="F315" s="63">
        <v>1.3</v>
      </c>
      <c r="G315" s="38">
        <v>6</v>
      </c>
      <c r="H315" s="63">
        <v>7.8</v>
      </c>
      <c r="I315" s="63">
        <v>8.3699999999999992</v>
      </c>
      <c r="J315" s="38">
        <v>56</v>
      </c>
      <c r="K315" s="38" t="s">
        <v>112</v>
      </c>
      <c r="L315" s="39" t="s">
        <v>79</v>
      </c>
      <c r="M315" s="38">
        <v>40</v>
      </c>
      <c r="N315" s="45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8"/>
      <c r="P315" s="348"/>
      <c r="Q315" s="348"/>
      <c r="R315" s="349"/>
      <c r="S315" s="40" t="s">
        <v>488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5"/>
      <c r="N316" s="351" t="s">
        <v>43</v>
      </c>
      <c r="O316" s="352"/>
      <c r="P316" s="352"/>
      <c r="Q316" s="352"/>
      <c r="R316" s="352"/>
      <c r="S316" s="352"/>
      <c r="T316" s="353"/>
      <c r="U316" s="43" t="s">
        <v>42</v>
      </c>
      <c r="V316" s="44">
        <f>IFERROR(V315/H315,"0")</f>
        <v>0</v>
      </c>
      <c r="W316" s="44">
        <f>IFERROR(W315/H315,"0")</f>
        <v>0</v>
      </c>
      <c r="X316" s="44">
        <f>IFERROR(IF(X315="",0,X315),"0")</f>
        <v>0</v>
      </c>
      <c r="Y316" s="68"/>
      <c r="Z316" s="68"/>
    </row>
    <row r="317" spans="1:53" x14ac:dyDescent="0.2">
      <c r="A317" s="354"/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5"/>
      <c r="N317" s="351" t="s">
        <v>43</v>
      </c>
      <c r="O317" s="352"/>
      <c r="P317" s="352"/>
      <c r="Q317" s="352"/>
      <c r="R317" s="352"/>
      <c r="S317" s="352"/>
      <c r="T317" s="353"/>
      <c r="U317" s="43" t="s">
        <v>0</v>
      </c>
      <c r="V317" s="44">
        <f>IFERROR(SUM(V315:V315),"0")</f>
        <v>0</v>
      </c>
      <c r="W317" s="44">
        <f>IFERROR(SUM(W315:W315),"0")</f>
        <v>0</v>
      </c>
      <c r="X317" s="43"/>
      <c r="Y317" s="68"/>
      <c r="Z317" s="68"/>
    </row>
    <row r="318" spans="1:53" ht="27.75" customHeight="1" x14ac:dyDescent="0.2">
      <c r="A318" s="370" t="s">
        <v>491</v>
      </c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0"/>
      <c r="O318" s="370"/>
      <c r="P318" s="370"/>
      <c r="Q318" s="370"/>
      <c r="R318" s="370"/>
      <c r="S318" s="370"/>
      <c r="T318" s="370"/>
      <c r="U318" s="370"/>
      <c r="V318" s="370"/>
      <c r="W318" s="370"/>
      <c r="X318" s="370"/>
      <c r="Y318" s="55"/>
      <c r="Z318" s="55"/>
    </row>
    <row r="319" spans="1:53" ht="16.5" customHeight="1" x14ac:dyDescent="0.25">
      <c r="A319" s="371" t="s">
        <v>492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371"/>
      <c r="Y319" s="66"/>
      <c r="Z319" s="66"/>
    </row>
    <row r="320" spans="1:53" ht="14.25" customHeight="1" x14ac:dyDescent="0.25">
      <c r="A320" s="360" t="s">
        <v>116</v>
      </c>
      <c r="B320" s="360"/>
      <c r="C320" s="360"/>
      <c r="D320" s="360"/>
      <c r="E320" s="360"/>
      <c r="F320" s="360"/>
      <c r="G320" s="360"/>
      <c r="H320" s="360"/>
      <c r="I320" s="360"/>
      <c r="J320" s="360"/>
      <c r="K320" s="360"/>
      <c r="L320" s="360"/>
      <c r="M320" s="360"/>
      <c r="N320" s="360"/>
      <c r="O320" s="360"/>
      <c r="P320" s="360"/>
      <c r="Q320" s="360"/>
      <c r="R320" s="360"/>
      <c r="S320" s="360"/>
      <c r="T320" s="360"/>
      <c r="U320" s="360"/>
      <c r="V320" s="360"/>
      <c r="W320" s="360"/>
      <c r="X320" s="360"/>
      <c r="Y320" s="67"/>
      <c r="Z320" s="67"/>
    </row>
    <row r="321" spans="1:53" ht="27" customHeight="1" x14ac:dyDescent="0.25">
      <c r="A321" s="64" t="s">
        <v>493</v>
      </c>
      <c r="B321" s="64" t="s">
        <v>494</v>
      </c>
      <c r="C321" s="37">
        <v>4301011339</v>
      </c>
      <c r="D321" s="346">
        <v>4607091383997</v>
      </c>
      <c r="E321" s="346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112</v>
      </c>
      <c r="L321" s="39" t="s">
        <v>79</v>
      </c>
      <c r="M321" s="38">
        <v>60</v>
      </c>
      <c r="N321" s="4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8"/>
      <c r="P321" s="348"/>
      <c r="Q321" s="348"/>
      <c r="R321" s="349"/>
      <c r="S321" s="40" t="s">
        <v>48</v>
      </c>
      <c r="T321" s="40" t="s">
        <v>48</v>
      </c>
      <c r="U321" s="41" t="s">
        <v>0</v>
      </c>
      <c r="V321" s="59">
        <v>1500</v>
      </c>
      <c r="W321" s="56">
        <f t="shared" ref="W321:W328" si="15">IFERROR(IF(V321="",0,CEILING((V321/$H321),1)*$H321),"")</f>
        <v>1500</v>
      </c>
      <c r="X321" s="42">
        <f>IFERROR(IF(W321=0,"",ROUNDUP(W321/H321,0)*0.02175),"")</f>
        <v>2.1749999999999998</v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493</v>
      </c>
      <c r="B322" s="64" t="s">
        <v>495</v>
      </c>
      <c r="C322" s="37">
        <v>4301011239</v>
      </c>
      <c r="D322" s="346">
        <v>4607091383997</v>
      </c>
      <c r="E322" s="346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121</v>
      </c>
      <c r="M322" s="38">
        <v>60</v>
      </c>
      <c r="N322" s="4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8"/>
      <c r="P322" s="348"/>
      <c r="Q322" s="348"/>
      <c r="R322" s="349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5"/>
        <v>0</v>
      </c>
      <c r="X322" s="42" t="str">
        <f>IFERROR(IF(W322=0,"",ROUNDUP(W322/H322,0)*0.02039),"")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customHeight="1" x14ac:dyDescent="0.25">
      <c r="A323" s="64" t="s">
        <v>496</v>
      </c>
      <c r="B323" s="64" t="s">
        <v>497</v>
      </c>
      <c r="C323" s="37">
        <v>4301011326</v>
      </c>
      <c r="D323" s="346">
        <v>4607091384130</v>
      </c>
      <c r="E323" s="346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112</v>
      </c>
      <c r="L323" s="39" t="s">
        <v>79</v>
      </c>
      <c r="M323" s="38">
        <v>60</v>
      </c>
      <c r="N323" s="45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8"/>
      <c r="P323" s="348"/>
      <c r="Q323" s="348"/>
      <c r="R323" s="349"/>
      <c r="S323" s="40" t="s">
        <v>48</v>
      </c>
      <c r="T323" s="40" t="s">
        <v>48</v>
      </c>
      <c r="U323" s="41" t="s">
        <v>0</v>
      </c>
      <c r="V323" s="59">
        <v>1500</v>
      </c>
      <c r="W323" s="56">
        <f t="shared" si="15"/>
        <v>1500</v>
      </c>
      <c r="X323" s="42">
        <f>IFERROR(IF(W323=0,"",ROUNDUP(W323/H323,0)*0.02175),"")</f>
        <v>2.1749999999999998</v>
      </c>
      <c r="Y323" s="69" t="s">
        <v>48</v>
      </c>
      <c r="Z323" s="70" t="s">
        <v>48</v>
      </c>
      <c r="AD323" s="71"/>
      <c r="BA323" s="248" t="s">
        <v>66</v>
      </c>
    </row>
    <row r="324" spans="1:53" ht="27" customHeight="1" x14ac:dyDescent="0.25">
      <c r="A324" s="64" t="s">
        <v>496</v>
      </c>
      <c r="B324" s="64" t="s">
        <v>498</v>
      </c>
      <c r="C324" s="37">
        <v>4301011240</v>
      </c>
      <c r="D324" s="346">
        <v>4607091384130</v>
      </c>
      <c r="E324" s="346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112</v>
      </c>
      <c r="L324" s="39" t="s">
        <v>121</v>
      </c>
      <c r="M324" s="38">
        <v>60</v>
      </c>
      <c r="N32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8"/>
      <c r="P324" s="348"/>
      <c r="Q324" s="348"/>
      <c r="R324" s="349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5"/>
        <v>0</v>
      </c>
      <c r="X324" s="42" t="str">
        <f>IFERROR(IF(W324=0,"",ROUNDUP(W324/H324,0)*0.02039),"")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16.5" customHeight="1" x14ac:dyDescent="0.25">
      <c r="A325" s="64" t="s">
        <v>499</v>
      </c>
      <c r="B325" s="64" t="s">
        <v>500</v>
      </c>
      <c r="C325" s="37">
        <v>4301011330</v>
      </c>
      <c r="D325" s="346">
        <v>4607091384147</v>
      </c>
      <c r="E325" s="346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112</v>
      </c>
      <c r="L325" s="39" t="s">
        <v>79</v>
      </c>
      <c r="M325" s="38">
        <v>60</v>
      </c>
      <c r="N325" s="4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8"/>
      <c r="P325" s="348"/>
      <c r="Q325" s="348"/>
      <c r="R325" s="349"/>
      <c r="S325" s="40" t="s">
        <v>48</v>
      </c>
      <c r="T325" s="40" t="s">
        <v>48</v>
      </c>
      <c r="U325" s="41" t="s">
        <v>0</v>
      </c>
      <c r="V325" s="59">
        <v>0</v>
      </c>
      <c r="W325" s="56">
        <f t="shared" si="15"/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0" t="s">
        <v>66</v>
      </c>
    </row>
    <row r="326" spans="1:53" ht="16.5" customHeight="1" x14ac:dyDescent="0.25">
      <c r="A326" s="64" t="s">
        <v>499</v>
      </c>
      <c r="B326" s="64" t="s">
        <v>501</v>
      </c>
      <c r="C326" s="37">
        <v>4301011238</v>
      </c>
      <c r="D326" s="346">
        <v>4607091384147</v>
      </c>
      <c r="E326" s="346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112</v>
      </c>
      <c r="L326" s="39" t="s">
        <v>121</v>
      </c>
      <c r="M326" s="38">
        <v>60</v>
      </c>
      <c r="N326" s="455" t="s">
        <v>502</v>
      </c>
      <c r="O326" s="348"/>
      <c r="P326" s="348"/>
      <c r="Q326" s="348"/>
      <c r="R326" s="349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5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503</v>
      </c>
      <c r="B327" s="64" t="s">
        <v>504</v>
      </c>
      <c r="C327" s="37">
        <v>4301011327</v>
      </c>
      <c r="D327" s="346">
        <v>4607091384154</v>
      </c>
      <c r="E327" s="346"/>
      <c r="F327" s="63">
        <v>0.5</v>
      </c>
      <c r="G327" s="38">
        <v>10</v>
      </c>
      <c r="H327" s="63">
        <v>5</v>
      </c>
      <c r="I327" s="63">
        <v>5.21</v>
      </c>
      <c r="J327" s="38">
        <v>120</v>
      </c>
      <c r="K327" s="38" t="s">
        <v>80</v>
      </c>
      <c r="L327" s="39" t="s">
        <v>79</v>
      </c>
      <c r="M327" s="38">
        <v>60</v>
      </c>
      <c r="N327" s="4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8"/>
      <c r="P327" s="348"/>
      <c r="Q327" s="348"/>
      <c r="R327" s="349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5"/>
        <v>0</v>
      </c>
      <c r="X327" s="42" t="str">
        <f>IFERROR(IF(W327=0,"",ROUNDUP(W327/H327,0)*0.00937),"")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27" customHeight="1" x14ac:dyDescent="0.25">
      <c r="A328" s="64" t="s">
        <v>505</v>
      </c>
      <c r="B328" s="64" t="s">
        <v>506</v>
      </c>
      <c r="C328" s="37">
        <v>4301011332</v>
      </c>
      <c r="D328" s="346">
        <v>4607091384161</v>
      </c>
      <c r="E328" s="346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80</v>
      </c>
      <c r="L328" s="39" t="s">
        <v>79</v>
      </c>
      <c r="M328" s="38">
        <v>60</v>
      </c>
      <c r="N328" s="4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8"/>
      <c r="P328" s="348"/>
      <c r="Q328" s="348"/>
      <c r="R328" s="349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5"/>
        <v>0</v>
      </c>
      <c r="X328" s="42" t="str">
        <f>IFERROR(IF(W328=0,"",ROUNDUP(W328/H328,0)*0.00937),"")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x14ac:dyDescent="0.2">
      <c r="A329" s="354"/>
      <c r="B329" s="354"/>
      <c r="C329" s="354"/>
      <c r="D329" s="354"/>
      <c r="E329" s="354"/>
      <c r="F329" s="354"/>
      <c r="G329" s="354"/>
      <c r="H329" s="354"/>
      <c r="I329" s="354"/>
      <c r="J329" s="354"/>
      <c r="K329" s="354"/>
      <c r="L329" s="354"/>
      <c r="M329" s="355"/>
      <c r="N329" s="351" t="s">
        <v>43</v>
      </c>
      <c r="O329" s="352"/>
      <c r="P329" s="352"/>
      <c r="Q329" s="352"/>
      <c r="R329" s="352"/>
      <c r="S329" s="352"/>
      <c r="T329" s="353"/>
      <c r="U329" s="43" t="s">
        <v>42</v>
      </c>
      <c r="V329" s="44">
        <f>IFERROR(V321/H321,"0")+IFERROR(V322/H322,"0")+IFERROR(V323/H323,"0")+IFERROR(V324/H324,"0")+IFERROR(V325/H325,"0")+IFERROR(V326/H326,"0")+IFERROR(V327/H327,"0")+IFERROR(V328/H328,"0")</f>
        <v>200</v>
      </c>
      <c r="W329" s="44">
        <f>IFERROR(W321/H321,"0")+IFERROR(W322/H322,"0")+IFERROR(W323/H323,"0")+IFERROR(W324/H324,"0")+IFERROR(W325/H325,"0")+IFERROR(W326/H326,"0")+IFERROR(W327/H327,"0")+IFERROR(W328/H328,"0")</f>
        <v>200</v>
      </c>
      <c r="X329" s="44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4.3499999999999996</v>
      </c>
      <c r="Y329" s="68"/>
      <c r="Z329" s="68"/>
    </row>
    <row r="330" spans="1:53" x14ac:dyDescent="0.2">
      <c r="A330" s="354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5"/>
      <c r="N330" s="351" t="s">
        <v>43</v>
      </c>
      <c r="O330" s="352"/>
      <c r="P330" s="352"/>
      <c r="Q330" s="352"/>
      <c r="R330" s="352"/>
      <c r="S330" s="352"/>
      <c r="T330" s="353"/>
      <c r="U330" s="43" t="s">
        <v>0</v>
      </c>
      <c r="V330" s="44">
        <f>IFERROR(SUM(V321:V328),"0")</f>
        <v>3000</v>
      </c>
      <c r="W330" s="44">
        <f>IFERROR(SUM(W321:W328),"0")</f>
        <v>3000</v>
      </c>
      <c r="X330" s="43"/>
      <c r="Y330" s="68"/>
      <c r="Z330" s="68"/>
    </row>
    <row r="331" spans="1:53" ht="14.25" customHeight="1" x14ac:dyDescent="0.25">
      <c r="A331" s="360" t="s">
        <v>108</v>
      </c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0"/>
      <c r="P331" s="360"/>
      <c r="Q331" s="360"/>
      <c r="R331" s="360"/>
      <c r="S331" s="360"/>
      <c r="T331" s="360"/>
      <c r="U331" s="360"/>
      <c r="V331" s="360"/>
      <c r="W331" s="360"/>
      <c r="X331" s="360"/>
      <c r="Y331" s="67"/>
      <c r="Z331" s="67"/>
    </row>
    <row r="332" spans="1:53" ht="27" customHeight="1" x14ac:dyDescent="0.25">
      <c r="A332" s="64" t="s">
        <v>507</v>
      </c>
      <c r="B332" s="64" t="s">
        <v>508</v>
      </c>
      <c r="C332" s="37">
        <v>4301020178</v>
      </c>
      <c r="D332" s="346">
        <v>4607091383980</v>
      </c>
      <c r="E332" s="346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112</v>
      </c>
      <c r="L332" s="39" t="s">
        <v>111</v>
      </c>
      <c r="M332" s="38">
        <v>50</v>
      </c>
      <c r="N332" s="4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8"/>
      <c r="P332" s="348"/>
      <c r="Q332" s="348"/>
      <c r="R332" s="349"/>
      <c r="S332" s="40" t="s">
        <v>48</v>
      </c>
      <c r="T332" s="40" t="s">
        <v>48</v>
      </c>
      <c r="U332" s="41" t="s">
        <v>0</v>
      </c>
      <c r="V332" s="59">
        <v>1500</v>
      </c>
      <c r="W332" s="56">
        <f>IFERROR(IF(V332="",0,CEILING((V332/$H332),1)*$H332),"")</f>
        <v>1500</v>
      </c>
      <c r="X332" s="42">
        <f>IFERROR(IF(W332=0,"",ROUNDUP(W332/H332,0)*0.02175),"")</f>
        <v>2.1749999999999998</v>
      </c>
      <c r="Y332" s="69" t="s">
        <v>48</v>
      </c>
      <c r="Z332" s="70" t="s">
        <v>48</v>
      </c>
      <c r="AD332" s="71"/>
      <c r="BA332" s="254" t="s">
        <v>66</v>
      </c>
    </row>
    <row r="333" spans="1:53" ht="16.5" customHeight="1" x14ac:dyDescent="0.25">
      <c r="A333" s="64" t="s">
        <v>509</v>
      </c>
      <c r="B333" s="64" t="s">
        <v>510</v>
      </c>
      <c r="C333" s="37">
        <v>4301020270</v>
      </c>
      <c r="D333" s="346">
        <v>4680115883314</v>
      </c>
      <c r="E333" s="346"/>
      <c r="F333" s="63">
        <v>1.35</v>
      </c>
      <c r="G333" s="38">
        <v>8</v>
      </c>
      <c r="H333" s="63">
        <v>10.8</v>
      </c>
      <c r="I333" s="63">
        <v>11.28</v>
      </c>
      <c r="J333" s="38">
        <v>56</v>
      </c>
      <c r="K333" s="38" t="s">
        <v>112</v>
      </c>
      <c r="L333" s="39" t="s">
        <v>134</v>
      </c>
      <c r="M333" s="38">
        <v>50</v>
      </c>
      <c r="N333" s="445" t="s">
        <v>511</v>
      </c>
      <c r="O333" s="348"/>
      <c r="P333" s="348"/>
      <c r="Q333" s="348"/>
      <c r="R333" s="349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512</v>
      </c>
      <c r="B334" s="64" t="s">
        <v>513</v>
      </c>
      <c r="C334" s="37">
        <v>4301020179</v>
      </c>
      <c r="D334" s="346">
        <v>4607091384178</v>
      </c>
      <c r="E334" s="346"/>
      <c r="F334" s="63">
        <v>0.4</v>
      </c>
      <c r="G334" s="38">
        <v>10</v>
      </c>
      <c r="H334" s="63">
        <v>4</v>
      </c>
      <c r="I334" s="63">
        <v>4.24</v>
      </c>
      <c r="J334" s="38">
        <v>120</v>
      </c>
      <c r="K334" s="38" t="s">
        <v>80</v>
      </c>
      <c r="L334" s="39" t="s">
        <v>111</v>
      </c>
      <c r="M334" s="38">
        <v>50</v>
      </c>
      <c r="N334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8"/>
      <c r="P334" s="348"/>
      <c r="Q334" s="348"/>
      <c r="R334" s="349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IFERROR(IF(W334=0,"",ROUNDUP(W334/H334,0)*0.00937),"")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x14ac:dyDescent="0.2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5"/>
      <c r="N335" s="351" t="s">
        <v>43</v>
      </c>
      <c r="O335" s="352"/>
      <c r="P335" s="352"/>
      <c r="Q335" s="352"/>
      <c r="R335" s="352"/>
      <c r="S335" s="352"/>
      <c r="T335" s="353"/>
      <c r="U335" s="43" t="s">
        <v>42</v>
      </c>
      <c r="V335" s="44">
        <f>IFERROR(V332/H332,"0")+IFERROR(V333/H333,"0")+IFERROR(V334/H334,"0")</f>
        <v>100</v>
      </c>
      <c r="W335" s="44">
        <f>IFERROR(W332/H332,"0")+IFERROR(W333/H333,"0")+IFERROR(W334/H334,"0")</f>
        <v>100</v>
      </c>
      <c r="X335" s="44">
        <f>IFERROR(IF(X332="",0,X332),"0")+IFERROR(IF(X333="",0,X333),"0")+IFERROR(IF(X334="",0,X334),"0")</f>
        <v>2.1749999999999998</v>
      </c>
      <c r="Y335" s="68"/>
      <c r="Z335" s="68"/>
    </row>
    <row r="336" spans="1:53" x14ac:dyDescent="0.2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55"/>
      <c r="N336" s="351" t="s">
        <v>43</v>
      </c>
      <c r="O336" s="352"/>
      <c r="P336" s="352"/>
      <c r="Q336" s="352"/>
      <c r="R336" s="352"/>
      <c r="S336" s="352"/>
      <c r="T336" s="353"/>
      <c r="U336" s="43" t="s">
        <v>0</v>
      </c>
      <c r="V336" s="44">
        <f>IFERROR(SUM(V332:V334),"0")</f>
        <v>1500</v>
      </c>
      <c r="W336" s="44">
        <f>IFERROR(SUM(W332:W334),"0")</f>
        <v>1500</v>
      </c>
      <c r="X336" s="43"/>
      <c r="Y336" s="68"/>
      <c r="Z336" s="68"/>
    </row>
    <row r="337" spans="1:53" ht="14.25" customHeight="1" x14ac:dyDescent="0.25">
      <c r="A337" s="360" t="s">
        <v>81</v>
      </c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0"/>
      <c r="P337" s="360"/>
      <c r="Q337" s="360"/>
      <c r="R337" s="360"/>
      <c r="S337" s="360"/>
      <c r="T337" s="360"/>
      <c r="U337" s="360"/>
      <c r="V337" s="360"/>
      <c r="W337" s="360"/>
      <c r="X337" s="360"/>
      <c r="Y337" s="67"/>
      <c r="Z337" s="67"/>
    </row>
    <row r="338" spans="1:53" ht="27" customHeight="1" x14ac:dyDescent="0.25">
      <c r="A338" s="64" t="s">
        <v>514</v>
      </c>
      <c r="B338" s="64" t="s">
        <v>515</v>
      </c>
      <c r="C338" s="37">
        <v>4301051560</v>
      </c>
      <c r="D338" s="346">
        <v>4607091383928</v>
      </c>
      <c r="E338" s="346"/>
      <c r="F338" s="63">
        <v>1.3</v>
      </c>
      <c r="G338" s="38">
        <v>6</v>
      </c>
      <c r="H338" s="63">
        <v>7.8</v>
      </c>
      <c r="I338" s="63">
        <v>8.3699999999999992</v>
      </c>
      <c r="J338" s="38">
        <v>56</v>
      </c>
      <c r="K338" s="38" t="s">
        <v>112</v>
      </c>
      <c r="L338" s="39" t="s">
        <v>134</v>
      </c>
      <c r="M338" s="38">
        <v>40</v>
      </c>
      <c r="N338" s="447" t="s">
        <v>516</v>
      </c>
      <c r="O338" s="348"/>
      <c r="P338" s="348"/>
      <c r="Q338" s="348"/>
      <c r="R338" s="349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7" t="s">
        <v>66</v>
      </c>
    </row>
    <row r="339" spans="1:53" ht="27" customHeight="1" x14ac:dyDescent="0.25">
      <c r="A339" s="64" t="s">
        <v>517</v>
      </c>
      <c r="B339" s="64" t="s">
        <v>518</v>
      </c>
      <c r="C339" s="37">
        <v>4301051298</v>
      </c>
      <c r="D339" s="346">
        <v>4607091384260</v>
      </c>
      <c r="E339" s="346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35</v>
      </c>
      <c r="N339" s="44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8"/>
      <c r="P339" s="348"/>
      <c r="Q339" s="348"/>
      <c r="R339" s="349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8" t="s">
        <v>66</v>
      </c>
    </row>
    <row r="340" spans="1:53" x14ac:dyDescent="0.2">
      <c r="A340" s="354"/>
      <c r="B340" s="354"/>
      <c r="C340" s="354"/>
      <c r="D340" s="354"/>
      <c r="E340" s="354"/>
      <c r="F340" s="354"/>
      <c r="G340" s="354"/>
      <c r="H340" s="354"/>
      <c r="I340" s="354"/>
      <c r="J340" s="354"/>
      <c r="K340" s="354"/>
      <c r="L340" s="354"/>
      <c r="M340" s="355"/>
      <c r="N340" s="351" t="s">
        <v>43</v>
      </c>
      <c r="O340" s="352"/>
      <c r="P340" s="352"/>
      <c r="Q340" s="352"/>
      <c r="R340" s="352"/>
      <c r="S340" s="352"/>
      <c r="T340" s="353"/>
      <c r="U340" s="43" t="s">
        <v>42</v>
      </c>
      <c r="V340" s="44">
        <f>IFERROR(V338/H338,"0")+IFERROR(V339/H339,"0")</f>
        <v>0</v>
      </c>
      <c r="W340" s="44">
        <f>IFERROR(W338/H338,"0")+IFERROR(W339/H339,"0")</f>
        <v>0</v>
      </c>
      <c r="X340" s="44">
        <f>IFERROR(IF(X338="",0,X338),"0")+IFERROR(IF(X339="",0,X339),"0")</f>
        <v>0</v>
      </c>
      <c r="Y340" s="68"/>
      <c r="Z340" s="68"/>
    </row>
    <row r="341" spans="1:53" x14ac:dyDescent="0.2">
      <c r="A341" s="354"/>
      <c r="B341" s="354"/>
      <c r="C341" s="354"/>
      <c r="D341" s="354"/>
      <c r="E341" s="354"/>
      <c r="F341" s="354"/>
      <c r="G341" s="354"/>
      <c r="H341" s="354"/>
      <c r="I341" s="354"/>
      <c r="J341" s="354"/>
      <c r="K341" s="354"/>
      <c r="L341" s="354"/>
      <c r="M341" s="355"/>
      <c r="N341" s="351" t="s">
        <v>43</v>
      </c>
      <c r="O341" s="352"/>
      <c r="P341" s="352"/>
      <c r="Q341" s="352"/>
      <c r="R341" s="352"/>
      <c r="S341" s="352"/>
      <c r="T341" s="353"/>
      <c r="U341" s="43" t="s">
        <v>0</v>
      </c>
      <c r="V341" s="44">
        <f>IFERROR(SUM(V338:V339),"0")</f>
        <v>0</v>
      </c>
      <c r="W341" s="44">
        <f>IFERROR(SUM(W338:W339),"0")</f>
        <v>0</v>
      </c>
      <c r="X341" s="43"/>
      <c r="Y341" s="68"/>
      <c r="Z341" s="68"/>
    </row>
    <row r="342" spans="1:53" ht="14.25" customHeight="1" x14ac:dyDescent="0.25">
      <c r="A342" s="360" t="s">
        <v>237</v>
      </c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360"/>
      <c r="P342" s="360"/>
      <c r="Q342" s="360"/>
      <c r="R342" s="360"/>
      <c r="S342" s="360"/>
      <c r="T342" s="360"/>
      <c r="U342" s="360"/>
      <c r="V342" s="360"/>
      <c r="W342" s="360"/>
      <c r="X342" s="360"/>
      <c r="Y342" s="67"/>
      <c r="Z342" s="67"/>
    </row>
    <row r="343" spans="1:53" ht="16.5" customHeight="1" x14ac:dyDescent="0.25">
      <c r="A343" s="64" t="s">
        <v>519</v>
      </c>
      <c r="B343" s="64" t="s">
        <v>520</v>
      </c>
      <c r="C343" s="37">
        <v>4301060314</v>
      </c>
      <c r="D343" s="346">
        <v>4607091384673</v>
      </c>
      <c r="E343" s="346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112</v>
      </c>
      <c r="L343" s="39" t="s">
        <v>79</v>
      </c>
      <c r="M343" s="38">
        <v>30</v>
      </c>
      <c r="N343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8"/>
      <c r="P343" s="348"/>
      <c r="Q343" s="348"/>
      <c r="R343" s="349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59" t="s">
        <v>66</v>
      </c>
    </row>
    <row r="344" spans="1:53" x14ac:dyDescent="0.2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5"/>
      <c r="N344" s="351" t="s">
        <v>43</v>
      </c>
      <c r="O344" s="352"/>
      <c r="P344" s="352"/>
      <c r="Q344" s="352"/>
      <c r="R344" s="352"/>
      <c r="S344" s="352"/>
      <c r="T344" s="353"/>
      <c r="U344" s="43" t="s">
        <v>42</v>
      </c>
      <c r="V344" s="44">
        <f>IFERROR(V343/H343,"0")</f>
        <v>0</v>
      </c>
      <c r="W344" s="44">
        <f>IFERROR(W343/H343,"0")</f>
        <v>0</v>
      </c>
      <c r="X344" s="44">
        <f>IFERROR(IF(X343="",0,X343),"0")</f>
        <v>0</v>
      </c>
      <c r="Y344" s="68"/>
      <c r="Z344" s="68"/>
    </row>
    <row r="345" spans="1:53" x14ac:dyDescent="0.2">
      <c r="A345" s="354"/>
      <c r="B345" s="354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5"/>
      <c r="N345" s="351" t="s">
        <v>43</v>
      </c>
      <c r="O345" s="352"/>
      <c r="P345" s="352"/>
      <c r="Q345" s="352"/>
      <c r="R345" s="352"/>
      <c r="S345" s="352"/>
      <c r="T345" s="353"/>
      <c r="U345" s="43" t="s">
        <v>0</v>
      </c>
      <c r="V345" s="44">
        <f>IFERROR(SUM(V343:V343),"0")</f>
        <v>0</v>
      </c>
      <c r="W345" s="44">
        <f>IFERROR(SUM(W343:W343),"0")</f>
        <v>0</v>
      </c>
      <c r="X345" s="43"/>
      <c r="Y345" s="68"/>
      <c r="Z345" s="68"/>
    </row>
    <row r="346" spans="1:53" ht="16.5" customHeight="1" x14ac:dyDescent="0.25">
      <c r="A346" s="371" t="s">
        <v>521</v>
      </c>
      <c r="B346" s="371"/>
      <c r="C346" s="371"/>
      <c r="D346" s="371"/>
      <c r="E346" s="371"/>
      <c r="F346" s="371"/>
      <c r="G346" s="371"/>
      <c r="H346" s="371"/>
      <c r="I346" s="371"/>
      <c r="J346" s="371"/>
      <c r="K346" s="371"/>
      <c r="L346" s="371"/>
      <c r="M346" s="371"/>
      <c r="N346" s="371"/>
      <c r="O346" s="371"/>
      <c r="P346" s="371"/>
      <c r="Q346" s="371"/>
      <c r="R346" s="371"/>
      <c r="S346" s="371"/>
      <c r="T346" s="371"/>
      <c r="U346" s="371"/>
      <c r="V346" s="371"/>
      <c r="W346" s="371"/>
      <c r="X346" s="371"/>
      <c r="Y346" s="66"/>
      <c r="Z346" s="66"/>
    </row>
    <row r="347" spans="1:53" ht="14.25" customHeight="1" x14ac:dyDescent="0.25">
      <c r="A347" s="360" t="s">
        <v>116</v>
      </c>
      <c r="B347" s="360"/>
      <c r="C347" s="360"/>
      <c r="D347" s="360"/>
      <c r="E347" s="360"/>
      <c r="F347" s="360"/>
      <c r="G347" s="360"/>
      <c r="H347" s="360"/>
      <c r="I347" s="360"/>
      <c r="J347" s="360"/>
      <c r="K347" s="360"/>
      <c r="L347" s="360"/>
      <c r="M347" s="360"/>
      <c r="N347" s="360"/>
      <c r="O347" s="360"/>
      <c r="P347" s="360"/>
      <c r="Q347" s="360"/>
      <c r="R347" s="360"/>
      <c r="S347" s="360"/>
      <c r="T347" s="360"/>
      <c r="U347" s="360"/>
      <c r="V347" s="360"/>
      <c r="W347" s="360"/>
      <c r="X347" s="360"/>
      <c r="Y347" s="67"/>
      <c r="Z347" s="67"/>
    </row>
    <row r="348" spans="1:53" ht="27" customHeight="1" x14ac:dyDescent="0.25">
      <c r="A348" s="64" t="s">
        <v>522</v>
      </c>
      <c r="B348" s="64" t="s">
        <v>523</v>
      </c>
      <c r="C348" s="37">
        <v>4301011324</v>
      </c>
      <c r="D348" s="346">
        <v>4607091384185</v>
      </c>
      <c r="E348" s="346"/>
      <c r="F348" s="63">
        <v>0.8</v>
      </c>
      <c r="G348" s="38">
        <v>15</v>
      </c>
      <c r="H348" s="63">
        <v>12</v>
      </c>
      <c r="I348" s="63">
        <v>12.48</v>
      </c>
      <c r="J348" s="38">
        <v>56</v>
      </c>
      <c r="K348" s="38" t="s">
        <v>112</v>
      </c>
      <c r="L348" s="39" t="s">
        <v>79</v>
      </c>
      <c r="M348" s="38">
        <v>60</v>
      </c>
      <c r="N348" s="4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8"/>
      <c r="P348" s="348"/>
      <c r="Q348" s="348"/>
      <c r="R348" s="349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0" t="s">
        <v>66</v>
      </c>
    </row>
    <row r="349" spans="1:53" ht="27" customHeight="1" x14ac:dyDescent="0.25">
      <c r="A349" s="64" t="s">
        <v>524</v>
      </c>
      <c r="B349" s="64" t="s">
        <v>525</v>
      </c>
      <c r="C349" s="37">
        <v>4301011312</v>
      </c>
      <c r="D349" s="346">
        <v>4607091384192</v>
      </c>
      <c r="E349" s="346"/>
      <c r="F349" s="63">
        <v>1.8</v>
      </c>
      <c r="G349" s="38">
        <v>6</v>
      </c>
      <c r="H349" s="63">
        <v>10.8</v>
      </c>
      <c r="I349" s="63">
        <v>11.28</v>
      </c>
      <c r="J349" s="38">
        <v>56</v>
      </c>
      <c r="K349" s="38" t="s">
        <v>112</v>
      </c>
      <c r="L349" s="39" t="s">
        <v>111</v>
      </c>
      <c r="M349" s="38">
        <v>60</v>
      </c>
      <c r="N349" s="4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8"/>
      <c r="P349" s="348"/>
      <c r="Q349" s="348"/>
      <c r="R349" s="349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1" t="s">
        <v>66</v>
      </c>
    </row>
    <row r="350" spans="1:53" ht="27" customHeight="1" x14ac:dyDescent="0.25">
      <c r="A350" s="64" t="s">
        <v>526</v>
      </c>
      <c r="B350" s="64" t="s">
        <v>527</v>
      </c>
      <c r="C350" s="37">
        <v>4301011483</v>
      </c>
      <c r="D350" s="346">
        <v>4680115881907</v>
      </c>
      <c r="E350" s="346"/>
      <c r="F350" s="63">
        <v>1.8</v>
      </c>
      <c r="G350" s="38">
        <v>6</v>
      </c>
      <c r="H350" s="63">
        <v>10.8</v>
      </c>
      <c r="I350" s="63">
        <v>11.28</v>
      </c>
      <c r="J350" s="38">
        <v>56</v>
      </c>
      <c r="K350" s="38" t="s">
        <v>112</v>
      </c>
      <c r="L350" s="39" t="s">
        <v>79</v>
      </c>
      <c r="M350" s="38">
        <v>60</v>
      </c>
      <c r="N350" s="4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8"/>
      <c r="P350" s="348"/>
      <c r="Q350" s="348"/>
      <c r="R350" s="34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2" t="s">
        <v>66</v>
      </c>
    </row>
    <row r="351" spans="1:53" ht="27" customHeight="1" x14ac:dyDescent="0.25">
      <c r="A351" s="64" t="s">
        <v>528</v>
      </c>
      <c r="B351" s="64" t="s">
        <v>529</v>
      </c>
      <c r="C351" s="37">
        <v>4301011655</v>
      </c>
      <c r="D351" s="346">
        <v>4680115883925</v>
      </c>
      <c r="E351" s="346"/>
      <c r="F351" s="63">
        <v>2.5</v>
      </c>
      <c r="G351" s="38">
        <v>6</v>
      </c>
      <c r="H351" s="63">
        <v>15</v>
      </c>
      <c r="I351" s="63">
        <v>15.48</v>
      </c>
      <c r="J351" s="38">
        <v>48</v>
      </c>
      <c r="K351" s="38" t="s">
        <v>112</v>
      </c>
      <c r="L351" s="39" t="s">
        <v>79</v>
      </c>
      <c r="M351" s="38">
        <v>60</v>
      </c>
      <c r="N351" s="442" t="s">
        <v>530</v>
      </c>
      <c r="O351" s="348"/>
      <c r="P351" s="348"/>
      <c r="Q351" s="348"/>
      <c r="R351" s="34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customHeight="1" x14ac:dyDescent="0.25">
      <c r="A352" s="64" t="s">
        <v>531</v>
      </c>
      <c r="B352" s="64" t="s">
        <v>532</v>
      </c>
      <c r="C352" s="37">
        <v>4301011303</v>
      </c>
      <c r="D352" s="346">
        <v>4607091384680</v>
      </c>
      <c r="E352" s="346"/>
      <c r="F352" s="63">
        <v>0.4</v>
      </c>
      <c r="G352" s="38">
        <v>10</v>
      </c>
      <c r="H352" s="63">
        <v>4</v>
      </c>
      <c r="I352" s="63">
        <v>4.21</v>
      </c>
      <c r="J352" s="38">
        <v>120</v>
      </c>
      <c r="K352" s="38" t="s">
        <v>80</v>
      </c>
      <c r="L352" s="39" t="s">
        <v>79</v>
      </c>
      <c r="M352" s="38">
        <v>60</v>
      </c>
      <c r="N352" s="4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8"/>
      <c r="P352" s="348"/>
      <c r="Q352" s="348"/>
      <c r="R352" s="349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IFERROR(IF(W352=0,"",ROUNDUP(W352/H352,0)*0.00937),"")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x14ac:dyDescent="0.2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5"/>
      <c r="N353" s="351" t="s">
        <v>43</v>
      </c>
      <c r="O353" s="352"/>
      <c r="P353" s="352"/>
      <c r="Q353" s="352"/>
      <c r="R353" s="352"/>
      <c r="S353" s="352"/>
      <c r="T353" s="353"/>
      <c r="U353" s="43" t="s">
        <v>42</v>
      </c>
      <c r="V353" s="44">
        <f>IFERROR(V348/H348,"0")+IFERROR(V349/H349,"0")+IFERROR(V350/H350,"0")+IFERROR(V351/H351,"0")+IFERROR(V352/H352,"0")</f>
        <v>0</v>
      </c>
      <c r="W353" s="44">
        <f>IFERROR(W348/H348,"0")+IFERROR(W349/H349,"0")+IFERROR(W350/H350,"0")+IFERROR(W351/H351,"0")+IFERROR(W352/H352,"0")</f>
        <v>0</v>
      </c>
      <c r="X353" s="44">
        <f>IFERROR(IF(X348="",0,X348),"0")+IFERROR(IF(X349="",0,X349),"0")+IFERROR(IF(X350="",0,X350),"0")+IFERROR(IF(X351="",0,X351),"0")+IFERROR(IF(X352="",0,X352),"0")</f>
        <v>0</v>
      </c>
      <c r="Y353" s="68"/>
      <c r="Z353" s="68"/>
    </row>
    <row r="354" spans="1:53" x14ac:dyDescent="0.2">
      <c r="A354" s="354"/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5"/>
      <c r="N354" s="351" t="s">
        <v>43</v>
      </c>
      <c r="O354" s="352"/>
      <c r="P354" s="352"/>
      <c r="Q354" s="352"/>
      <c r="R354" s="352"/>
      <c r="S354" s="352"/>
      <c r="T354" s="353"/>
      <c r="U354" s="43" t="s">
        <v>0</v>
      </c>
      <c r="V354" s="44">
        <f>IFERROR(SUM(V348:V352),"0")</f>
        <v>0</v>
      </c>
      <c r="W354" s="44">
        <f>IFERROR(SUM(W348:W352),"0")</f>
        <v>0</v>
      </c>
      <c r="X354" s="43"/>
      <c r="Y354" s="68"/>
      <c r="Z354" s="68"/>
    </row>
    <row r="355" spans="1:53" ht="14.25" customHeight="1" x14ac:dyDescent="0.25">
      <c r="A355" s="360" t="s">
        <v>76</v>
      </c>
      <c r="B355" s="360"/>
      <c r="C355" s="360"/>
      <c r="D355" s="360"/>
      <c r="E355" s="360"/>
      <c r="F355" s="360"/>
      <c r="G355" s="360"/>
      <c r="H355" s="360"/>
      <c r="I355" s="360"/>
      <c r="J355" s="360"/>
      <c r="K355" s="360"/>
      <c r="L355" s="360"/>
      <c r="M355" s="360"/>
      <c r="N355" s="360"/>
      <c r="O355" s="360"/>
      <c r="P355" s="360"/>
      <c r="Q355" s="360"/>
      <c r="R355" s="360"/>
      <c r="S355" s="360"/>
      <c r="T355" s="360"/>
      <c r="U355" s="360"/>
      <c r="V355" s="360"/>
      <c r="W355" s="360"/>
      <c r="X355" s="360"/>
      <c r="Y355" s="67"/>
      <c r="Z355" s="67"/>
    </row>
    <row r="356" spans="1:53" ht="27" customHeight="1" x14ac:dyDescent="0.25">
      <c r="A356" s="64" t="s">
        <v>533</v>
      </c>
      <c r="B356" s="64" t="s">
        <v>534</v>
      </c>
      <c r="C356" s="37">
        <v>4301031139</v>
      </c>
      <c r="D356" s="346">
        <v>4607091384802</v>
      </c>
      <c r="E356" s="346"/>
      <c r="F356" s="63">
        <v>0.73</v>
      </c>
      <c r="G356" s="38">
        <v>6</v>
      </c>
      <c r="H356" s="63">
        <v>4.38</v>
      </c>
      <c r="I356" s="63">
        <v>4.58</v>
      </c>
      <c r="J356" s="38">
        <v>156</v>
      </c>
      <c r="K356" s="38" t="s">
        <v>80</v>
      </c>
      <c r="L356" s="39" t="s">
        <v>79</v>
      </c>
      <c r="M356" s="38">
        <v>35</v>
      </c>
      <c r="N356" s="4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8"/>
      <c r="P356" s="348"/>
      <c r="Q356" s="348"/>
      <c r="R356" s="349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IFERROR(IF(W356=0,"",ROUNDUP(W356/H356,0)*0.00753),"")</f>
        <v/>
      </c>
      <c r="Y356" s="69" t="s">
        <v>48</v>
      </c>
      <c r="Z356" s="70" t="s">
        <v>48</v>
      </c>
      <c r="AD356" s="71"/>
      <c r="BA356" s="265" t="s">
        <v>66</v>
      </c>
    </row>
    <row r="357" spans="1:53" ht="27" customHeight="1" x14ac:dyDescent="0.25">
      <c r="A357" s="64" t="s">
        <v>535</v>
      </c>
      <c r="B357" s="64" t="s">
        <v>536</v>
      </c>
      <c r="C357" s="37">
        <v>4301031140</v>
      </c>
      <c r="D357" s="346">
        <v>4607091384826</v>
      </c>
      <c r="E357" s="346"/>
      <c r="F357" s="63">
        <v>0.35</v>
      </c>
      <c r="G357" s="38">
        <v>8</v>
      </c>
      <c r="H357" s="63">
        <v>2.8</v>
      </c>
      <c r="I357" s="63">
        <v>2.9</v>
      </c>
      <c r="J357" s="38">
        <v>234</v>
      </c>
      <c r="K357" s="38" t="s">
        <v>189</v>
      </c>
      <c r="L357" s="39" t="s">
        <v>79</v>
      </c>
      <c r="M357" s="38">
        <v>35</v>
      </c>
      <c r="N357" s="4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8"/>
      <c r="P357" s="348"/>
      <c r="Q357" s="348"/>
      <c r="R357" s="349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IFERROR(IF(W357=0,"",ROUNDUP(W357/H357,0)*0.00502),"")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x14ac:dyDescent="0.2">
      <c r="A358" s="354"/>
      <c r="B358" s="354"/>
      <c r="C358" s="354"/>
      <c r="D358" s="354"/>
      <c r="E358" s="354"/>
      <c r="F358" s="354"/>
      <c r="G358" s="354"/>
      <c r="H358" s="354"/>
      <c r="I358" s="354"/>
      <c r="J358" s="354"/>
      <c r="K358" s="354"/>
      <c r="L358" s="354"/>
      <c r="M358" s="355"/>
      <c r="N358" s="351" t="s">
        <v>43</v>
      </c>
      <c r="O358" s="352"/>
      <c r="P358" s="352"/>
      <c r="Q358" s="352"/>
      <c r="R358" s="352"/>
      <c r="S358" s="352"/>
      <c r="T358" s="353"/>
      <c r="U358" s="43" t="s">
        <v>42</v>
      </c>
      <c r="V358" s="44">
        <f>IFERROR(V356/H356,"0")+IFERROR(V357/H357,"0")</f>
        <v>0</v>
      </c>
      <c r="W358" s="44">
        <f>IFERROR(W356/H356,"0")+IFERROR(W357/H357,"0")</f>
        <v>0</v>
      </c>
      <c r="X358" s="44">
        <f>IFERROR(IF(X356="",0,X356),"0")+IFERROR(IF(X357="",0,X357),"0")</f>
        <v>0</v>
      </c>
      <c r="Y358" s="68"/>
      <c r="Z358" s="68"/>
    </row>
    <row r="359" spans="1:53" x14ac:dyDescent="0.2">
      <c r="A359" s="354"/>
      <c r="B359" s="354"/>
      <c r="C359" s="354"/>
      <c r="D359" s="354"/>
      <c r="E359" s="354"/>
      <c r="F359" s="354"/>
      <c r="G359" s="354"/>
      <c r="H359" s="354"/>
      <c r="I359" s="354"/>
      <c r="J359" s="354"/>
      <c r="K359" s="354"/>
      <c r="L359" s="354"/>
      <c r="M359" s="355"/>
      <c r="N359" s="351" t="s">
        <v>43</v>
      </c>
      <c r="O359" s="352"/>
      <c r="P359" s="352"/>
      <c r="Q359" s="352"/>
      <c r="R359" s="352"/>
      <c r="S359" s="352"/>
      <c r="T359" s="353"/>
      <c r="U359" s="43" t="s">
        <v>0</v>
      </c>
      <c r="V359" s="44">
        <f>IFERROR(SUM(V356:V357),"0")</f>
        <v>0</v>
      </c>
      <c r="W359" s="44">
        <f>IFERROR(SUM(W356:W357),"0")</f>
        <v>0</v>
      </c>
      <c r="X359" s="43"/>
      <c r="Y359" s="68"/>
      <c r="Z359" s="68"/>
    </row>
    <row r="360" spans="1:53" ht="14.25" customHeight="1" x14ac:dyDescent="0.25">
      <c r="A360" s="360" t="s">
        <v>81</v>
      </c>
      <c r="B360" s="360"/>
      <c r="C360" s="360"/>
      <c r="D360" s="360"/>
      <c r="E360" s="360"/>
      <c r="F360" s="360"/>
      <c r="G360" s="360"/>
      <c r="H360" s="360"/>
      <c r="I360" s="360"/>
      <c r="J360" s="360"/>
      <c r="K360" s="360"/>
      <c r="L360" s="360"/>
      <c r="M360" s="360"/>
      <c r="N360" s="360"/>
      <c r="O360" s="360"/>
      <c r="P360" s="360"/>
      <c r="Q360" s="360"/>
      <c r="R360" s="360"/>
      <c r="S360" s="360"/>
      <c r="T360" s="360"/>
      <c r="U360" s="360"/>
      <c r="V360" s="360"/>
      <c r="W360" s="360"/>
      <c r="X360" s="360"/>
      <c r="Y360" s="67"/>
      <c r="Z360" s="67"/>
    </row>
    <row r="361" spans="1:53" ht="27" customHeight="1" x14ac:dyDescent="0.25">
      <c r="A361" s="64" t="s">
        <v>537</v>
      </c>
      <c r="B361" s="64" t="s">
        <v>538</v>
      </c>
      <c r="C361" s="37">
        <v>4301051303</v>
      </c>
      <c r="D361" s="346">
        <v>4607091384246</v>
      </c>
      <c r="E361" s="346"/>
      <c r="F361" s="63">
        <v>1.3</v>
      </c>
      <c r="G361" s="38">
        <v>6</v>
      </c>
      <c r="H361" s="63">
        <v>7.8</v>
      </c>
      <c r="I361" s="63">
        <v>8.3640000000000008</v>
      </c>
      <c r="J361" s="38">
        <v>56</v>
      </c>
      <c r="K361" s="38" t="s">
        <v>112</v>
      </c>
      <c r="L361" s="39" t="s">
        <v>79</v>
      </c>
      <c r="M361" s="38">
        <v>40</v>
      </c>
      <c r="N361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8"/>
      <c r="P361" s="348"/>
      <c r="Q361" s="348"/>
      <c r="R361" s="34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67" t="s">
        <v>66</v>
      </c>
    </row>
    <row r="362" spans="1:53" ht="27" customHeight="1" x14ac:dyDescent="0.25">
      <c r="A362" s="64" t="s">
        <v>539</v>
      </c>
      <c r="B362" s="64" t="s">
        <v>540</v>
      </c>
      <c r="C362" s="37">
        <v>4301051445</v>
      </c>
      <c r="D362" s="346">
        <v>4680115881976</v>
      </c>
      <c r="E362" s="346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112</v>
      </c>
      <c r="L362" s="39" t="s">
        <v>79</v>
      </c>
      <c r="M362" s="38">
        <v>40</v>
      </c>
      <c r="N362" s="4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8"/>
      <c r="P362" s="348"/>
      <c r="Q362" s="348"/>
      <c r="R362" s="34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8" t="s">
        <v>66</v>
      </c>
    </row>
    <row r="363" spans="1:53" ht="27" customHeight="1" x14ac:dyDescent="0.25">
      <c r="A363" s="64" t="s">
        <v>541</v>
      </c>
      <c r="B363" s="64" t="s">
        <v>542</v>
      </c>
      <c r="C363" s="37">
        <v>4301051297</v>
      </c>
      <c r="D363" s="346">
        <v>4607091384253</v>
      </c>
      <c r="E363" s="346"/>
      <c r="F363" s="63">
        <v>0.4</v>
      </c>
      <c r="G363" s="38">
        <v>6</v>
      </c>
      <c r="H363" s="63">
        <v>2.4</v>
      </c>
      <c r="I363" s="63">
        <v>2.6840000000000002</v>
      </c>
      <c r="J363" s="38">
        <v>156</v>
      </c>
      <c r="K363" s="38" t="s">
        <v>80</v>
      </c>
      <c r="L363" s="39" t="s">
        <v>79</v>
      </c>
      <c r="M363" s="38">
        <v>40</v>
      </c>
      <c r="N363" s="4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8"/>
      <c r="P363" s="348"/>
      <c r="Q363" s="348"/>
      <c r="R363" s="34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9" t="s">
        <v>66</v>
      </c>
    </row>
    <row r="364" spans="1:53" ht="27" customHeight="1" x14ac:dyDescent="0.25">
      <c r="A364" s="64" t="s">
        <v>543</v>
      </c>
      <c r="B364" s="64" t="s">
        <v>544</v>
      </c>
      <c r="C364" s="37">
        <v>4301051444</v>
      </c>
      <c r="D364" s="346">
        <v>4680115881969</v>
      </c>
      <c r="E364" s="346"/>
      <c r="F364" s="63">
        <v>0.4</v>
      </c>
      <c r="G364" s="38">
        <v>6</v>
      </c>
      <c r="H364" s="63">
        <v>2.4</v>
      </c>
      <c r="I364" s="63">
        <v>2.6</v>
      </c>
      <c r="J364" s="38">
        <v>156</v>
      </c>
      <c r="K364" s="38" t="s">
        <v>80</v>
      </c>
      <c r="L364" s="39" t="s">
        <v>79</v>
      </c>
      <c r="M364" s="38">
        <v>40</v>
      </c>
      <c r="N364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8"/>
      <c r="P364" s="348"/>
      <c r="Q364" s="348"/>
      <c r="R364" s="34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x14ac:dyDescent="0.2">
      <c r="A365" s="354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55"/>
      <c r="N365" s="351" t="s">
        <v>43</v>
      </c>
      <c r="O365" s="352"/>
      <c r="P365" s="352"/>
      <c r="Q365" s="352"/>
      <c r="R365" s="352"/>
      <c r="S365" s="352"/>
      <c r="T365" s="353"/>
      <c r="U365" s="43" t="s">
        <v>42</v>
      </c>
      <c r="V365" s="44">
        <f>IFERROR(V361/H361,"0")+IFERROR(V362/H362,"0")+IFERROR(V363/H363,"0")+IFERROR(V364/H364,"0")</f>
        <v>0</v>
      </c>
      <c r="W365" s="44">
        <f>IFERROR(W361/H361,"0")+IFERROR(W362/H362,"0")+IFERROR(W363/H363,"0")+IFERROR(W364/H364,"0")</f>
        <v>0</v>
      </c>
      <c r="X365" s="44">
        <f>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55"/>
      <c r="N366" s="351" t="s">
        <v>43</v>
      </c>
      <c r="O366" s="352"/>
      <c r="P366" s="352"/>
      <c r="Q366" s="352"/>
      <c r="R366" s="352"/>
      <c r="S366" s="352"/>
      <c r="T366" s="353"/>
      <c r="U366" s="43" t="s">
        <v>0</v>
      </c>
      <c r="V366" s="44">
        <f>IFERROR(SUM(V361:V364),"0")</f>
        <v>0</v>
      </c>
      <c r="W366" s="44">
        <f>IFERROR(SUM(W361:W364),"0")</f>
        <v>0</v>
      </c>
      <c r="X366" s="43"/>
      <c r="Y366" s="68"/>
      <c r="Z366" s="68"/>
    </row>
    <row r="367" spans="1:53" ht="14.25" customHeight="1" x14ac:dyDescent="0.25">
      <c r="A367" s="360" t="s">
        <v>237</v>
      </c>
      <c r="B367" s="360"/>
      <c r="C367" s="360"/>
      <c r="D367" s="360"/>
      <c r="E367" s="360"/>
      <c r="F367" s="360"/>
      <c r="G367" s="360"/>
      <c r="H367" s="360"/>
      <c r="I367" s="360"/>
      <c r="J367" s="360"/>
      <c r="K367" s="360"/>
      <c r="L367" s="360"/>
      <c r="M367" s="360"/>
      <c r="N367" s="360"/>
      <c r="O367" s="360"/>
      <c r="P367" s="360"/>
      <c r="Q367" s="360"/>
      <c r="R367" s="360"/>
      <c r="S367" s="360"/>
      <c r="T367" s="360"/>
      <c r="U367" s="360"/>
      <c r="V367" s="360"/>
      <c r="W367" s="360"/>
      <c r="X367" s="360"/>
      <c r="Y367" s="67"/>
      <c r="Z367" s="67"/>
    </row>
    <row r="368" spans="1:53" ht="27" customHeight="1" x14ac:dyDescent="0.25">
      <c r="A368" s="64" t="s">
        <v>545</v>
      </c>
      <c r="B368" s="64" t="s">
        <v>546</v>
      </c>
      <c r="C368" s="37">
        <v>4301060322</v>
      </c>
      <c r="D368" s="346">
        <v>4607091389357</v>
      </c>
      <c r="E368" s="346"/>
      <c r="F368" s="63">
        <v>1.3</v>
      </c>
      <c r="G368" s="38">
        <v>6</v>
      </c>
      <c r="H368" s="63">
        <v>7.8</v>
      </c>
      <c r="I368" s="63">
        <v>8.2799999999999994</v>
      </c>
      <c r="J368" s="38">
        <v>56</v>
      </c>
      <c r="K368" s="38" t="s">
        <v>112</v>
      </c>
      <c r="L368" s="39" t="s">
        <v>79</v>
      </c>
      <c r="M368" s="38">
        <v>40</v>
      </c>
      <c r="N368" s="4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8"/>
      <c r="P368" s="348"/>
      <c r="Q368" s="348"/>
      <c r="R368" s="34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IFERROR(IF(W368=0,"",ROUNDUP(W368/H368,0)*0.02175),"")</f>
        <v/>
      </c>
      <c r="Y368" s="69" t="s">
        <v>48</v>
      </c>
      <c r="Z368" s="70" t="s">
        <v>48</v>
      </c>
      <c r="AD368" s="71"/>
      <c r="BA368" s="271" t="s">
        <v>66</v>
      </c>
    </row>
    <row r="369" spans="1:53" x14ac:dyDescent="0.2">
      <c r="A369" s="354"/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5"/>
      <c r="N369" s="351" t="s">
        <v>43</v>
      </c>
      <c r="O369" s="352"/>
      <c r="P369" s="352"/>
      <c r="Q369" s="352"/>
      <c r="R369" s="352"/>
      <c r="S369" s="352"/>
      <c r="T369" s="353"/>
      <c r="U369" s="43" t="s">
        <v>42</v>
      </c>
      <c r="V369" s="44">
        <f>IFERROR(V368/H368,"0")</f>
        <v>0</v>
      </c>
      <c r="W369" s="44">
        <f>IFERROR(W368/H368,"0")</f>
        <v>0</v>
      </c>
      <c r="X369" s="44">
        <f>IFERROR(IF(X368="",0,X368),"0")</f>
        <v>0</v>
      </c>
      <c r="Y369" s="68"/>
      <c r="Z369" s="68"/>
    </row>
    <row r="370" spans="1:53" x14ac:dyDescent="0.2">
      <c r="A370" s="354"/>
      <c r="B370" s="354"/>
      <c r="C370" s="354"/>
      <c r="D370" s="354"/>
      <c r="E370" s="354"/>
      <c r="F370" s="354"/>
      <c r="G370" s="354"/>
      <c r="H370" s="354"/>
      <c r="I370" s="354"/>
      <c r="J370" s="354"/>
      <c r="K370" s="354"/>
      <c r="L370" s="354"/>
      <c r="M370" s="355"/>
      <c r="N370" s="351" t="s">
        <v>43</v>
      </c>
      <c r="O370" s="352"/>
      <c r="P370" s="352"/>
      <c r="Q370" s="352"/>
      <c r="R370" s="352"/>
      <c r="S370" s="352"/>
      <c r="T370" s="353"/>
      <c r="U370" s="43" t="s">
        <v>0</v>
      </c>
      <c r="V370" s="44">
        <f>IFERROR(SUM(V368:V368),"0")</f>
        <v>0</v>
      </c>
      <c r="W370" s="44">
        <f>IFERROR(SUM(W368:W368),"0")</f>
        <v>0</v>
      </c>
      <c r="X370" s="43"/>
      <c r="Y370" s="68"/>
      <c r="Z370" s="68"/>
    </row>
    <row r="371" spans="1:53" ht="27.75" customHeight="1" x14ac:dyDescent="0.2">
      <c r="A371" s="370" t="s">
        <v>547</v>
      </c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370"/>
      <c r="U371" s="370"/>
      <c r="V371" s="370"/>
      <c r="W371" s="370"/>
      <c r="X371" s="370"/>
      <c r="Y371" s="55"/>
      <c r="Z371" s="55"/>
    </row>
    <row r="372" spans="1:53" ht="16.5" customHeight="1" x14ac:dyDescent="0.25">
      <c r="A372" s="371" t="s">
        <v>548</v>
      </c>
      <c r="B372" s="371"/>
      <c r="C372" s="371"/>
      <c r="D372" s="371"/>
      <c r="E372" s="371"/>
      <c r="F372" s="371"/>
      <c r="G372" s="371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  <c r="X372" s="371"/>
      <c r="Y372" s="66"/>
      <c r="Z372" s="66"/>
    </row>
    <row r="373" spans="1:53" ht="14.25" customHeight="1" x14ac:dyDescent="0.25">
      <c r="A373" s="360" t="s">
        <v>116</v>
      </c>
      <c r="B373" s="360"/>
      <c r="C373" s="360"/>
      <c r="D373" s="360"/>
      <c r="E373" s="360"/>
      <c r="F373" s="360"/>
      <c r="G373" s="360"/>
      <c r="H373" s="360"/>
      <c r="I373" s="360"/>
      <c r="J373" s="360"/>
      <c r="K373" s="360"/>
      <c r="L373" s="360"/>
      <c r="M373" s="360"/>
      <c r="N373" s="360"/>
      <c r="O373" s="360"/>
      <c r="P373" s="360"/>
      <c r="Q373" s="360"/>
      <c r="R373" s="360"/>
      <c r="S373" s="360"/>
      <c r="T373" s="360"/>
      <c r="U373" s="360"/>
      <c r="V373" s="360"/>
      <c r="W373" s="360"/>
      <c r="X373" s="360"/>
      <c r="Y373" s="67"/>
      <c r="Z373" s="67"/>
    </row>
    <row r="374" spans="1:53" ht="27" customHeight="1" x14ac:dyDescent="0.25">
      <c r="A374" s="64" t="s">
        <v>549</v>
      </c>
      <c r="B374" s="64" t="s">
        <v>550</v>
      </c>
      <c r="C374" s="37">
        <v>4301011428</v>
      </c>
      <c r="D374" s="346">
        <v>4607091389708</v>
      </c>
      <c r="E374" s="346"/>
      <c r="F374" s="63">
        <v>0.45</v>
      </c>
      <c r="G374" s="38">
        <v>6</v>
      </c>
      <c r="H374" s="63">
        <v>2.7</v>
      </c>
      <c r="I374" s="63">
        <v>2.9</v>
      </c>
      <c r="J374" s="38">
        <v>156</v>
      </c>
      <c r="K374" s="38" t="s">
        <v>80</v>
      </c>
      <c r="L374" s="39" t="s">
        <v>111</v>
      </c>
      <c r="M374" s="38">
        <v>50</v>
      </c>
      <c r="N374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8"/>
      <c r="P374" s="348"/>
      <c r="Q374" s="348"/>
      <c r="R374" s="34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2" t="s">
        <v>66</v>
      </c>
    </row>
    <row r="375" spans="1:53" ht="27" customHeight="1" x14ac:dyDescent="0.25">
      <c r="A375" s="64" t="s">
        <v>551</v>
      </c>
      <c r="B375" s="64" t="s">
        <v>552</v>
      </c>
      <c r="C375" s="37">
        <v>4301011427</v>
      </c>
      <c r="D375" s="346">
        <v>4607091389692</v>
      </c>
      <c r="E375" s="346"/>
      <c r="F375" s="63">
        <v>0.45</v>
      </c>
      <c r="G375" s="38">
        <v>6</v>
      </c>
      <c r="H375" s="63">
        <v>2.7</v>
      </c>
      <c r="I375" s="63">
        <v>2.9</v>
      </c>
      <c r="J375" s="38">
        <v>156</v>
      </c>
      <c r="K375" s="38" t="s">
        <v>80</v>
      </c>
      <c r="L375" s="39" t="s">
        <v>111</v>
      </c>
      <c r="M375" s="38">
        <v>50</v>
      </c>
      <c r="N375" s="4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8"/>
      <c r="P375" s="348"/>
      <c r="Q375" s="348"/>
      <c r="R375" s="34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3" t="s">
        <v>66</v>
      </c>
    </row>
    <row r="376" spans="1:53" x14ac:dyDescent="0.2">
      <c r="A376" s="354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55"/>
      <c r="N376" s="351" t="s">
        <v>43</v>
      </c>
      <c r="O376" s="352"/>
      <c r="P376" s="352"/>
      <c r="Q376" s="352"/>
      <c r="R376" s="352"/>
      <c r="S376" s="352"/>
      <c r="T376" s="353"/>
      <c r="U376" s="43" t="s">
        <v>42</v>
      </c>
      <c r="V376" s="44">
        <f>IFERROR(V374/H374,"0")+IFERROR(V375/H375,"0")</f>
        <v>0</v>
      </c>
      <c r="W376" s="44">
        <f>IFERROR(W374/H374,"0")+IFERROR(W375/H375,"0")</f>
        <v>0</v>
      </c>
      <c r="X376" s="44">
        <f>IFERROR(IF(X374="",0,X374),"0")+IFERROR(IF(X375="",0,X375),"0")</f>
        <v>0</v>
      </c>
      <c r="Y376" s="68"/>
      <c r="Z376" s="68"/>
    </row>
    <row r="377" spans="1:53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55"/>
      <c r="N377" s="351" t="s">
        <v>43</v>
      </c>
      <c r="O377" s="352"/>
      <c r="P377" s="352"/>
      <c r="Q377" s="352"/>
      <c r="R377" s="352"/>
      <c r="S377" s="352"/>
      <c r="T377" s="353"/>
      <c r="U377" s="43" t="s">
        <v>0</v>
      </c>
      <c r="V377" s="44">
        <f>IFERROR(SUM(V374:V375),"0")</f>
        <v>0</v>
      </c>
      <c r="W377" s="44">
        <f>IFERROR(SUM(W374:W375),"0")</f>
        <v>0</v>
      </c>
      <c r="X377" s="43"/>
      <c r="Y377" s="68"/>
      <c r="Z377" s="68"/>
    </row>
    <row r="378" spans="1:53" ht="14.25" customHeight="1" x14ac:dyDescent="0.25">
      <c r="A378" s="360" t="s">
        <v>76</v>
      </c>
      <c r="B378" s="360"/>
      <c r="C378" s="360"/>
      <c r="D378" s="360"/>
      <c r="E378" s="360"/>
      <c r="F378" s="360"/>
      <c r="G378" s="360"/>
      <c r="H378" s="360"/>
      <c r="I378" s="360"/>
      <c r="J378" s="360"/>
      <c r="K378" s="360"/>
      <c r="L378" s="360"/>
      <c r="M378" s="360"/>
      <c r="N378" s="360"/>
      <c r="O378" s="360"/>
      <c r="P378" s="360"/>
      <c r="Q378" s="360"/>
      <c r="R378" s="360"/>
      <c r="S378" s="360"/>
      <c r="T378" s="360"/>
      <c r="U378" s="360"/>
      <c r="V378" s="360"/>
      <c r="W378" s="360"/>
      <c r="X378" s="360"/>
      <c r="Y378" s="67"/>
      <c r="Z378" s="67"/>
    </row>
    <row r="379" spans="1:53" ht="27" customHeight="1" x14ac:dyDescent="0.25">
      <c r="A379" s="64" t="s">
        <v>553</v>
      </c>
      <c r="B379" s="64" t="s">
        <v>554</v>
      </c>
      <c r="C379" s="37">
        <v>4301031177</v>
      </c>
      <c r="D379" s="346">
        <v>4607091389753</v>
      </c>
      <c r="E379" s="346"/>
      <c r="F379" s="63">
        <v>0.7</v>
      </c>
      <c r="G379" s="38">
        <v>6</v>
      </c>
      <c r="H379" s="63">
        <v>4.2</v>
      </c>
      <c r="I379" s="63">
        <v>4.43</v>
      </c>
      <c r="J379" s="38">
        <v>156</v>
      </c>
      <c r="K379" s="38" t="s">
        <v>80</v>
      </c>
      <c r="L379" s="39" t="s">
        <v>79</v>
      </c>
      <c r="M379" s="38">
        <v>45</v>
      </c>
      <c r="N379" s="42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8"/>
      <c r="P379" s="348"/>
      <c r="Q379" s="348"/>
      <c r="R379" s="349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ref="W379:W391" si="16"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555</v>
      </c>
      <c r="B380" s="64" t="s">
        <v>556</v>
      </c>
      <c r="C380" s="37">
        <v>4301031174</v>
      </c>
      <c r="D380" s="346">
        <v>4607091389760</v>
      </c>
      <c r="E380" s="346"/>
      <c r="F380" s="63">
        <v>0.7</v>
      </c>
      <c r="G380" s="38">
        <v>6</v>
      </c>
      <c r="H380" s="63">
        <v>4.2</v>
      </c>
      <c r="I380" s="63">
        <v>4.43</v>
      </c>
      <c r="J380" s="38">
        <v>156</v>
      </c>
      <c r="K380" s="38" t="s">
        <v>80</v>
      </c>
      <c r="L380" s="39" t="s">
        <v>79</v>
      </c>
      <c r="M380" s="38">
        <v>45</v>
      </c>
      <c r="N380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8"/>
      <c r="P380" s="348"/>
      <c r="Q380" s="348"/>
      <c r="R380" s="349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6"/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557</v>
      </c>
      <c r="B381" s="64" t="s">
        <v>558</v>
      </c>
      <c r="C381" s="37">
        <v>4301031175</v>
      </c>
      <c r="D381" s="346">
        <v>4607091389746</v>
      </c>
      <c r="E381" s="346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79</v>
      </c>
      <c r="M381" s="38">
        <v>45</v>
      </c>
      <c r="N381" s="4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8"/>
      <c r="P381" s="348"/>
      <c r="Q381" s="348"/>
      <c r="R381" s="349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si="16"/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ht="37.5" customHeight="1" x14ac:dyDescent="0.25">
      <c r="A382" s="64" t="s">
        <v>559</v>
      </c>
      <c r="B382" s="64" t="s">
        <v>560</v>
      </c>
      <c r="C382" s="37">
        <v>4301031236</v>
      </c>
      <c r="D382" s="346">
        <v>4680115882928</v>
      </c>
      <c r="E382" s="346"/>
      <c r="F382" s="63">
        <v>0.28000000000000003</v>
      </c>
      <c r="G382" s="38">
        <v>6</v>
      </c>
      <c r="H382" s="63">
        <v>1.68</v>
      </c>
      <c r="I382" s="63">
        <v>2.6</v>
      </c>
      <c r="J382" s="38">
        <v>156</v>
      </c>
      <c r="K382" s="38" t="s">
        <v>80</v>
      </c>
      <c r="L382" s="39" t="s">
        <v>79</v>
      </c>
      <c r="M382" s="38">
        <v>35</v>
      </c>
      <c r="N382" s="4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8"/>
      <c r="P382" s="348"/>
      <c r="Q382" s="348"/>
      <c r="R382" s="349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561</v>
      </c>
      <c r="B383" s="64" t="s">
        <v>562</v>
      </c>
      <c r="C383" s="37">
        <v>4301031257</v>
      </c>
      <c r="D383" s="346">
        <v>4680115883147</v>
      </c>
      <c r="E383" s="346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189</v>
      </c>
      <c r="L383" s="39" t="s">
        <v>79</v>
      </c>
      <c r="M383" s="38">
        <v>45</v>
      </c>
      <c r="N383" s="42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8"/>
      <c r="P383" s="348"/>
      <c r="Q383" s="348"/>
      <c r="R383" s="349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6"/>
        <v>0</v>
      </c>
      <c r="X383" s="42" t="str">
        <f t="shared" ref="X383:X391" si="17">IFERROR(IF(W383=0,"",ROUNDUP(W383/H383,0)*0.00502),"")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563</v>
      </c>
      <c r="B384" s="64" t="s">
        <v>564</v>
      </c>
      <c r="C384" s="37">
        <v>4301031178</v>
      </c>
      <c r="D384" s="346">
        <v>4607091384338</v>
      </c>
      <c r="E384" s="346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189</v>
      </c>
      <c r="L384" s="39" t="s">
        <v>79</v>
      </c>
      <c r="M384" s="38">
        <v>45</v>
      </c>
      <c r="N384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8"/>
      <c r="P384" s="348"/>
      <c r="Q384" s="348"/>
      <c r="R384" s="349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6"/>
        <v>0</v>
      </c>
      <c r="X384" s="42" t="str">
        <f t="shared" si="17"/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customHeight="1" x14ac:dyDescent="0.25">
      <c r="A385" s="64" t="s">
        <v>565</v>
      </c>
      <c r="B385" s="64" t="s">
        <v>566</v>
      </c>
      <c r="C385" s="37">
        <v>4301031254</v>
      </c>
      <c r="D385" s="346">
        <v>4680115883154</v>
      </c>
      <c r="E385" s="346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189</v>
      </c>
      <c r="L385" s="39" t="s">
        <v>79</v>
      </c>
      <c r="M385" s="38">
        <v>45</v>
      </c>
      <c r="N385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8"/>
      <c r="P385" s="348"/>
      <c r="Q385" s="348"/>
      <c r="R385" s="349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6"/>
        <v>0</v>
      </c>
      <c r="X385" s="42" t="str">
        <f t="shared" si="17"/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customHeight="1" x14ac:dyDescent="0.25">
      <c r="A386" s="64" t="s">
        <v>567</v>
      </c>
      <c r="B386" s="64" t="s">
        <v>568</v>
      </c>
      <c r="C386" s="37">
        <v>4301031171</v>
      </c>
      <c r="D386" s="346">
        <v>4607091389524</v>
      </c>
      <c r="E386" s="346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189</v>
      </c>
      <c r="L386" s="39" t="s">
        <v>79</v>
      </c>
      <c r="M386" s="38">
        <v>45</v>
      </c>
      <c r="N386" s="42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8"/>
      <c r="P386" s="348"/>
      <c r="Q386" s="348"/>
      <c r="R386" s="349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6"/>
        <v>0</v>
      </c>
      <c r="X386" s="42" t="str">
        <f t="shared" si="17"/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569</v>
      </c>
      <c r="B387" s="64" t="s">
        <v>570</v>
      </c>
      <c r="C387" s="37">
        <v>4301031258</v>
      </c>
      <c r="D387" s="346">
        <v>4680115883161</v>
      </c>
      <c r="E387" s="346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189</v>
      </c>
      <c r="L387" s="39" t="s">
        <v>79</v>
      </c>
      <c r="M387" s="38">
        <v>45</v>
      </c>
      <c r="N387" s="4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8"/>
      <c r="P387" s="348"/>
      <c r="Q387" s="348"/>
      <c r="R387" s="349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6"/>
        <v>0</v>
      </c>
      <c r="X387" s="42" t="str">
        <f t="shared" si="17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571</v>
      </c>
      <c r="B388" s="64" t="s">
        <v>572</v>
      </c>
      <c r="C388" s="37">
        <v>4301031170</v>
      </c>
      <c r="D388" s="346">
        <v>4607091384345</v>
      </c>
      <c r="E388" s="346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189</v>
      </c>
      <c r="L388" s="39" t="s">
        <v>79</v>
      </c>
      <c r="M388" s="38">
        <v>45</v>
      </c>
      <c r="N388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8"/>
      <c r="P388" s="348"/>
      <c r="Q388" s="348"/>
      <c r="R388" s="349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6"/>
        <v>0</v>
      </c>
      <c r="X388" s="42" t="str">
        <f t="shared" si="17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customHeight="1" x14ac:dyDescent="0.25">
      <c r="A389" s="64" t="s">
        <v>573</v>
      </c>
      <c r="B389" s="64" t="s">
        <v>574</v>
      </c>
      <c r="C389" s="37">
        <v>4301031256</v>
      </c>
      <c r="D389" s="346">
        <v>4680115883178</v>
      </c>
      <c r="E389" s="346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189</v>
      </c>
      <c r="L389" s="39" t="s">
        <v>79</v>
      </c>
      <c r="M389" s="38">
        <v>45</v>
      </c>
      <c r="N389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8"/>
      <c r="P389" s="348"/>
      <c r="Q389" s="348"/>
      <c r="R389" s="349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6"/>
        <v>0</v>
      </c>
      <c r="X389" s="42" t="str">
        <f t="shared" si="17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customHeight="1" x14ac:dyDescent="0.25">
      <c r="A390" s="64" t="s">
        <v>575</v>
      </c>
      <c r="B390" s="64" t="s">
        <v>576</v>
      </c>
      <c r="C390" s="37">
        <v>4301031172</v>
      </c>
      <c r="D390" s="346">
        <v>4607091389531</v>
      </c>
      <c r="E390" s="346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189</v>
      </c>
      <c r="L390" s="39" t="s">
        <v>79</v>
      </c>
      <c r="M390" s="38">
        <v>45</v>
      </c>
      <c r="N390" s="4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8"/>
      <c r="P390" s="348"/>
      <c r="Q390" s="348"/>
      <c r="R390" s="349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6"/>
        <v>0</v>
      </c>
      <c r="X390" s="42" t="str">
        <f t="shared" si="17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577</v>
      </c>
      <c r="B391" s="64" t="s">
        <v>578</v>
      </c>
      <c r="C391" s="37">
        <v>4301031255</v>
      </c>
      <c r="D391" s="346">
        <v>4680115883185</v>
      </c>
      <c r="E391" s="346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189</v>
      </c>
      <c r="L391" s="39" t="s">
        <v>79</v>
      </c>
      <c r="M391" s="38">
        <v>45</v>
      </c>
      <c r="N391" s="419" t="s">
        <v>579</v>
      </c>
      <c r="O391" s="348"/>
      <c r="P391" s="348"/>
      <c r="Q391" s="348"/>
      <c r="R391" s="34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 t="shared" si="17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x14ac:dyDescent="0.2">
      <c r="A392" s="354"/>
      <c r="B392" s="354"/>
      <c r="C392" s="354"/>
      <c r="D392" s="354"/>
      <c r="E392" s="354"/>
      <c r="F392" s="354"/>
      <c r="G392" s="354"/>
      <c r="H392" s="354"/>
      <c r="I392" s="354"/>
      <c r="J392" s="354"/>
      <c r="K392" s="354"/>
      <c r="L392" s="354"/>
      <c r="M392" s="355"/>
      <c r="N392" s="351" t="s">
        <v>43</v>
      </c>
      <c r="O392" s="352"/>
      <c r="P392" s="352"/>
      <c r="Q392" s="352"/>
      <c r="R392" s="352"/>
      <c r="S392" s="352"/>
      <c r="T392" s="353"/>
      <c r="U392" s="43" t="s">
        <v>42</v>
      </c>
      <c r="V392" s="44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0</v>
      </c>
      <c r="W392" s="44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0</v>
      </c>
      <c r="X392" s="44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0</v>
      </c>
      <c r="Y392" s="68"/>
      <c r="Z392" s="68"/>
    </row>
    <row r="393" spans="1:53" x14ac:dyDescent="0.2">
      <c r="A393" s="354"/>
      <c r="B393" s="354"/>
      <c r="C393" s="354"/>
      <c r="D393" s="354"/>
      <c r="E393" s="354"/>
      <c r="F393" s="354"/>
      <c r="G393" s="354"/>
      <c r="H393" s="354"/>
      <c r="I393" s="354"/>
      <c r="J393" s="354"/>
      <c r="K393" s="354"/>
      <c r="L393" s="354"/>
      <c r="M393" s="355"/>
      <c r="N393" s="351" t="s">
        <v>43</v>
      </c>
      <c r="O393" s="352"/>
      <c r="P393" s="352"/>
      <c r="Q393" s="352"/>
      <c r="R393" s="352"/>
      <c r="S393" s="352"/>
      <c r="T393" s="353"/>
      <c r="U393" s="43" t="s">
        <v>0</v>
      </c>
      <c r="V393" s="44">
        <f>IFERROR(SUM(V379:V391),"0")</f>
        <v>0</v>
      </c>
      <c r="W393" s="44">
        <f>IFERROR(SUM(W379:W391),"0")</f>
        <v>0</v>
      </c>
      <c r="X393" s="43"/>
      <c r="Y393" s="68"/>
      <c r="Z393" s="68"/>
    </row>
    <row r="394" spans="1:53" ht="14.25" customHeight="1" x14ac:dyDescent="0.25">
      <c r="A394" s="360" t="s">
        <v>81</v>
      </c>
      <c r="B394" s="360"/>
      <c r="C394" s="360"/>
      <c r="D394" s="360"/>
      <c r="E394" s="360"/>
      <c r="F394" s="360"/>
      <c r="G394" s="360"/>
      <c r="H394" s="360"/>
      <c r="I394" s="360"/>
      <c r="J394" s="360"/>
      <c r="K394" s="360"/>
      <c r="L394" s="360"/>
      <c r="M394" s="360"/>
      <c r="N394" s="360"/>
      <c r="O394" s="360"/>
      <c r="P394" s="360"/>
      <c r="Q394" s="360"/>
      <c r="R394" s="360"/>
      <c r="S394" s="360"/>
      <c r="T394" s="360"/>
      <c r="U394" s="360"/>
      <c r="V394" s="360"/>
      <c r="W394" s="360"/>
      <c r="X394" s="360"/>
      <c r="Y394" s="67"/>
      <c r="Z394" s="67"/>
    </row>
    <row r="395" spans="1:53" ht="27" customHeight="1" x14ac:dyDescent="0.25">
      <c r="A395" s="64" t="s">
        <v>580</v>
      </c>
      <c r="B395" s="64" t="s">
        <v>581</v>
      </c>
      <c r="C395" s="37">
        <v>4301051258</v>
      </c>
      <c r="D395" s="346">
        <v>4607091389685</v>
      </c>
      <c r="E395" s="346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8" t="s">
        <v>112</v>
      </c>
      <c r="L395" s="39" t="s">
        <v>134</v>
      </c>
      <c r="M395" s="38">
        <v>45</v>
      </c>
      <c r="N395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8"/>
      <c r="P395" s="348"/>
      <c r="Q395" s="348"/>
      <c r="R395" s="349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IFERROR(IF(W395=0,"",ROUNDUP(W395/H395,0)*0.02175),"")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582</v>
      </c>
      <c r="B396" s="64" t="s">
        <v>583</v>
      </c>
      <c r="C396" s="37">
        <v>4301051431</v>
      </c>
      <c r="D396" s="346">
        <v>4607091389654</v>
      </c>
      <c r="E396" s="346"/>
      <c r="F396" s="63">
        <v>0.33</v>
      </c>
      <c r="G396" s="38">
        <v>6</v>
      </c>
      <c r="H396" s="63">
        <v>1.98</v>
      </c>
      <c r="I396" s="63">
        <v>2.258</v>
      </c>
      <c r="J396" s="38">
        <v>156</v>
      </c>
      <c r="K396" s="38" t="s">
        <v>80</v>
      </c>
      <c r="L396" s="39" t="s">
        <v>134</v>
      </c>
      <c r="M396" s="38">
        <v>45</v>
      </c>
      <c r="N396" s="4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8"/>
      <c r="P396" s="348"/>
      <c r="Q396" s="348"/>
      <c r="R396" s="349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customHeight="1" x14ac:dyDescent="0.25">
      <c r="A397" s="64" t="s">
        <v>584</v>
      </c>
      <c r="B397" s="64" t="s">
        <v>585</v>
      </c>
      <c r="C397" s="37">
        <v>4301051284</v>
      </c>
      <c r="D397" s="346">
        <v>4607091384352</v>
      </c>
      <c r="E397" s="346"/>
      <c r="F397" s="63">
        <v>0.6</v>
      </c>
      <c r="G397" s="38">
        <v>4</v>
      </c>
      <c r="H397" s="63">
        <v>2.4</v>
      </c>
      <c r="I397" s="63">
        <v>2.6459999999999999</v>
      </c>
      <c r="J397" s="38">
        <v>120</v>
      </c>
      <c r="K397" s="38" t="s">
        <v>80</v>
      </c>
      <c r="L397" s="39" t="s">
        <v>134</v>
      </c>
      <c r="M397" s="38">
        <v>45</v>
      </c>
      <c r="N397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8"/>
      <c r="P397" s="348"/>
      <c r="Q397" s="348"/>
      <c r="R397" s="349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586</v>
      </c>
      <c r="B398" s="64" t="s">
        <v>587</v>
      </c>
      <c r="C398" s="37">
        <v>4301051257</v>
      </c>
      <c r="D398" s="346">
        <v>4607091389661</v>
      </c>
      <c r="E398" s="346"/>
      <c r="F398" s="63">
        <v>0.55000000000000004</v>
      </c>
      <c r="G398" s="38">
        <v>4</v>
      </c>
      <c r="H398" s="63">
        <v>2.2000000000000002</v>
      </c>
      <c r="I398" s="63">
        <v>2.492</v>
      </c>
      <c r="J398" s="38">
        <v>120</v>
      </c>
      <c r="K398" s="38" t="s">
        <v>80</v>
      </c>
      <c r="L398" s="39" t="s">
        <v>134</v>
      </c>
      <c r="M398" s="38">
        <v>45</v>
      </c>
      <c r="N398" s="4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8"/>
      <c r="P398" s="348"/>
      <c r="Q398" s="348"/>
      <c r="R398" s="349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x14ac:dyDescent="0.2">
      <c r="A399" s="354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55"/>
      <c r="N399" s="351" t="s">
        <v>43</v>
      </c>
      <c r="O399" s="352"/>
      <c r="P399" s="352"/>
      <c r="Q399" s="352"/>
      <c r="R399" s="352"/>
      <c r="S399" s="352"/>
      <c r="T399" s="353"/>
      <c r="U399" s="43" t="s">
        <v>42</v>
      </c>
      <c r="V399" s="44">
        <f>IFERROR(V395/H395,"0")+IFERROR(V396/H396,"0")+IFERROR(V397/H397,"0")+IFERROR(V398/H398,"0")</f>
        <v>0</v>
      </c>
      <c r="W399" s="44">
        <f>IFERROR(W395/H395,"0")+IFERROR(W396/H396,"0")+IFERROR(W397/H397,"0")+IFERROR(W398/H398,"0")</f>
        <v>0</v>
      </c>
      <c r="X399" s="44">
        <f>IFERROR(IF(X395="",0,X395),"0")+IFERROR(IF(X396="",0,X396),"0")+IFERROR(IF(X397="",0,X397),"0")+IFERROR(IF(X398="",0,X398),"0")</f>
        <v>0</v>
      </c>
      <c r="Y399" s="68"/>
      <c r="Z399" s="68"/>
    </row>
    <row r="400" spans="1:53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55"/>
      <c r="N400" s="351" t="s">
        <v>43</v>
      </c>
      <c r="O400" s="352"/>
      <c r="P400" s="352"/>
      <c r="Q400" s="352"/>
      <c r="R400" s="352"/>
      <c r="S400" s="352"/>
      <c r="T400" s="353"/>
      <c r="U400" s="43" t="s">
        <v>0</v>
      </c>
      <c r="V400" s="44">
        <f>IFERROR(SUM(V395:V398),"0")</f>
        <v>0</v>
      </c>
      <c r="W400" s="44">
        <f>IFERROR(SUM(W395:W398),"0")</f>
        <v>0</v>
      </c>
      <c r="X400" s="43"/>
      <c r="Y400" s="68"/>
      <c r="Z400" s="68"/>
    </row>
    <row r="401" spans="1:53" ht="14.25" customHeight="1" x14ac:dyDescent="0.25">
      <c r="A401" s="360" t="s">
        <v>237</v>
      </c>
      <c r="B401" s="360"/>
      <c r="C401" s="360"/>
      <c r="D401" s="360"/>
      <c r="E401" s="360"/>
      <c r="F401" s="360"/>
      <c r="G401" s="360"/>
      <c r="H401" s="360"/>
      <c r="I401" s="360"/>
      <c r="J401" s="360"/>
      <c r="K401" s="360"/>
      <c r="L401" s="360"/>
      <c r="M401" s="360"/>
      <c r="N401" s="360"/>
      <c r="O401" s="360"/>
      <c r="P401" s="360"/>
      <c r="Q401" s="360"/>
      <c r="R401" s="360"/>
      <c r="S401" s="360"/>
      <c r="T401" s="360"/>
      <c r="U401" s="360"/>
      <c r="V401" s="360"/>
      <c r="W401" s="360"/>
      <c r="X401" s="360"/>
      <c r="Y401" s="67"/>
      <c r="Z401" s="67"/>
    </row>
    <row r="402" spans="1:53" ht="27" customHeight="1" x14ac:dyDescent="0.25">
      <c r="A402" s="64" t="s">
        <v>588</v>
      </c>
      <c r="B402" s="64" t="s">
        <v>589</v>
      </c>
      <c r="C402" s="37">
        <v>4301060352</v>
      </c>
      <c r="D402" s="346">
        <v>4680115881648</v>
      </c>
      <c r="E402" s="346"/>
      <c r="F402" s="63">
        <v>1</v>
      </c>
      <c r="G402" s="38">
        <v>4</v>
      </c>
      <c r="H402" s="63">
        <v>4</v>
      </c>
      <c r="I402" s="63">
        <v>4.4039999999999999</v>
      </c>
      <c r="J402" s="38">
        <v>104</v>
      </c>
      <c r="K402" s="38" t="s">
        <v>112</v>
      </c>
      <c r="L402" s="39" t="s">
        <v>79</v>
      </c>
      <c r="M402" s="38">
        <v>35</v>
      </c>
      <c r="N402" s="41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8"/>
      <c r="P402" s="348"/>
      <c r="Q402" s="348"/>
      <c r="R402" s="349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x14ac:dyDescent="0.2">
      <c r="A403" s="354"/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5"/>
      <c r="N403" s="351" t="s">
        <v>43</v>
      </c>
      <c r="O403" s="352"/>
      <c r="P403" s="352"/>
      <c r="Q403" s="352"/>
      <c r="R403" s="352"/>
      <c r="S403" s="352"/>
      <c r="T403" s="353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x14ac:dyDescent="0.2">
      <c r="A404" s="354"/>
      <c r="B404" s="354"/>
      <c r="C404" s="354"/>
      <c r="D404" s="354"/>
      <c r="E404" s="354"/>
      <c r="F404" s="354"/>
      <c r="G404" s="354"/>
      <c r="H404" s="354"/>
      <c r="I404" s="354"/>
      <c r="J404" s="354"/>
      <c r="K404" s="354"/>
      <c r="L404" s="354"/>
      <c r="M404" s="355"/>
      <c r="N404" s="351" t="s">
        <v>43</v>
      </c>
      <c r="O404" s="352"/>
      <c r="P404" s="352"/>
      <c r="Q404" s="352"/>
      <c r="R404" s="352"/>
      <c r="S404" s="352"/>
      <c r="T404" s="353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14.25" customHeight="1" x14ac:dyDescent="0.25">
      <c r="A405" s="360" t="s">
        <v>94</v>
      </c>
      <c r="B405" s="360"/>
      <c r="C405" s="360"/>
      <c r="D405" s="360"/>
      <c r="E405" s="360"/>
      <c r="F405" s="360"/>
      <c r="G405" s="360"/>
      <c r="H405" s="360"/>
      <c r="I405" s="360"/>
      <c r="J405" s="360"/>
      <c r="K405" s="360"/>
      <c r="L405" s="360"/>
      <c r="M405" s="360"/>
      <c r="N405" s="360"/>
      <c r="O405" s="360"/>
      <c r="P405" s="360"/>
      <c r="Q405" s="360"/>
      <c r="R405" s="360"/>
      <c r="S405" s="360"/>
      <c r="T405" s="360"/>
      <c r="U405" s="360"/>
      <c r="V405" s="360"/>
      <c r="W405" s="360"/>
      <c r="X405" s="360"/>
      <c r="Y405" s="67"/>
      <c r="Z405" s="67"/>
    </row>
    <row r="406" spans="1:53" ht="27" customHeight="1" x14ac:dyDescent="0.25">
      <c r="A406" s="64" t="s">
        <v>590</v>
      </c>
      <c r="B406" s="64" t="s">
        <v>591</v>
      </c>
      <c r="C406" s="37">
        <v>4301032046</v>
      </c>
      <c r="D406" s="346">
        <v>4680115884359</v>
      </c>
      <c r="E406" s="346"/>
      <c r="F406" s="63">
        <v>0.06</v>
      </c>
      <c r="G406" s="38">
        <v>20</v>
      </c>
      <c r="H406" s="63">
        <v>1.2</v>
      </c>
      <c r="I406" s="63">
        <v>1.8</v>
      </c>
      <c r="J406" s="38">
        <v>200</v>
      </c>
      <c r="K406" s="38" t="s">
        <v>594</v>
      </c>
      <c r="L406" s="39" t="s">
        <v>593</v>
      </c>
      <c r="M406" s="38">
        <v>60</v>
      </c>
      <c r="N406" s="407" t="s">
        <v>592</v>
      </c>
      <c r="O406" s="348"/>
      <c r="P406" s="348"/>
      <c r="Q406" s="348"/>
      <c r="R406" s="349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IFERROR(IF(W406=0,"",ROUNDUP(W406/H406,0)*0.00627),"")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ht="27" customHeight="1" x14ac:dyDescent="0.25">
      <c r="A407" s="64" t="s">
        <v>595</v>
      </c>
      <c r="B407" s="64" t="s">
        <v>596</v>
      </c>
      <c r="C407" s="37">
        <v>4301032045</v>
      </c>
      <c r="D407" s="346">
        <v>4680115884335</v>
      </c>
      <c r="E407" s="346"/>
      <c r="F407" s="63">
        <v>0.06</v>
      </c>
      <c r="G407" s="38">
        <v>20</v>
      </c>
      <c r="H407" s="63">
        <v>1.2</v>
      </c>
      <c r="I407" s="63">
        <v>1.8</v>
      </c>
      <c r="J407" s="38">
        <v>200</v>
      </c>
      <c r="K407" s="38" t="s">
        <v>594</v>
      </c>
      <c r="L407" s="39" t="s">
        <v>593</v>
      </c>
      <c r="M407" s="38">
        <v>60</v>
      </c>
      <c r="N407" s="408" t="s">
        <v>597</v>
      </c>
      <c r="O407" s="348"/>
      <c r="P407" s="348"/>
      <c r="Q407" s="348"/>
      <c r="R407" s="34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48</v>
      </c>
      <c r="AD407" s="71"/>
      <c r="BA407" s="293" t="s">
        <v>66</v>
      </c>
    </row>
    <row r="408" spans="1:53" ht="27" customHeight="1" x14ac:dyDescent="0.25">
      <c r="A408" s="64" t="s">
        <v>598</v>
      </c>
      <c r="B408" s="64" t="s">
        <v>599</v>
      </c>
      <c r="C408" s="37">
        <v>4301032047</v>
      </c>
      <c r="D408" s="346">
        <v>4680115884342</v>
      </c>
      <c r="E408" s="346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594</v>
      </c>
      <c r="L408" s="39" t="s">
        <v>593</v>
      </c>
      <c r="M408" s="38">
        <v>60</v>
      </c>
      <c r="N408" s="409" t="s">
        <v>600</v>
      </c>
      <c r="O408" s="348"/>
      <c r="P408" s="348"/>
      <c r="Q408" s="348"/>
      <c r="R408" s="34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4" t="s">
        <v>66</v>
      </c>
    </row>
    <row r="409" spans="1:53" ht="27" customHeight="1" x14ac:dyDescent="0.25">
      <c r="A409" s="64" t="s">
        <v>601</v>
      </c>
      <c r="B409" s="64" t="s">
        <v>602</v>
      </c>
      <c r="C409" s="37">
        <v>4301170011</v>
      </c>
      <c r="D409" s="346">
        <v>4680115884113</v>
      </c>
      <c r="E409" s="346"/>
      <c r="F409" s="63">
        <v>0.11</v>
      </c>
      <c r="G409" s="38">
        <v>12</v>
      </c>
      <c r="H409" s="63">
        <v>1.32</v>
      </c>
      <c r="I409" s="63">
        <v>1.88</v>
      </c>
      <c r="J409" s="38">
        <v>200</v>
      </c>
      <c r="K409" s="38" t="s">
        <v>594</v>
      </c>
      <c r="L409" s="39" t="s">
        <v>593</v>
      </c>
      <c r="M409" s="38">
        <v>150</v>
      </c>
      <c r="N409" s="410" t="s">
        <v>603</v>
      </c>
      <c r="O409" s="348"/>
      <c r="P409" s="348"/>
      <c r="Q409" s="348"/>
      <c r="R409" s="34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55"/>
      <c r="N410" s="351" t="s">
        <v>43</v>
      </c>
      <c r="O410" s="352"/>
      <c r="P410" s="352"/>
      <c r="Q410" s="352"/>
      <c r="R410" s="352"/>
      <c r="S410" s="352"/>
      <c r="T410" s="353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354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5"/>
      <c r="N411" s="351" t="s">
        <v>43</v>
      </c>
      <c r="O411" s="352"/>
      <c r="P411" s="352"/>
      <c r="Q411" s="352"/>
      <c r="R411" s="352"/>
      <c r="S411" s="352"/>
      <c r="T411" s="353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6.5" customHeight="1" x14ac:dyDescent="0.25">
      <c r="A412" s="371" t="s">
        <v>604</v>
      </c>
      <c r="B412" s="371"/>
      <c r="C412" s="371"/>
      <c r="D412" s="371"/>
      <c r="E412" s="371"/>
      <c r="F412" s="371"/>
      <c r="G412" s="371"/>
      <c r="H412" s="371"/>
      <c r="I412" s="371"/>
      <c r="J412" s="371"/>
      <c r="K412" s="371"/>
      <c r="L412" s="371"/>
      <c r="M412" s="371"/>
      <c r="N412" s="371"/>
      <c r="O412" s="371"/>
      <c r="P412" s="371"/>
      <c r="Q412" s="371"/>
      <c r="R412" s="371"/>
      <c r="S412" s="371"/>
      <c r="T412" s="371"/>
      <c r="U412" s="371"/>
      <c r="V412" s="371"/>
      <c r="W412" s="371"/>
      <c r="X412" s="371"/>
      <c r="Y412" s="66"/>
      <c r="Z412" s="66"/>
    </row>
    <row r="413" spans="1:53" ht="14.25" customHeight="1" x14ac:dyDescent="0.25">
      <c r="A413" s="360" t="s">
        <v>108</v>
      </c>
      <c r="B413" s="360"/>
      <c r="C413" s="360"/>
      <c r="D413" s="360"/>
      <c r="E413" s="360"/>
      <c r="F413" s="360"/>
      <c r="G413" s="360"/>
      <c r="H413" s="360"/>
      <c r="I413" s="360"/>
      <c r="J413" s="360"/>
      <c r="K413" s="360"/>
      <c r="L413" s="360"/>
      <c r="M413" s="360"/>
      <c r="N413" s="360"/>
      <c r="O413" s="360"/>
      <c r="P413" s="360"/>
      <c r="Q413" s="360"/>
      <c r="R413" s="360"/>
      <c r="S413" s="360"/>
      <c r="T413" s="360"/>
      <c r="U413" s="360"/>
      <c r="V413" s="360"/>
      <c r="W413" s="360"/>
      <c r="X413" s="360"/>
      <c r="Y413" s="67"/>
      <c r="Z413" s="67"/>
    </row>
    <row r="414" spans="1:53" ht="27" customHeight="1" x14ac:dyDescent="0.25">
      <c r="A414" s="64" t="s">
        <v>605</v>
      </c>
      <c r="B414" s="64" t="s">
        <v>606</v>
      </c>
      <c r="C414" s="37">
        <v>4301020196</v>
      </c>
      <c r="D414" s="346">
        <v>4607091389388</v>
      </c>
      <c r="E414" s="346"/>
      <c r="F414" s="63">
        <v>1.3</v>
      </c>
      <c r="G414" s="38">
        <v>4</v>
      </c>
      <c r="H414" s="63">
        <v>5.2</v>
      </c>
      <c r="I414" s="63">
        <v>5.6079999999999997</v>
      </c>
      <c r="J414" s="38">
        <v>104</v>
      </c>
      <c r="K414" s="38" t="s">
        <v>112</v>
      </c>
      <c r="L414" s="39" t="s">
        <v>134</v>
      </c>
      <c r="M414" s="38">
        <v>35</v>
      </c>
      <c r="N414" s="4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8"/>
      <c r="P414" s="348"/>
      <c r="Q414" s="348"/>
      <c r="R414" s="34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6" t="s">
        <v>66</v>
      </c>
    </row>
    <row r="415" spans="1:53" ht="27" customHeight="1" x14ac:dyDescent="0.25">
      <c r="A415" s="64" t="s">
        <v>607</v>
      </c>
      <c r="B415" s="64" t="s">
        <v>608</v>
      </c>
      <c r="C415" s="37">
        <v>4301020185</v>
      </c>
      <c r="D415" s="346">
        <v>4607091389364</v>
      </c>
      <c r="E415" s="346"/>
      <c r="F415" s="63">
        <v>0.42</v>
      </c>
      <c r="G415" s="38">
        <v>6</v>
      </c>
      <c r="H415" s="63">
        <v>2.52</v>
      </c>
      <c r="I415" s="63">
        <v>2.75</v>
      </c>
      <c r="J415" s="38">
        <v>156</v>
      </c>
      <c r="K415" s="38" t="s">
        <v>80</v>
      </c>
      <c r="L415" s="39" t="s">
        <v>134</v>
      </c>
      <c r="M415" s="38">
        <v>35</v>
      </c>
      <c r="N415" s="4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8"/>
      <c r="P415" s="348"/>
      <c r="Q415" s="348"/>
      <c r="R415" s="349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7" t="s">
        <v>66</v>
      </c>
    </row>
    <row r="416" spans="1:53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55"/>
      <c r="N416" s="351" t="s">
        <v>43</v>
      </c>
      <c r="O416" s="352"/>
      <c r="P416" s="352"/>
      <c r="Q416" s="352"/>
      <c r="R416" s="352"/>
      <c r="S416" s="352"/>
      <c r="T416" s="353"/>
      <c r="U416" s="43" t="s">
        <v>42</v>
      </c>
      <c r="V416" s="44">
        <f>IFERROR(V414/H414,"0")+IFERROR(V415/H415,"0")</f>
        <v>0</v>
      </c>
      <c r="W416" s="44">
        <f>IFERROR(W414/H414,"0")+IFERROR(W415/H415,"0")</f>
        <v>0</v>
      </c>
      <c r="X416" s="44">
        <f>IFERROR(IF(X414="",0,X414),"0")+IFERROR(IF(X415="",0,X415),"0")</f>
        <v>0</v>
      </c>
      <c r="Y416" s="68"/>
      <c r="Z416" s="68"/>
    </row>
    <row r="417" spans="1:53" x14ac:dyDescent="0.2">
      <c r="A417" s="354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5"/>
      <c r="N417" s="351" t="s">
        <v>43</v>
      </c>
      <c r="O417" s="352"/>
      <c r="P417" s="352"/>
      <c r="Q417" s="352"/>
      <c r="R417" s="352"/>
      <c r="S417" s="352"/>
      <c r="T417" s="353"/>
      <c r="U417" s="43" t="s">
        <v>0</v>
      </c>
      <c r="V417" s="44">
        <f>IFERROR(SUM(V414:V415),"0")</f>
        <v>0</v>
      </c>
      <c r="W417" s="44">
        <f>IFERROR(SUM(W414:W415),"0")</f>
        <v>0</v>
      </c>
      <c r="X417" s="43"/>
      <c r="Y417" s="68"/>
      <c r="Z417" s="68"/>
    </row>
    <row r="418" spans="1:53" ht="14.25" customHeight="1" x14ac:dyDescent="0.25">
      <c r="A418" s="360" t="s">
        <v>76</v>
      </c>
      <c r="B418" s="360"/>
      <c r="C418" s="360"/>
      <c r="D418" s="360"/>
      <c r="E418" s="360"/>
      <c r="F418" s="360"/>
      <c r="G418" s="360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  <c r="U418" s="360"/>
      <c r="V418" s="360"/>
      <c r="W418" s="360"/>
      <c r="X418" s="360"/>
      <c r="Y418" s="67"/>
      <c r="Z418" s="67"/>
    </row>
    <row r="419" spans="1:53" ht="27" customHeight="1" x14ac:dyDescent="0.25">
      <c r="A419" s="64" t="s">
        <v>609</v>
      </c>
      <c r="B419" s="64" t="s">
        <v>610</v>
      </c>
      <c r="C419" s="37">
        <v>4301031212</v>
      </c>
      <c r="D419" s="346">
        <v>4607091389739</v>
      </c>
      <c r="E419" s="346"/>
      <c r="F419" s="63">
        <v>0.7</v>
      </c>
      <c r="G419" s="38">
        <v>6</v>
      </c>
      <c r="H419" s="63">
        <v>4.2</v>
      </c>
      <c r="I419" s="63">
        <v>4.43</v>
      </c>
      <c r="J419" s="38">
        <v>156</v>
      </c>
      <c r="K419" s="38" t="s">
        <v>80</v>
      </c>
      <c r="L419" s="39" t="s">
        <v>111</v>
      </c>
      <c r="M419" s="38">
        <v>45</v>
      </c>
      <c r="N419" s="4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8"/>
      <c r="P419" s="348"/>
      <c r="Q419" s="348"/>
      <c r="R419" s="349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ref="W419:W425" si="18">IFERROR(IF(V419="",0,CEILING((V419/$H419),1)*$H419),"")</f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298" t="s">
        <v>66</v>
      </c>
    </row>
    <row r="420" spans="1:53" ht="27" customHeight="1" x14ac:dyDescent="0.25">
      <c r="A420" s="64" t="s">
        <v>611</v>
      </c>
      <c r="B420" s="64" t="s">
        <v>612</v>
      </c>
      <c r="C420" s="37">
        <v>4301031247</v>
      </c>
      <c r="D420" s="346">
        <v>4680115883048</v>
      </c>
      <c r="E420" s="346"/>
      <c r="F420" s="63">
        <v>1</v>
      </c>
      <c r="G420" s="38">
        <v>4</v>
      </c>
      <c r="H420" s="63">
        <v>4</v>
      </c>
      <c r="I420" s="63">
        <v>4.21</v>
      </c>
      <c r="J420" s="38">
        <v>120</v>
      </c>
      <c r="K420" s="38" t="s">
        <v>80</v>
      </c>
      <c r="L420" s="39" t="s">
        <v>79</v>
      </c>
      <c r="M420" s="38">
        <v>40</v>
      </c>
      <c r="N420" s="4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8"/>
      <c r="P420" s="348"/>
      <c r="Q420" s="348"/>
      <c r="R420" s="349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9" t="s">
        <v>66</v>
      </c>
    </row>
    <row r="421" spans="1:53" ht="27" customHeight="1" x14ac:dyDescent="0.25">
      <c r="A421" s="64" t="s">
        <v>613</v>
      </c>
      <c r="B421" s="64" t="s">
        <v>614</v>
      </c>
      <c r="C421" s="37">
        <v>4301031176</v>
      </c>
      <c r="D421" s="346">
        <v>4607091389425</v>
      </c>
      <c r="E421" s="346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189</v>
      </c>
      <c r="L421" s="39" t="s">
        <v>79</v>
      </c>
      <c r="M421" s="38">
        <v>45</v>
      </c>
      <c r="N421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8"/>
      <c r="P421" s="348"/>
      <c r="Q421" s="348"/>
      <c r="R421" s="349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IFERROR(IF(W421=0,"",ROUNDUP(W421/H421,0)*0.00502),"")</f>
        <v/>
      </c>
      <c r="Y421" s="69" t="s">
        <v>48</v>
      </c>
      <c r="Z421" s="70" t="s">
        <v>48</v>
      </c>
      <c r="AD421" s="71"/>
      <c r="BA421" s="300" t="s">
        <v>66</v>
      </c>
    </row>
    <row r="422" spans="1:53" ht="27" customHeight="1" x14ac:dyDescent="0.25">
      <c r="A422" s="64" t="s">
        <v>615</v>
      </c>
      <c r="B422" s="64" t="s">
        <v>616</v>
      </c>
      <c r="C422" s="37">
        <v>4301031215</v>
      </c>
      <c r="D422" s="346">
        <v>4680115882911</v>
      </c>
      <c r="E422" s="346"/>
      <c r="F422" s="63">
        <v>0.4</v>
      </c>
      <c r="G422" s="38">
        <v>6</v>
      </c>
      <c r="H422" s="63">
        <v>2.4</v>
      </c>
      <c r="I422" s="63">
        <v>2.5299999999999998</v>
      </c>
      <c r="J422" s="38">
        <v>234</v>
      </c>
      <c r="K422" s="38" t="s">
        <v>189</v>
      </c>
      <c r="L422" s="39" t="s">
        <v>79</v>
      </c>
      <c r="M422" s="38">
        <v>40</v>
      </c>
      <c r="N422" s="398" t="s">
        <v>617</v>
      </c>
      <c r="O422" s="348"/>
      <c r="P422" s="348"/>
      <c r="Q422" s="348"/>
      <c r="R422" s="349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customHeight="1" x14ac:dyDescent="0.25">
      <c r="A423" s="64" t="s">
        <v>618</v>
      </c>
      <c r="B423" s="64" t="s">
        <v>619</v>
      </c>
      <c r="C423" s="37">
        <v>4301031167</v>
      </c>
      <c r="D423" s="346">
        <v>4680115880771</v>
      </c>
      <c r="E423" s="346"/>
      <c r="F423" s="63">
        <v>0.28000000000000003</v>
      </c>
      <c r="G423" s="38">
        <v>6</v>
      </c>
      <c r="H423" s="63">
        <v>1.68</v>
      </c>
      <c r="I423" s="63">
        <v>1.81</v>
      </c>
      <c r="J423" s="38">
        <v>234</v>
      </c>
      <c r="K423" s="38" t="s">
        <v>189</v>
      </c>
      <c r="L423" s="39" t="s">
        <v>79</v>
      </c>
      <c r="M423" s="38">
        <v>45</v>
      </c>
      <c r="N423" s="39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8"/>
      <c r="P423" s="348"/>
      <c r="Q423" s="348"/>
      <c r="R423" s="349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8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620</v>
      </c>
      <c r="B424" s="64" t="s">
        <v>621</v>
      </c>
      <c r="C424" s="37">
        <v>4301031173</v>
      </c>
      <c r="D424" s="346">
        <v>4607091389500</v>
      </c>
      <c r="E424" s="346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189</v>
      </c>
      <c r="L424" s="39" t="s">
        <v>79</v>
      </c>
      <c r="M424" s="38">
        <v>45</v>
      </c>
      <c r="N424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8"/>
      <c r="P424" s="348"/>
      <c r="Q424" s="348"/>
      <c r="R424" s="349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8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622</v>
      </c>
      <c r="B425" s="64" t="s">
        <v>623</v>
      </c>
      <c r="C425" s="37">
        <v>4301031103</v>
      </c>
      <c r="D425" s="346">
        <v>4680115881983</v>
      </c>
      <c r="E425" s="346"/>
      <c r="F425" s="63">
        <v>0.28000000000000003</v>
      </c>
      <c r="G425" s="38">
        <v>4</v>
      </c>
      <c r="H425" s="63">
        <v>1.1200000000000001</v>
      </c>
      <c r="I425" s="63">
        <v>1.252</v>
      </c>
      <c r="J425" s="38">
        <v>234</v>
      </c>
      <c r="K425" s="38" t="s">
        <v>189</v>
      </c>
      <c r="L425" s="39" t="s">
        <v>79</v>
      </c>
      <c r="M425" s="38">
        <v>40</v>
      </c>
      <c r="N425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8"/>
      <c r="P425" s="348"/>
      <c r="Q425" s="348"/>
      <c r="R425" s="349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8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354"/>
      <c r="B426" s="354"/>
      <c r="C426" s="354"/>
      <c r="D426" s="354"/>
      <c r="E426" s="354"/>
      <c r="F426" s="354"/>
      <c r="G426" s="354"/>
      <c r="H426" s="354"/>
      <c r="I426" s="354"/>
      <c r="J426" s="354"/>
      <c r="K426" s="354"/>
      <c r="L426" s="354"/>
      <c r="M426" s="355"/>
      <c r="N426" s="351" t="s">
        <v>43</v>
      </c>
      <c r="O426" s="352"/>
      <c r="P426" s="352"/>
      <c r="Q426" s="352"/>
      <c r="R426" s="352"/>
      <c r="S426" s="352"/>
      <c r="T426" s="353"/>
      <c r="U426" s="43" t="s">
        <v>42</v>
      </c>
      <c r="V426" s="44">
        <f>IFERROR(V419/H419,"0")+IFERROR(V420/H420,"0")+IFERROR(V421/H421,"0")+IFERROR(V422/H422,"0")+IFERROR(V423/H423,"0")+IFERROR(V424/H424,"0")+IFERROR(V425/H425,"0")</f>
        <v>0</v>
      </c>
      <c r="W426" s="44">
        <f>IFERROR(W419/H419,"0")+IFERROR(W420/H420,"0")+IFERROR(W421/H421,"0")+IFERROR(W422/H422,"0")+IFERROR(W423/H423,"0")+IFERROR(W424/H424,"0")+IFERROR(W425/H425,"0")</f>
        <v>0</v>
      </c>
      <c r="X426" s="44">
        <f>IFERROR(IF(X419="",0,X419),"0")+IFERROR(IF(X420="",0,X420),"0")+IFERROR(IF(X421="",0,X421),"0")+IFERROR(IF(X422="",0,X422),"0")+IFERROR(IF(X423="",0,X423),"0")+IFERROR(IF(X424="",0,X424),"0")+IFERROR(IF(X425="",0,X425),"0")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x14ac:dyDescent="0.2">
      <c r="A427" s="354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5"/>
      <c r="N427" s="351" t="s">
        <v>43</v>
      </c>
      <c r="O427" s="352"/>
      <c r="P427" s="352"/>
      <c r="Q427" s="352"/>
      <c r="R427" s="352"/>
      <c r="S427" s="352"/>
      <c r="T427" s="353"/>
      <c r="U427" s="43" t="s">
        <v>0</v>
      </c>
      <c r="V427" s="44">
        <f>IFERROR(SUM(V419:V425),"0")</f>
        <v>0</v>
      </c>
      <c r="W427" s="44">
        <f>IFERROR(SUM(W419:W425),"0")</f>
        <v>0</v>
      </c>
      <c r="X427" s="43"/>
      <c r="Y427" s="68"/>
      <c r="Z427" s="68"/>
    </row>
    <row r="428" spans="1:53" ht="14.25" customHeight="1" x14ac:dyDescent="0.25">
      <c r="A428" s="360" t="s">
        <v>94</v>
      </c>
      <c r="B428" s="360"/>
      <c r="C428" s="360"/>
      <c r="D428" s="360"/>
      <c r="E428" s="360"/>
      <c r="F428" s="360"/>
      <c r="G428" s="360"/>
      <c r="H428" s="360"/>
      <c r="I428" s="360"/>
      <c r="J428" s="360"/>
      <c r="K428" s="360"/>
      <c r="L428" s="360"/>
      <c r="M428" s="360"/>
      <c r="N428" s="360"/>
      <c r="O428" s="360"/>
      <c r="P428" s="360"/>
      <c r="Q428" s="360"/>
      <c r="R428" s="360"/>
      <c r="S428" s="360"/>
      <c r="T428" s="360"/>
      <c r="U428" s="360"/>
      <c r="V428" s="360"/>
      <c r="W428" s="360"/>
      <c r="X428" s="360"/>
      <c r="Y428" s="67"/>
      <c r="Z428" s="67"/>
    </row>
    <row r="429" spans="1:53" ht="27" customHeight="1" x14ac:dyDescent="0.25">
      <c r="A429" s="64" t="s">
        <v>624</v>
      </c>
      <c r="B429" s="64" t="s">
        <v>625</v>
      </c>
      <c r="C429" s="37">
        <v>4301040358</v>
      </c>
      <c r="D429" s="346">
        <v>4680115884571</v>
      </c>
      <c r="E429" s="346"/>
      <c r="F429" s="63">
        <v>0.1</v>
      </c>
      <c r="G429" s="38">
        <v>20</v>
      </c>
      <c r="H429" s="63">
        <v>2</v>
      </c>
      <c r="I429" s="63">
        <v>2.6</v>
      </c>
      <c r="J429" s="38">
        <v>200</v>
      </c>
      <c r="K429" s="38" t="s">
        <v>594</v>
      </c>
      <c r="L429" s="39" t="s">
        <v>593</v>
      </c>
      <c r="M429" s="38">
        <v>60</v>
      </c>
      <c r="N429" s="396" t="s">
        <v>626</v>
      </c>
      <c r="O429" s="348"/>
      <c r="P429" s="348"/>
      <c r="Q429" s="348"/>
      <c r="R429" s="349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IFERROR(IF(W429=0,"",ROUNDUP(W429/H429,0)*0.00627),"")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x14ac:dyDescent="0.2">
      <c r="A430" s="354"/>
      <c r="B430" s="354"/>
      <c r="C430" s="354"/>
      <c r="D430" s="354"/>
      <c r="E430" s="354"/>
      <c r="F430" s="354"/>
      <c r="G430" s="354"/>
      <c r="H430" s="354"/>
      <c r="I430" s="354"/>
      <c r="J430" s="354"/>
      <c r="K430" s="354"/>
      <c r="L430" s="354"/>
      <c r="M430" s="355"/>
      <c r="N430" s="351" t="s">
        <v>43</v>
      </c>
      <c r="O430" s="352"/>
      <c r="P430" s="352"/>
      <c r="Q430" s="352"/>
      <c r="R430" s="352"/>
      <c r="S430" s="352"/>
      <c r="T430" s="353"/>
      <c r="U430" s="43" t="s">
        <v>42</v>
      </c>
      <c r="V430" s="44">
        <f>IFERROR(V429/H429,"0")</f>
        <v>0</v>
      </c>
      <c r="W430" s="44">
        <f>IFERROR(W429/H429,"0")</f>
        <v>0</v>
      </c>
      <c r="X430" s="44">
        <f>IFERROR(IF(X429="",0,X429),"0")</f>
        <v>0</v>
      </c>
      <c r="Y430" s="68"/>
      <c r="Z430" s="68"/>
    </row>
    <row r="431" spans="1:53" x14ac:dyDescent="0.2">
      <c r="A431" s="354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55"/>
      <c r="N431" s="351" t="s">
        <v>43</v>
      </c>
      <c r="O431" s="352"/>
      <c r="P431" s="352"/>
      <c r="Q431" s="352"/>
      <c r="R431" s="352"/>
      <c r="S431" s="352"/>
      <c r="T431" s="353"/>
      <c r="U431" s="43" t="s">
        <v>0</v>
      </c>
      <c r="V431" s="44">
        <f>IFERROR(SUM(V429:V429),"0")</f>
        <v>0</v>
      </c>
      <c r="W431" s="44">
        <f>IFERROR(SUM(W429:W429),"0")</f>
        <v>0</v>
      </c>
      <c r="X431" s="43"/>
      <c r="Y431" s="68"/>
      <c r="Z431" s="68"/>
    </row>
    <row r="432" spans="1:53" ht="14.25" customHeight="1" x14ac:dyDescent="0.25">
      <c r="A432" s="360" t="s">
        <v>103</v>
      </c>
      <c r="B432" s="360"/>
      <c r="C432" s="360"/>
      <c r="D432" s="360"/>
      <c r="E432" s="360"/>
      <c r="F432" s="360"/>
      <c r="G432" s="360"/>
      <c r="H432" s="360"/>
      <c r="I432" s="360"/>
      <c r="J432" s="360"/>
      <c r="K432" s="360"/>
      <c r="L432" s="360"/>
      <c r="M432" s="360"/>
      <c r="N432" s="360"/>
      <c r="O432" s="360"/>
      <c r="P432" s="360"/>
      <c r="Q432" s="360"/>
      <c r="R432" s="360"/>
      <c r="S432" s="360"/>
      <c r="T432" s="360"/>
      <c r="U432" s="360"/>
      <c r="V432" s="360"/>
      <c r="W432" s="360"/>
      <c r="X432" s="360"/>
      <c r="Y432" s="67"/>
      <c r="Z432" s="67"/>
    </row>
    <row r="433" spans="1:53" ht="27" customHeight="1" x14ac:dyDescent="0.25">
      <c r="A433" s="64" t="s">
        <v>627</v>
      </c>
      <c r="B433" s="64" t="s">
        <v>628</v>
      </c>
      <c r="C433" s="37">
        <v>4301170010</v>
      </c>
      <c r="D433" s="346">
        <v>4680115884090</v>
      </c>
      <c r="E433" s="346"/>
      <c r="F433" s="63">
        <v>0.11</v>
      </c>
      <c r="G433" s="38">
        <v>12</v>
      </c>
      <c r="H433" s="63">
        <v>1.32</v>
      </c>
      <c r="I433" s="63">
        <v>1.88</v>
      </c>
      <c r="J433" s="38">
        <v>200</v>
      </c>
      <c r="K433" s="38" t="s">
        <v>594</v>
      </c>
      <c r="L433" s="39" t="s">
        <v>593</v>
      </c>
      <c r="M433" s="38">
        <v>150</v>
      </c>
      <c r="N433" s="397" t="s">
        <v>629</v>
      </c>
      <c r="O433" s="348"/>
      <c r="P433" s="348"/>
      <c r="Q433" s="348"/>
      <c r="R433" s="349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x14ac:dyDescent="0.2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5"/>
      <c r="N434" s="351" t="s">
        <v>43</v>
      </c>
      <c r="O434" s="352"/>
      <c r="P434" s="352"/>
      <c r="Q434" s="352"/>
      <c r="R434" s="352"/>
      <c r="S434" s="352"/>
      <c r="T434" s="353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x14ac:dyDescent="0.2">
      <c r="A435" s="354"/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5"/>
      <c r="N435" s="351" t="s">
        <v>43</v>
      </c>
      <c r="O435" s="352"/>
      <c r="P435" s="352"/>
      <c r="Q435" s="352"/>
      <c r="R435" s="352"/>
      <c r="S435" s="352"/>
      <c r="T435" s="353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customHeight="1" x14ac:dyDescent="0.25">
      <c r="A436" s="360" t="s">
        <v>630</v>
      </c>
      <c r="B436" s="360"/>
      <c r="C436" s="360"/>
      <c r="D436" s="360"/>
      <c r="E436" s="360"/>
      <c r="F436" s="360"/>
      <c r="G436" s="360"/>
      <c r="H436" s="360"/>
      <c r="I436" s="360"/>
      <c r="J436" s="360"/>
      <c r="K436" s="360"/>
      <c r="L436" s="360"/>
      <c r="M436" s="360"/>
      <c r="N436" s="360"/>
      <c r="O436" s="360"/>
      <c r="P436" s="360"/>
      <c r="Q436" s="360"/>
      <c r="R436" s="360"/>
      <c r="S436" s="360"/>
      <c r="T436" s="360"/>
      <c r="U436" s="360"/>
      <c r="V436" s="360"/>
      <c r="W436" s="360"/>
      <c r="X436" s="360"/>
      <c r="Y436" s="67"/>
      <c r="Z436" s="67"/>
    </row>
    <row r="437" spans="1:53" ht="27" customHeight="1" x14ac:dyDescent="0.25">
      <c r="A437" s="64" t="s">
        <v>631</v>
      </c>
      <c r="B437" s="64" t="s">
        <v>632</v>
      </c>
      <c r="C437" s="37">
        <v>4301040357</v>
      </c>
      <c r="D437" s="346">
        <v>4680115884564</v>
      </c>
      <c r="E437" s="346"/>
      <c r="F437" s="63">
        <v>0.15</v>
      </c>
      <c r="G437" s="38">
        <v>20</v>
      </c>
      <c r="H437" s="63">
        <v>3</v>
      </c>
      <c r="I437" s="63">
        <v>3.6</v>
      </c>
      <c r="J437" s="38">
        <v>200</v>
      </c>
      <c r="K437" s="38" t="s">
        <v>594</v>
      </c>
      <c r="L437" s="39" t="s">
        <v>593</v>
      </c>
      <c r="M437" s="38">
        <v>60</v>
      </c>
      <c r="N437" s="395" t="s">
        <v>633</v>
      </c>
      <c r="O437" s="348"/>
      <c r="P437" s="348"/>
      <c r="Q437" s="348"/>
      <c r="R437" s="349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x14ac:dyDescent="0.2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5"/>
      <c r="N438" s="351" t="s">
        <v>43</v>
      </c>
      <c r="O438" s="352"/>
      <c r="P438" s="352"/>
      <c r="Q438" s="352"/>
      <c r="R438" s="352"/>
      <c r="S438" s="352"/>
      <c r="T438" s="353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x14ac:dyDescent="0.2">
      <c r="A439" s="354"/>
      <c r="B439" s="354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5"/>
      <c r="N439" s="351" t="s">
        <v>43</v>
      </c>
      <c r="O439" s="352"/>
      <c r="P439" s="352"/>
      <c r="Q439" s="352"/>
      <c r="R439" s="352"/>
      <c r="S439" s="352"/>
      <c r="T439" s="353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27.75" customHeight="1" x14ac:dyDescent="0.2">
      <c r="A440" s="370" t="s">
        <v>634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55"/>
      <c r="Z440" s="55"/>
    </row>
    <row r="441" spans="1:53" ht="16.5" customHeight="1" x14ac:dyDescent="0.25">
      <c r="A441" s="371" t="s">
        <v>634</v>
      </c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  <c r="X441" s="371"/>
      <c r="Y441" s="66"/>
      <c r="Z441" s="66"/>
    </row>
    <row r="442" spans="1:53" ht="14.25" customHeight="1" x14ac:dyDescent="0.25">
      <c r="A442" s="360" t="s">
        <v>116</v>
      </c>
      <c r="B442" s="360"/>
      <c r="C442" s="360"/>
      <c r="D442" s="360"/>
      <c r="E442" s="360"/>
      <c r="F442" s="360"/>
      <c r="G442" s="360"/>
      <c r="H442" s="360"/>
      <c r="I442" s="360"/>
      <c r="J442" s="360"/>
      <c r="K442" s="360"/>
      <c r="L442" s="360"/>
      <c r="M442" s="360"/>
      <c r="N442" s="360"/>
      <c r="O442" s="360"/>
      <c r="P442" s="360"/>
      <c r="Q442" s="360"/>
      <c r="R442" s="360"/>
      <c r="S442" s="360"/>
      <c r="T442" s="360"/>
      <c r="U442" s="360"/>
      <c r="V442" s="360"/>
      <c r="W442" s="360"/>
      <c r="X442" s="360"/>
      <c r="Y442" s="67"/>
      <c r="Z442" s="67"/>
    </row>
    <row r="443" spans="1:53" ht="27" customHeight="1" x14ac:dyDescent="0.25">
      <c r="A443" s="64" t="s">
        <v>635</v>
      </c>
      <c r="B443" s="64" t="s">
        <v>636</v>
      </c>
      <c r="C443" s="37">
        <v>4301011371</v>
      </c>
      <c r="D443" s="346">
        <v>4607091389067</v>
      </c>
      <c r="E443" s="346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112</v>
      </c>
      <c r="L443" s="39" t="s">
        <v>134</v>
      </c>
      <c r="M443" s="38">
        <v>55</v>
      </c>
      <c r="N443" s="3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8"/>
      <c r="P443" s="348"/>
      <c r="Q443" s="348"/>
      <c r="R443" s="349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ref="W443:W451" si="19">IFERROR(IF(V443="",0,CEILING((V443/$H443),1)*$H443),"")</f>
        <v>0</v>
      </c>
      <c r="X443" s="42" t="str">
        <f>IFERROR(IF(W443=0,"",ROUNDUP(W443/H443,0)*0.01196),"")</f>
        <v/>
      </c>
      <c r="Y443" s="69" t="s">
        <v>48</v>
      </c>
      <c r="Z443" s="70" t="s">
        <v>48</v>
      </c>
      <c r="AD443" s="71"/>
      <c r="BA443" s="308" t="s">
        <v>66</v>
      </c>
    </row>
    <row r="444" spans="1:53" ht="27" customHeight="1" x14ac:dyDescent="0.25">
      <c r="A444" s="64" t="s">
        <v>637</v>
      </c>
      <c r="B444" s="64" t="s">
        <v>638</v>
      </c>
      <c r="C444" s="37">
        <v>4301011363</v>
      </c>
      <c r="D444" s="346">
        <v>4607091383522</v>
      </c>
      <c r="E444" s="346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112</v>
      </c>
      <c r="L444" s="39" t="s">
        <v>111</v>
      </c>
      <c r="M444" s="38">
        <v>55</v>
      </c>
      <c r="N444" s="3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8"/>
      <c r="P444" s="348"/>
      <c r="Q444" s="348"/>
      <c r="R444" s="349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19"/>
        <v>0</v>
      </c>
      <c r="X444" s="42" t="str">
        <f>IFERROR(IF(W444=0,"",ROUNDUP(W444/H444,0)*0.01196),"")</f>
        <v/>
      </c>
      <c r="Y444" s="69" t="s">
        <v>48</v>
      </c>
      <c r="Z444" s="70" t="s">
        <v>48</v>
      </c>
      <c r="AD444" s="71"/>
      <c r="BA444" s="309" t="s">
        <v>66</v>
      </c>
    </row>
    <row r="445" spans="1:53" ht="27" customHeight="1" x14ac:dyDescent="0.25">
      <c r="A445" s="64" t="s">
        <v>639</v>
      </c>
      <c r="B445" s="64" t="s">
        <v>640</v>
      </c>
      <c r="C445" s="37">
        <v>4301011431</v>
      </c>
      <c r="D445" s="346">
        <v>4607091384437</v>
      </c>
      <c r="E445" s="346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112</v>
      </c>
      <c r="L445" s="39" t="s">
        <v>111</v>
      </c>
      <c r="M445" s="38">
        <v>50</v>
      </c>
      <c r="N445" s="3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8"/>
      <c r="P445" s="348"/>
      <c r="Q445" s="348"/>
      <c r="R445" s="349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19"/>
        <v>0</v>
      </c>
      <c r="X445" s="42" t="str">
        <f>IFERROR(IF(W445=0,"",ROUNDUP(W445/H445,0)*0.01196),"")</f>
        <v/>
      </c>
      <c r="Y445" s="69" t="s">
        <v>48</v>
      </c>
      <c r="Z445" s="70" t="s">
        <v>48</v>
      </c>
      <c r="AD445" s="71"/>
      <c r="BA445" s="310" t="s">
        <v>66</v>
      </c>
    </row>
    <row r="446" spans="1:53" ht="27" customHeight="1" x14ac:dyDescent="0.25">
      <c r="A446" s="64" t="s">
        <v>641</v>
      </c>
      <c r="B446" s="64" t="s">
        <v>642</v>
      </c>
      <c r="C446" s="37">
        <v>4301011365</v>
      </c>
      <c r="D446" s="346">
        <v>4607091389104</v>
      </c>
      <c r="E446" s="346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55</v>
      </c>
      <c r="N446" s="38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8"/>
      <c r="P446" s="348"/>
      <c r="Q446" s="348"/>
      <c r="R446" s="349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19"/>
        <v>0</v>
      </c>
      <c r="X446" s="42" t="str">
        <f>IFERROR(IF(W446=0,"",ROUNDUP(W446/H446,0)*0.01196),"")</f>
        <v/>
      </c>
      <c r="Y446" s="69" t="s">
        <v>48</v>
      </c>
      <c r="Z446" s="70" t="s">
        <v>48</v>
      </c>
      <c r="AD446" s="71"/>
      <c r="BA446" s="311" t="s">
        <v>66</v>
      </c>
    </row>
    <row r="447" spans="1:53" ht="27" customHeight="1" x14ac:dyDescent="0.25">
      <c r="A447" s="64" t="s">
        <v>643</v>
      </c>
      <c r="B447" s="64" t="s">
        <v>644</v>
      </c>
      <c r="C447" s="37">
        <v>4301011367</v>
      </c>
      <c r="D447" s="346">
        <v>4680115880603</v>
      </c>
      <c r="E447" s="346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111</v>
      </c>
      <c r="M447" s="38">
        <v>55</v>
      </c>
      <c r="N447" s="38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8"/>
      <c r="P447" s="348"/>
      <c r="Q447" s="348"/>
      <c r="R447" s="349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19"/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645</v>
      </c>
      <c r="B448" s="64" t="s">
        <v>646</v>
      </c>
      <c r="C448" s="37">
        <v>4301011168</v>
      </c>
      <c r="D448" s="346">
        <v>4607091389999</v>
      </c>
      <c r="E448" s="346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111</v>
      </c>
      <c r="M448" s="38">
        <v>55</v>
      </c>
      <c r="N448" s="38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8"/>
      <c r="P448" s="348"/>
      <c r="Q448" s="348"/>
      <c r="R448" s="349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19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647</v>
      </c>
      <c r="B449" s="64" t="s">
        <v>648</v>
      </c>
      <c r="C449" s="37">
        <v>4301011372</v>
      </c>
      <c r="D449" s="346">
        <v>4680115882782</v>
      </c>
      <c r="E449" s="346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50</v>
      </c>
      <c r="N449" s="39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8"/>
      <c r="P449" s="348"/>
      <c r="Q449" s="348"/>
      <c r="R449" s="349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19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649</v>
      </c>
      <c r="B450" s="64" t="s">
        <v>650</v>
      </c>
      <c r="C450" s="37">
        <v>4301011190</v>
      </c>
      <c r="D450" s="346">
        <v>4607091389098</v>
      </c>
      <c r="E450" s="346"/>
      <c r="F450" s="63">
        <v>0.4</v>
      </c>
      <c r="G450" s="38">
        <v>6</v>
      </c>
      <c r="H450" s="63">
        <v>2.4</v>
      </c>
      <c r="I450" s="63">
        <v>2.6</v>
      </c>
      <c r="J450" s="38">
        <v>156</v>
      </c>
      <c r="K450" s="38" t="s">
        <v>80</v>
      </c>
      <c r="L450" s="39" t="s">
        <v>134</v>
      </c>
      <c r="M450" s="38">
        <v>50</v>
      </c>
      <c r="N450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8"/>
      <c r="P450" s="348"/>
      <c r="Q450" s="348"/>
      <c r="R450" s="34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19"/>
        <v>0</v>
      </c>
      <c r="X450" s="42" t="str">
        <f>IFERROR(IF(W450=0,"",ROUNDUP(W450/H450,0)*0.00753),"")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651</v>
      </c>
      <c r="B451" s="64" t="s">
        <v>652</v>
      </c>
      <c r="C451" s="37">
        <v>4301011366</v>
      </c>
      <c r="D451" s="346">
        <v>4607091389982</v>
      </c>
      <c r="E451" s="346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111</v>
      </c>
      <c r="M451" s="38">
        <v>55</v>
      </c>
      <c r="N451" s="38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8"/>
      <c r="P451" s="348"/>
      <c r="Q451" s="348"/>
      <c r="R451" s="34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19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x14ac:dyDescent="0.2">
      <c r="A452" s="354"/>
      <c r="B452" s="354"/>
      <c r="C452" s="354"/>
      <c r="D452" s="354"/>
      <c r="E452" s="354"/>
      <c r="F452" s="354"/>
      <c r="G452" s="354"/>
      <c r="H452" s="354"/>
      <c r="I452" s="354"/>
      <c r="J452" s="354"/>
      <c r="K452" s="354"/>
      <c r="L452" s="354"/>
      <c r="M452" s="355"/>
      <c r="N452" s="351" t="s">
        <v>43</v>
      </c>
      <c r="O452" s="352"/>
      <c r="P452" s="352"/>
      <c r="Q452" s="352"/>
      <c r="R452" s="352"/>
      <c r="S452" s="352"/>
      <c r="T452" s="353"/>
      <c r="U452" s="43" t="s">
        <v>42</v>
      </c>
      <c r="V452" s="44">
        <f>IFERROR(V443/H443,"0")+IFERROR(V444/H444,"0")+IFERROR(V445/H445,"0")+IFERROR(V446/H446,"0")+IFERROR(V447/H447,"0")+IFERROR(V448/H448,"0")+IFERROR(V449/H449,"0")+IFERROR(V450/H450,"0")+IFERROR(V451/H451,"0")</f>
        <v>0</v>
      </c>
      <c r="W452" s="44">
        <f>IFERROR(W443/H443,"0")+IFERROR(W444/H444,"0")+IFERROR(W445/H445,"0")+IFERROR(W446/H446,"0")+IFERROR(W447/H447,"0")+IFERROR(W448/H448,"0")+IFERROR(W449/H449,"0")+IFERROR(W450/H450,"0")+IFERROR(W451/H451,"0")</f>
        <v>0</v>
      </c>
      <c r="X452" s="44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0</v>
      </c>
      <c r="Y452" s="68"/>
      <c r="Z452" s="68"/>
    </row>
    <row r="453" spans="1:53" x14ac:dyDescent="0.2">
      <c r="A453" s="354"/>
      <c r="B453" s="354"/>
      <c r="C453" s="354"/>
      <c r="D453" s="354"/>
      <c r="E453" s="354"/>
      <c r="F453" s="354"/>
      <c r="G453" s="354"/>
      <c r="H453" s="354"/>
      <c r="I453" s="354"/>
      <c r="J453" s="354"/>
      <c r="K453" s="354"/>
      <c r="L453" s="354"/>
      <c r="M453" s="355"/>
      <c r="N453" s="351" t="s">
        <v>43</v>
      </c>
      <c r="O453" s="352"/>
      <c r="P453" s="352"/>
      <c r="Q453" s="352"/>
      <c r="R453" s="352"/>
      <c r="S453" s="352"/>
      <c r="T453" s="353"/>
      <c r="U453" s="43" t="s">
        <v>0</v>
      </c>
      <c r="V453" s="44">
        <f>IFERROR(SUM(V443:V451),"0")</f>
        <v>0</v>
      </c>
      <c r="W453" s="44">
        <f>IFERROR(SUM(W443:W451),"0")</f>
        <v>0</v>
      </c>
      <c r="X453" s="43"/>
      <c r="Y453" s="68"/>
      <c r="Z453" s="68"/>
    </row>
    <row r="454" spans="1:53" ht="14.25" customHeight="1" x14ac:dyDescent="0.25">
      <c r="A454" s="360" t="s">
        <v>108</v>
      </c>
      <c r="B454" s="360"/>
      <c r="C454" s="360"/>
      <c r="D454" s="360"/>
      <c r="E454" s="360"/>
      <c r="F454" s="360"/>
      <c r="G454" s="360"/>
      <c r="H454" s="360"/>
      <c r="I454" s="360"/>
      <c r="J454" s="360"/>
      <c r="K454" s="360"/>
      <c r="L454" s="360"/>
      <c r="M454" s="360"/>
      <c r="N454" s="360"/>
      <c r="O454" s="360"/>
      <c r="P454" s="360"/>
      <c r="Q454" s="360"/>
      <c r="R454" s="360"/>
      <c r="S454" s="360"/>
      <c r="T454" s="360"/>
      <c r="U454" s="360"/>
      <c r="V454" s="360"/>
      <c r="W454" s="360"/>
      <c r="X454" s="360"/>
      <c r="Y454" s="67"/>
      <c r="Z454" s="67"/>
    </row>
    <row r="455" spans="1:53" ht="16.5" customHeight="1" x14ac:dyDescent="0.25">
      <c r="A455" s="64" t="s">
        <v>653</v>
      </c>
      <c r="B455" s="64" t="s">
        <v>654</v>
      </c>
      <c r="C455" s="37">
        <v>4301020222</v>
      </c>
      <c r="D455" s="346">
        <v>4607091388930</v>
      </c>
      <c r="E455" s="34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112</v>
      </c>
      <c r="L455" s="39" t="s">
        <v>111</v>
      </c>
      <c r="M455" s="38">
        <v>55</v>
      </c>
      <c r="N455" s="3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8"/>
      <c r="P455" s="348"/>
      <c r="Q455" s="348"/>
      <c r="R455" s="349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IFERROR(IF(W455=0,"",ROUNDUP(W455/H455,0)*0.01196),"")</f>
        <v/>
      </c>
      <c r="Y455" s="69" t="s">
        <v>48</v>
      </c>
      <c r="Z455" s="70" t="s">
        <v>48</v>
      </c>
      <c r="AD455" s="71"/>
      <c r="BA455" s="317" t="s">
        <v>66</v>
      </c>
    </row>
    <row r="456" spans="1:53" ht="16.5" customHeight="1" x14ac:dyDescent="0.25">
      <c r="A456" s="64" t="s">
        <v>655</v>
      </c>
      <c r="B456" s="64" t="s">
        <v>656</v>
      </c>
      <c r="C456" s="37">
        <v>4301020206</v>
      </c>
      <c r="D456" s="346">
        <v>4680115880054</v>
      </c>
      <c r="E456" s="346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111</v>
      </c>
      <c r="M456" s="38">
        <v>55</v>
      </c>
      <c r="N456" s="3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8"/>
      <c r="P456" s="348"/>
      <c r="Q456" s="348"/>
      <c r="R456" s="349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18" t="s">
        <v>66</v>
      </c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5"/>
      <c r="N457" s="351" t="s">
        <v>43</v>
      </c>
      <c r="O457" s="352"/>
      <c r="P457" s="352"/>
      <c r="Q457" s="352"/>
      <c r="R457" s="352"/>
      <c r="S457" s="352"/>
      <c r="T457" s="353"/>
      <c r="U457" s="43" t="s">
        <v>42</v>
      </c>
      <c r="V457" s="44">
        <f>IFERROR(V455/H455,"0")+IFERROR(V456/H456,"0")</f>
        <v>0</v>
      </c>
      <c r="W457" s="44">
        <f>IFERROR(W455/H455,"0")+IFERROR(W456/H456,"0")</f>
        <v>0</v>
      </c>
      <c r="X457" s="44">
        <f>IFERROR(IF(X455="",0,X455),"0")+IFERROR(IF(X456="",0,X456),"0")</f>
        <v>0</v>
      </c>
      <c r="Y457" s="68"/>
      <c r="Z457" s="68"/>
    </row>
    <row r="458" spans="1:53" x14ac:dyDescent="0.2">
      <c r="A458" s="354"/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5"/>
      <c r="N458" s="351" t="s">
        <v>43</v>
      </c>
      <c r="O458" s="352"/>
      <c r="P458" s="352"/>
      <c r="Q458" s="352"/>
      <c r="R458" s="352"/>
      <c r="S458" s="352"/>
      <c r="T458" s="353"/>
      <c r="U458" s="43" t="s">
        <v>0</v>
      </c>
      <c r="V458" s="44">
        <f>IFERROR(SUM(V455:V456),"0")</f>
        <v>0</v>
      </c>
      <c r="W458" s="44">
        <f>IFERROR(SUM(W455:W456),"0")</f>
        <v>0</v>
      </c>
      <c r="X458" s="43"/>
      <c r="Y458" s="68"/>
      <c r="Z458" s="68"/>
    </row>
    <row r="459" spans="1:53" ht="14.25" customHeight="1" x14ac:dyDescent="0.25">
      <c r="A459" s="360" t="s">
        <v>76</v>
      </c>
      <c r="B459" s="360"/>
      <c r="C459" s="360"/>
      <c r="D459" s="360"/>
      <c r="E459" s="360"/>
      <c r="F459" s="360"/>
      <c r="G459" s="360"/>
      <c r="H459" s="360"/>
      <c r="I459" s="360"/>
      <c r="J459" s="360"/>
      <c r="K459" s="360"/>
      <c r="L459" s="360"/>
      <c r="M459" s="360"/>
      <c r="N459" s="360"/>
      <c r="O459" s="360"/>
      <c r="P459" s="360"/>
      <c r="Q459" s="360"/>
      <c r="R459" s="360"/>
      <c r="S459" s="360"/>
      <c r="T459" s="360"/>
      <c r="U459" s="360"/>
      <c r="V459" s="360"/>
      <c r="W459" s="360"/>
      <c r="X459" s="360"/>
      <c r="Y459" s="67"/>
      <c r="Z459" s="67"/>
    </row>
    <row r="460" spans="1:53" ht="27" customHeight="1" x14ac:dyDescent="0.25">
      <c r="A460" s="64" t="s">
        <v>657</v>
      </c>
      <c r="B460" s="64" t="s">
        <v>658</v>
      </c>
      <c r="C460" s="37">
        <v>4301031252</v>
      </c>
      <c r="D460" s="346">
        <v>4680115883116</v>
      </c>
      <c r="E460" s="346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112</v>
      </c>
      <c r="L460" s="39" t="s">
        <v>111</v>
      </c>
      <c r="M460" s="38">
        <v>60</v>
      </c>
      <c r="N460" s="3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8"/>
      <c r="P460" s="348"/>
      <c r="Q460" s="348"/>
      <c r="R460" s="349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ref="W460:W465" si="20">IFERROR(IF(V460="",0,CEILING((V460/$H460),1)*$H460),"")</f>
        <v>0</v>
      </c>
      <c r="X460" s="42" t="str">
        <f>IFERROR(IF(W460=0,"",ROUNDUP(W460/H460,0)*0.01196),"")</f>
        <v/>
      </c>
      <c r="Y460" s="69" t="s">
        <v>48</v>
      </c>
      <c r="Z460" s="70" t="s">
        <v>48</v>
      </c>
      <c r="AD460" s="71"/>
      <c r="BA460" s="319" t="s">
        <v>66</v>
      </c>
    </row>
    <row r="461" spans="1:53" ht="27" customHeight="1" x14ac:dyDescent="0.25">
      <c r="A461" s="64" t="s">
        <v>659</v>
      </c>
      <c r="B461" s="64" t="s">
        <v>660</v>
      </c>
      <c r="C461" s="37">
        <v>4301031248</v>
      </c>
      <c r="D461" s="346">
        <v>4680115883093</v>
      </c>
      <c r="E461" s="346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112</v>
      </c>
      <c r="L461" s="39" t="s">
        <v>79</v>
      </c>
      <c r="M461" s="38">
        <v>60</v>
      </c>
      <c r="N461" s="3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8"/>
      <c r="P461" s="348"/>
      <c r="Q461" s="348"/>
      <c r="R461" s="34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0"/>
        <v>0</v>
      </c>
      <c r="X461" s="42" t="str">
        <f>IFERROR(IF(W461=0,"",ROUNDUP(W461/H461,0)*0.01196),"")</f>
        <v/>
      </c>
      <c r="Y461" s="69" t="s">
        <v>48</v>
      </c>
      <c r="Z461" s="70" t="s">
        <v>48</v>
      </c>
      <c r="AD461" s="71"/>
      <c r="BA461" s="320" t="s">
        <v>66</v>
      </c>
    </row>
    <row r="462" spans="1:53" ht="27" customHeight="1" x14ac:dyDescent="0.25">
      <c r="A462" s="64" t="s">
        <v>661</v>
      </c>
      <c r="B462" s="64" t="s">
        <v>662</v>
      </c>
      <c r="C462" s="37">
        <v>4301031250</v>
      </c>
      <c r="D462" s="346">
        <v>4680115883109</v>
      </c>
      <c r="E462" s="346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112</v>
      </c>
      <c r="L462" s="39" t="s">
        <v>79</v>
      </c>
      <c r="M462" s="38">
        <v>60</v>
      </c>
      <c r="N462" s="3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8"/>
      <c r="P462" s="348"/>
      <c r="Q462" s="348"/>
      <c r="R462" s="349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0"/>
        <v>0</v>
      </c>
      <c r="X462" s="42" t="str">
        <f>IFERROR(IF(W462=0,"",ROUNDUP(W462/H462,0)*0.01196),"")</f>
        <v/>
      </c>
      <c r="Y462" s="69" t="s">
        <v>48</v>
      </c>
      <c r="Z462" s="70" t="s">
        <v>48</v>
      </c>
      <c r="AD462" s="71"/>
      <c r="BA462" s="321" t="s">
        <v>66</v>
      </c>
    </row>
    <row r="463" spans="1:53" ht="27" customHeight="1" x14ac:dyDescent="0.25">
      <c r="A463" s="64" t="s">
        <v>663</v>
      </c>
      <c r="B463" s="64" t="s">
        <v>664</v>
      </c>
      <c r="C463" s="37">
        <v>4301031249</v>
      </c>
      <c r="D463" s="346">
        <v>4680115882072</v>
      </c>
      <c r="E463" s="346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111</v>
      </c>
      <c r="M463" s="38">
        <v>60</v>
      </c>
      <c r="N463" s="378" t="s">
        <v>665</v>
      </c>
      <c r="O463" s="348"/>
      <c r="P463" s="348"/>
      <c r="Q463" s="348"/>
      <c r="R463" s="349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0"/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2" t="s">
        <v>66</v>
      </c>
    </row>
    <row r="464" spans="1:53" ht="27" customHeight="1" x14ac:dyDescent="0.25">
      <c r="A464" s="64" t="s">
        <v>666</v>
      </c>
      <c r="B464" s="64" t="s">
        <v>667</v>
      </c>
      <c r="C464" s="37">
        <v>4301031251</v>
      </c>
      <c r="D464" s="346">
        <v>4680115882102</v>
      </c>
      <c r="E464" s="346"/>
      <c r="F464" s="63">
        <v>0.6</v>
      </c>
      <c r="G464" s="38">
        <v>6</v>
      </c>
      <c r="H464" s="63">
        <v>3.6</v>
      </c>
      <c r="I464" s="63">
        <v>3.81</v>
      </c>
      <c r="J464" s="38">
        <v>120</v>
      </c>
      <c r="K464" s="38" t="s">
        <v>80</v>
      </c>
      <c r="L464" s="39" t="s">
        <v>79</v>
      </c>
      <c r="M464" s="38">
        <v>60</v>
      </c>
      <c r="N464" s="379" t="s">
        <v>668</v>
      </c>
      <c r="O464" s="348"/>
      <c r="P464" s="348"/>
      <c r="Q464" s="348"/>
      <c r="R464" s="349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0"/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customHeight="1" x14ac:dyDescent="0.25">
      <c r="A465" s="64" t="s">
        <v>669</v>
      </c>
      <c r="B465" s="64" t="s">
        <v>670</v>
      </c>
      <c r="C465" s="37">
        <v>4301031253</v>
      </c>
      <c r="D465" s="346">
        <v>4680115882096</v>
      </c>
      <c r="E465" s="346"/>
      <c r="F465" s="63">
        <v>0.6</v>
      </c>
      <c r="G465" s="38">
        <v>6</v>
      </c>
      <c r="H465" s="63">
        <v>3.6</v>
      </c>
      <c r="I465" s="63">
        <v>3.81</v>
      </c>
      <c r="J465" s="38">
        <v>120</v>
      </c>
      <c r="K465" s="38" t="s">
        <v>80</v>
      </c>
      <c r="L465" s="39" t="s">
        <v>79</v>
      </c>
      <c r="M465" s="38">
        <v>60</v>
      </c>
      <c r="N465" s="380" t="s">
        <v>671</v>
      </c>
      <c r="O465" s="348"/>
      <c r="P465" s="348"/>
      <c r="Q465" s="348"/>
      <c r="R465" s="349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0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5"/>
      <c r="N466" s="351" t="s">
        <v>43</v>
      </c>
      <c r="O466" s="352"/>
      <c r="P466" s="352"/>
      <c r="Q466" s="352"/>
      <c r="R466" s="352"/>
      <c r="S466" s="352"/>
      <c r="T466" s="353"/>
      <c r="U466" s="43" t="s">
        <v>42</v>
      </c>
      <c r="V466" s="44">
        <f>IFERROR(V460/H460,"0")+IFERROR(V461/H461,"0")+IFERROR(V462/H462,"0")+IFERROR(V463/H463,"0")+IFERROR(V464/H464,"0")+IFERROR(V465/H465,"0")</f>
        <v>0</v>
      </c>
      <c r="W466" s="44">
        <f>IFERROR(W460/H460,"0")+IFERROR(W461/H461,"0")+IFERROR(W462/H462,"0")+IFERROR(W463/H463,"0")+IFERROR(W464/H464,"0")+IFERROR(W465/H465,"0")</f>
        <v>0</v>
      </c>
      <c r="X466" s="44">
        <f>IFERROR(IF(X460="",0,X460),"0")+IFERROR(IF(X461="",0,X461),"0")+IFERROR(IF(X462="",0,X462),"0")+IFERROR(IF(X463="",0,X463),"0")+IFERROR(IF(X464="",0,X464),"0")+IFERROR(IF(X465="",0,X465),"0")</f>
        <v>0</v>
      </c>
      <c r="Y466" s="68"/>
      <c r="Z466" s="68"/>
    </row>
    <row r="467" spans="1:53" x14ac:dyDescent="0.2">
      <c r="A467" s="354"/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5"/>
      <c r="N467" s="351" t="s">
        <v>43</v>
      </c>
      <c r="O467" s="352"/>
      <c r="P467" s="352"/>
      <c r="Q467" s="352"/>
      <c r="R467" s="352"/>
      <c r="S467" s="352"/>
      <c r="T467" s="353"/>
      <c r="U467" s="43" t="s">
        <v>0</v>
      </c>
      <c r="V467" s="44">
        <f>IFERROR(SUM(V460:V465),"0")</f>
        <v>0</v>
      </c>
      <c r="W467" s="44">
        <f>IFERROR(SUM(W460:W465),"0")</f>
        <v>0</v>
      </c>
      <c r="X467" s="43"/>
      <c r="Y467" s="68"/>
      <c r="Z467" s="68"/>
    </row>
    <row r="468" spans="1:53" ht="14.25" customHeight="1" x14ac:dyDescent="0.25">
      <c r="A468" s="360" t="s">
        <v>81</v>
      </c>
      <c r="B468" s="360"/>
      <c r="C468" s="360"/>
      <c r="D468" s="360"/>
      <c r="E468" s="360"/>
      <c r="F468" s="360"/>
      <c r="G468" s="360"/>
      <c r="H468" s="360"/>
      <c r="I468" s="360"/>
      <c r="J468" s="360"/>
      <c r="K468" s="360"/>
      <c r="L468" s="360"/>
      <c r="M468" s="360"/>
      <c r="N468" s="360"/>
      <c r="O468" s="360"/>
      <c r="P468" s="360"/>
      <c r="Q468" s="360"/>
      <c r="R468" s="360"/>
      <c r="S468" s="360"/>
      <c r="T468" s="360"/>
      <c r="U468" s="360"/>
      <c r="V468" s="360"/>
      <c r="W468" s="360"/>
      <c r="X468" s="360"/>
      <c r="Y468" s="67"/>
      <c r="Z468" s="67"/>
    </row>
    <row r="469" spans="1:53" ht="27" customHeight="1" x14ac:dyDescent="0.25">
      <c r="A469" s="64" t="s">
        <v>672</v>
      </c>
      <c r="B469" s="64" t="s">
        <v>673</v>
      </c>
      <c r="C469" s="37">
        <v>4301051058</v>
      </c>
      <c r="D469" s="346">
        <v>4680115883536</v>
      </c>
      <c r="E469" s="346"/>
      <c r="F469" s="63">
        <v>0.3</v>
      </c>
      <c r="G469" s="38">
        <v>6</v>
      </c>
      <c r="H469" s="63">
        <v>1.8</v>
      </c>
      <c r="I469" s="63">
        <v>2.0659999999999998</v>
      </c>
      <c r="J469" s="38">
        <v>156</v>
      </c>
      <c r="K469" s="38" t="s">
        <v>80</v>
      </c>
      <c r="L469" s="39" t="s">
        <v>79</v>
      </c>
      <c r="M469" s="38">
        <v>45</v>
      </c>
      <c r="N469" s="375" t="s">
        <v>674</v>
      </c>
      <c r="O469" s="348"/>
      <c r="P469" s="348"/>
      <c r="Q469" s="348"/>
      <c r="R469" s="349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IFERROR(IF(W469=0,"",ROUNDUP(W469/H469,0)*0.00753),"")</f>
        <v/>
      </c>
      <c r="Y469" s="69" t="s">
        <v>48</v>
      </c>
      <c r="Z469" s="70" t="s">
        <v>363</v>
      </c>
      <c r="AD469" s="71"/>
      <c r="BA469" s="325" t="s">
        <v>66</v>
      </c>
    </row>
    <row r="470" spans="1:53" ht="16.5" customHeight="1" x14ac:dyDescent="0.25">
      <c r="A470" s="64" t="s">
        <v>675</v>
      </c>
      <c r="B470" s="64" t="s">
        <v>676</v>
      </c>
      <c r="C470" s="37">
        <v>4301051230</v>
      </c>
      <c r="D470" s="346">
        <v>4607091383409</v>
      </c>
      <c r="E470" s="346"/>
      <c r="F470" s="63">
        <v>1.3</v>
      </c>
      <c r="G470" s="38">
        <v>6</v>
      </c>
      <c r="H470" s="63">
        <v>7.8</v>
      </c>
      <c r="I470" s="63">
        <v>8.3460000000000001</v>
      </c>
      <c r="J470" s="38">
        <v>56</v>
      </c>
      <c r="K470" s="38" t="s">
        <v>112</v>
      </c>
      <c r="L470" s="39" t="s">
        <v>79</v>
      </c>
      <c r="M470" s="38">
        <v>45</v>
      </c>
      <c r="N470" s="3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8"/>
      <c r="P470" s="348"/>
      <c r="Q470" s="348"/>
      <c r="R470" s="349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6" t="s">
        <v>66</v>
      </c>
    </row>
    <row r="471" spans="1:53" ht="16.5" customHeight="1" x14ac:dyDescent="0.25">
      <c r="A471" s="64" t="s">
        <v>677</v>
      </c>
      <c r="B471" s="64" t="s">
        <v>678</v>
      </c>
      <c r="C471" s="37">
        <v>4301051231</v>
      </c>
      <c r="D471" s="346">
        <v>4607091383416</v>
      </c>
      <c r="E471" s="346"/>
      <c r="F471" s="63">
        <v>1.3</v>
      </c>
      <c r="G471" s="38">
        <v>6</v>
      </c>
      <c r="H471" s="63">
        <v>7.8</v>
      </c>
      <c r="I471" s="63">
        <v>8.3460000000000001</v>
      </c>
      <c r="J471" s="38">
        <v>56</v>
      </c>
      <c r="K471" s="38" t="s">
        <v>112</v>
      </c>
      <c r="L471" s="39" t="s">
        <v>79</v>
      </c>
      <c r="M471" s="38">
        <v>45</v>
      </c>
      <c r="N471" s="3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8"/>
      <c r="P471" s="348"/>
      <c r="Q471" s="348"/>
      <c r="R471" s="349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48</v>
      </c>
      <c r="AD471" s="71"/>
      <c r="BA471" s="327" t="s">
        <v>66</v>
      </c>
    </row>
    <row r="472" spans="1:53" x14ac:dyDescent="0.2">
      <c r="A472" s="354"/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5"/>
      <c r="N472" s="351" t="s">
        <v>43</v>
      </c>
      <c r="O472" s="352"/>
      <c r="P472" s="352"/>
      <c r="Q472" s="352"/>
      <c r="R472" s="352"/>
      <c r="S472" s="352"/>
      <c r="T472" s="353"/>
      <c r="U472" s="43" t="s">
        <v>42</v>
      </c>
      <c r="V472" s="44">
        <f>IFERROR(V469/H469,"0")+IFERROR(V470/H470,"0")+IFERROR(V471/H471,"0")</f>
        <v>0</v>
      </c>
      <c r="W472" s="44">
        <f>IFERROR(W469/H469,"0")+IFERROR(W470/H470,"0")+IFERROR(W471/H471,"0")</f>
        <v>0</v>
      </c>
      <c r="X472" s="44">
        <f>IFERROR(IF(X469="",0,X469),"0")+IFERROR(IF(X470="",0,X470),"0")+IFERROR(IF(X471="",0,X471),"0")</f>
        <v>0</v>
      </c>
      <c r="Y472" s="68"/>
      <c r="Z472" s="68"/>
    </row>
    <row r="473" spans="1:53" x14ac:dyDescent="0.2">
      <c r="A473" s="354"/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55"/>
      <c r="N473" s="351" t="s">
        <v>43</v>
      </c>
      <c r="O473" s="352"/>
      <c r="P473" s="352"/>
      <c r="Q473" s="352"/>
      <c r="R473" s="352"/>
      <c r="S473" s="352"/>
      <c r="T473" s="353"/>
      <c r="U473" s="43" t="s">
        <v>0</v>
      </c>
      <c r="V473" s="44">
        <f>IFERROR(SUM(V469:V471),"0")</f>
        <v>0</v>
      </c>
      <c r="W473" s="44">
        <f>IFERROR(SUM(W469:W471),"0")</f>
        <v>0</v>
      </c>
      <c r="X473" s="43"/>
      <c r="Y473" s="68"/>
      <c r="Z473" s="68"/>
    </row>
    <row r="474" spans="1:53" ht="27.75" customHeight="1" x14ac:dyDescent="0.2">
      <c r="A474" s="370" t="s">
        <v>679</v>
      </c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70"/>
      <c r="N474" s="370"/>
      <c r="O474" s="370"/>
      <c r="P474" s="370"/>
      <c r="Q474" s="370"/>
      <c r="R474" s="370"/>
      <c r="S474" s="370"/>
      <c r="T474" s="370"/>
      <c r="U474" s="370"/>
      <c r="V474" s="370"/>
      <c r="W474" s="370"/>
      <c r="X474" s="370"/>
      <c r="Y474" s="55"/>
      <c r="Z474" s="55"/>
    </row>
    <row r="475" spans="1:53" ht="16.5" customHeight="1" x14ac:dyDescent="0.25">
      <c r="A475" s="371" t="s">
        <v>680</v>
      </c>
      <c r="B475" s="371"/>
      <c r="C475" s="371"/>
      <c r="D475" s="371"/>
      <c r="E475" s="371"/>
      <c r="F475" s="371"/>
      <c r="G475" s="371"/>
      <c r="H475" s="371"/>
      <c r="I475" s="371"/>
      <c r="J475" s="371"/>
      <c r="K475" s="371"/>
      <c r="L475" s="371"/>
      <c r="M475" s="371"/>
      <c r="N475" s="371"/>
      <c r="O475" s="371"/>
      <c r="P475" s="371"/>
      <c r="Q475" s="371"/>
      <c r="R475" s="371"/>
      <c r="S475" s="371"/>
      <c r="T475" s="371"/>
      <c r="U475" s="371"/>
      <c r="V475" s="371"/>
      <c r="W475" s="371"/>
      <c r="X475" s="371"/>
      <c r="Y475" s="66"/>
      <c r="Z475" s="66"/>
    </row>
    <row r="476" spans="1:53" ht="14.25" customHeight="1" x14ac:dyDescent="0.25">
      <c r="A476" s="360" t="s">
        <v>116</v>
      </c>
      <c r="B476" s="360"/>
      <c r="C476" s="360"/>
      <c r="D476" s="360"/>
      <c r="E476" s="360"/>
      <c r="F476" s="360"/>
      <c r="G476" s="360"/>
      <c r="H476" s="360"/>
      <c r="I476" s="360"/>
      <c r="J476" s="360"/>
      <c r="K476" s="360"/>
      <c r="L476" s="360"/>
      <c r="M476" s="360"/>
      <c r="N476" s="360"/>
      <c r="O476" s="360"/>
      <c r="P476" s="360"/>
      <c r="Q476" s="360"/>
      <c r="R476" s="360"/>
      <c r="S476" s="360"/>
      <c r="T476" s="360"/>
      <c r="U476" s="360"/>
      <c r="V476" s="360"/>
      <c r="W476" s="360"/>
      <c r="X476" s="360"/>
      <c r="Y476" s="67"/>
      <c r="Z476" s="67"/>
    </row>
    <row r="477" spans="1:53" ht="27" customHeight="1" x14ac:dyDescent="0.25">
      <c r="A477" s="64" t="s">
        <v>681</v>
      </c>
      <c r="B477" s="64" t="s">
        <v>682</v>
      </c>
      <c r="C477" s="37">
        <v>4301011551</v>
      </c>
      <c r="D477" s="346">
        <v>4640242180038</v>
      </c>
      <c r="E477" s="346"/>
      <c r="F477" s="63">
        <v>0.4</v>
      </c>
      <c r="G477" s="38">
        <v>10</v>
      </c>
      <c r="H477" s="63">
        <v>4</v>
      </c>
      <c r="I477" s="63">
        <v>4.24</v>
      </c>
      <c r="J477" s="38">
        <v>120</v>
      </c>
      <c r="K477" s="38" t="s">
        <v>80</v>
      </c>
      <c r="L477" s="39" t="s">
        <v>111</v>
      </c>
      <c r="M477" s="38">
        <v>50</v>
      </c>
      <c r="N477" s="372" t="s">
        <v>683</v>
      </c>
      <c r="O477" s="348"/>
      <c r="P477" s="348"/>
      <c r="Q477" s="348"/>
      <c r="R477" s="349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IFERROR(IF(W477=0,"",ROUNDUP(W477/H477,0)*0.00937),"")</f>
        <v/>
      </c>
      <c r="Y477" s="69" t="s">
        <v>48</v>
      </c>
      <c r="Z477" s="70" t="s">
        <v>363</v>
      </c>
      <c r="AD477" s="71"/>
      <c r="BA477" s="328" t="s">
        <v>66</v>
      </c>
    </row>
    <row r="478" spans="1:53" ht="27" customHeight="1" x14ac:dyDescent="0.25">
      <c r="A478" s="64" t="s">
        <v>684</v>
      </c>
      <c r="B478" s="64" t="s">
        <v>685</v>
      </c>
      <c r="C478" s="37">
        <v>4301011585</v>
      </c>
      <c r="D478" s="346">
        <v>4640242180441</v>
      </c>
      <c r="E478" s="346"/>
      <c r="F478" s="63">
        <v>1.5</v>
      </c>
      <c r="G478" s="38">
        <v>8</v>
      </c>
      <c r="H478" s="63">
        <v>12</v>
      </c>
      <c r="I478" s="63">
        <v>12.48</v>
      </c>
      <c r="J478" s="38">
        <v>56</v>
      </c>
      <c r="K478" s="38" t="s">
        <v>112</v>
      </c>
      <c r="L478" s="39" t="s">
        <v>111</v>
      </c>
      <c r="M478" s="38">
        <v>50</v>
      </c>
      <c r="N478" s="373" t="s">
        <v>686</v>
      </c>
      <c r="O478" s="348"/>
      <c r="P478" s="348"/>
      <c r="Q478" s="348"/>
      <c r="R478" s="349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29" t="s">
        <v>66</v>
      </c>
    </row>
    <row r="479" spans="1:53" ht="27" customHeight="1" x14ac:dyDescent="0.25">
      <c r="A479" s="64" t="s">
        <v>687</v>
      </c>
      <c r="B479" s="64" t="s">
        <v>688</v>
      </c>
      <c r="C479" s="37">
        <v>4301011584</v>
      </c>
      <c r="D479" s="346">
        <v>4640242180564</v>
      </c>
      <c r="E479" s="346"/>
      <c r="F479" s="63">
        <v>1.5</v>
      </c>
      <c r="G479" s="38">
        <v>8</v>
      </c>
      <c r="H479" s="63">
        <v>12</v>
      </c>
      <c r="I479" s="63">
        <v>12.48</v>
      </c>
      <c r="J479" s="38">
        <v>56</v>
      </c>
      <c r="K479" s="38" t="s">
        <v>112</v>
      </c>
      <c r="L479" s="39" t="s">
        <v>111</v>
      </c>
      <c r="M479" s="38">
        <v>50</v>
      </c>
      <c r="N479" s="374" t="s">
        <v>689</v>
      </c>
      <c r="O479" s="348"/>
      <c r="P479" s="348"/>
      <c r="Q479" s="348"/>
      <c r="R479" s="349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0" t="s">
        <v>66</v>
      </c>
    </row>
    <row r="480" spans="1:53" x14ac:dyDescent="0.2">
      <c r="A480" s="354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5"/>
      <c r="N480" s="351" t="s">
        <v>43</v>
      </c>
      <c r="O480" s="352"/>
      <c r="P480" s="352"/>
      <c r="Q480" s="352"/>
      <c r="R480" s="352"/>
      <c r="S480" s="352"/>
      <c r="T480" s="353"/>
      <c r="U480" s="43" t="s">
        <v>42</v>
      </c>
      <c r="V480" s="44">
        <f>IFERROR(V477/H477,"0")+IFERROR(V478/H478,"0")+IFERROR(V479/H479,"0")</f>
        <v>0</v>
      </c>
      <c r="W480" s="44">
        <f>IFERROR(W477/H477,"0")+IFERROR(W478/H478,"0")+IFERROR(W479/H479,"0")</f>
        <v>0</v>
      </c>
      <c r="X480" s="44">
        <f>IFERROR(IF(X477="",0,X477),"0")+IFERROR(IF(X478="",0,X478),"0")+IFERROR(IF(X479="",0,X479),"0")</f>
        <v>0</v>
      </c>
      <c r="Y480" s="68"/>
      <c r="Z480" s="68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5"/>
      <c r="N481" s="351" t="s">
        <v>43</v>
      </c>
      <c r="O481" s="352"/>
      <c r="P481" s="352"/>
      <c r="Q481" s="352"/>
      <c r="R481" s="352"/>
      <c r="S481" s="352"/>
      <c r="T481" s="353"/>
      <c r="U481" s="43" t="s">
        <v>0</v>
      </c>
      <c r="V481" s="44">
        <f>IFERROR(SUM(V477:V479),"0")</f>
        <v>0</v>
      </c>
      <c r="W481" s="44">
        <f>IFERROR(SUM(W477:W479),"0")</f>
        <v>0</v>
      </c>
      <c r="X481" s="43"/>
      <c r="Y481" s="68"/>
      <c r="Z481" s="68"/>
    </row>
    <row r="482" spans="1:53" ht="14.25" customHeight="1" x14ac:dyDescent="0.25">
      <c r="A482" s="360" t="s">
        <v>108</v>
      </c>
      <c r="B482" s="360"/>
      <c r="C482" s="360"/>
      <c r="D482" s="360"/>
      <c r="E482" s="360"/>
      <c r="F482" s="360"/>
      <c r="G482" s="360"/>
      <c r="H482" s="360"/>
      <c r="I482" s="360"/>
      <c r="J482" s="360"/>
      <c r="K482" s="360"/>
      <c r="L482" s="360"/>
      <c r="M482" s="360"/>
      <c r="N482" s="360"/>
      <c r="O482" s="360"/>
      <c r="P482" s="360"/>
      <c r="Q482" s="360"/>
      <c r="R482" s="360"/>
      <c r="S482" s="360"/>
      <c r="T482" s="360"/>
      <c r="U482" s="360"/>
      <c r="V482" s="360"/>
      <c r="W482" s="360"/>
      <c r="X482" s="360"/>
      <c r="Y482" s="67"/>
      <c r="Z482" s="67"/>
    </row>
    <row r="483" spans="1:53" ht="27" customHeight="1" x14ac:dyDescent="0.25">
      <c r="A483" s="64" t="s">
        <v>690</v>
      </c>
      <c r="B483" s="64" t="s">
        <v>691</v>
      </c>
      <c r="C483" s="37">
        <v>4301020260</v>
      </c>
      <c r="D483" s="346">
        <v>4640242180526</v>
      </c>
      <c r="E483" s="346"/>
      <c r="F483" s="63">
        <v>1.8</v>
      </c>
      <c r="G483" s="38">
        <v>6</v>
      </c>
      <c r="H483" s="63">
        <v>10.8</v>
      </c>
      <c r="I483" s="63">
        <v>11.28</v>
      </c>
      <c r="J483" s="38">
        <v>56</v>
      </c>
      <c r="K483" s="38" t="s">
        <v>112</v>
      </c>
      <c r="L483" s="39" t="s">
        <v>111</v>
      </c>
      <c r="M483" s="38">
        <v>50</v>
      </c>
      <c r="N483" s="368" t="s">
        <v>692</v>
      </c>
      <c r="O483" s="348"/>
      <c r="P483" s="348"/>
      <c r="Q483" s="348"/>
      <c r="R483" s="349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1" t="s">
        <v>66</v>
      </c>
    </row>
    <row r="484" spans="1:53" ht="16.5" customHeight="1" x14ac:dyDescent="0.25">
      <c r="A484" s="64" t="s">
        <v>693</v>
      </c>
      <c r="B484" s="64" t="s">
        <v>694</v>
      </c>
      <c r="C484" s="37">
        <v>4301020269</v>
      </c>
      <c r="D484" s="346">
        <v>4640242180519</v>
      </c>
      <c r="E484" s="346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112</v>
      </c>
      <c r="L484" s="39" t="s">
        <v>134</v>
      </c>
      <c r="M484" s="38">
        <v>50</v>
      </c>
      <c r="N484" s="369" t="s">
        <v>695</v>
      </c>
      <c r="O484" s="348"/>
      <c r="P484" s="348"/>
      <c r="Q484" s="348"/>
      <c r="R484" s="349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2" t="s">
        <v>66</v>
      </c>
    </row>
    <row r="485" spans="1:53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55"/>
      <c r="N485" s="351" t="s">
        <v>43</v>
      </c>
      <c r="O485" s="352"/>
      <c r="P485" s="352"/>
      <c r="Q485" s="352"/>
      <c r="R485" s="352"/>
      <c r="S485" s="352"/>
      <c r="T485" s="353"/>
      <c r="U485" s="43" t="s">
        <v>42</v>
      </c>
      <c r="V485" s="44">
        <f>IFERROR(V483/H483,"0")+IFERROR(V484/H484,"0")</f>
        <v>0</v>
      </c>
      <c r="W485" s="44">
        <f>IFERROR(W483/H483,"0")+IFERROR(W484/H484,"0")</f>
        <v>0</v>
      </c>
      <c r="X485" s="44">
        <f>IFERROR(IF(X483="",0,X483),"0")+IFERROR(IF(X484="",0,X484),"0")</f>
        <v>0</v>
      </c>
      <c r="Y485" s="68"/>
      <c r="Z485" s="68"/>
    </row>
    <row r="486" spans="1:53" x14ac:dyDescent="0.2">
      <c r="A486" s="354"/>
      <c r="B486" s="354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355"/>
      <c r="N486" s="351" t="s">
        <v>43</v>
      </c>
      <c r="O486" s="352"/>
      <c r="P486" s="352"/>
      <c r="Q486" s="352"/>
      <c r="R486" s="352"/>
      <c r="S486" s="352"/>
      <c r="T486" s="353"/>
      <c r="U486" s="43" t="s">
        <v>0</v>
      </c>
      <c r="V486" s="44">
        <f>IFERROR(SUM(V483:V484),"0")</f>
        <v>0</v>
      </c>
      <c r="W486" s="44">
        <f>IFERROR(SUM(W483:W484),"0")</f>
        <v>0</v>
      </c>
      <c r="X486" s="43"/>
      <c r="Y486" s="68"/>
      <c r="Z486" s="68"/>
    </row>
    <row r="487" spans="1:53" ht="14.25" customHeight="1" x14ac:dyDescent="0.25">
      <c r="A487" s="360" t="s">
        <v>76</v>
      </c>
      <c r="B487" s="360"/>
      <c r="C487" s="360"/>
      <c r="D487" s="360"/>
      <c r="E487" s="360"/>
      <c r="F487" s="360"/>
      <c r="G487" s="360"/>
      <c r="H487" s="360"/>
      <c r="I487" s="360"/>
      <c r="J487" s="360"/>
      <c r="K487" s="360"/>
      <c r="L487" s="360"/>
      <c r="M487" s="360"/>
      <c r="N487" s="360"/>
      <c r="O487" s="360"/>
      <c r="P487" s="360"/>
      <c r="Q487" s="360"/>
      <c r="R487" s="360"/>
      <c r="S487" s="360"/>
      <c r="T487" s="360"/>
      <c r="U487" s="360"/>
      <c r="V487" s="360"/>
      <c r="W487" s="360"/>
      <c r="X487" s="360"/>
      <c r="Y487" s="67"/>
      <c r="Z487" s="67"/>
    </row>
    <row r="488" spans="1:53" ht="27" customHeight="1" x14ac:dyDescent="0.25">
      <c r="A488" s="64" t="s">
        <v>696</v>
      </c>
      <c r="B488" s="64" t="s">
        <v>697</v>
      </c>
      <c r="C488" s="37">
        <v>4301031280</v>
      </c>
      <c r="D488" s="346">
        <v>4640242180816</v>
      </c>
      <c r="E488" s="346"/>
      <c r="F488" s="63">
        <v>0.7</v>
      </c>
      <c r="G488" s="38">
        <v>6</v>
      </c>
      <c r="H488" s="63">
        <v>4.2</v>
      </c>
      <c r="I488" s="63">
        <v>4.46</v>
      </c>
      <c r="J488" s="38">
        <v>156</v>
      </c>
      <c r="K488" s="38" t="s">
        <v>80</v>
      </c>
      <c r="L488" s="39" t="s">
        <v>79</v>
      </c>
      <c r="M488" s="38">
        <v>40</v>
      </c>
      <c r="N488" s="364" t="s">
        <v>698</v>
      </c>
      <c r="O488" s="348"/>
      <c r="P488" s="348"/>
      <c r="Q488" s="348"/>
      <c r="R488" s="34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33" t="s">
        <v>66</v>
      </c>
    </row>
    <row r="489" spans="1:53" ht="27" customHeight="1" x14ac:dyDescent="0.25">
      <c r="A489" s="64" t="s">
        <v>699</v>
      </c>
      <c r="B489" s="64" t="s">
        <v>700</v>
      </c>
      <c r="C489" s="37">
        <v>4301031244</v>
      </c>
      <c r="D489" s="346">
        <v>4640242180595</v>
      </c>
      <c r="E489" s="346"/>
      <c r="F489" s="63">
        <v>0.7</v>
      </c>
      <c r="G489" s="38">
        <v>6</v>
      </c>
      <c r="H489" s="63">
        <v>4.2</v>
      </c>
      <c r="I489" s="63">
        <v>4.46</v>
      </c>
      <c r="J489" s="38">
        <v>156</v>
      </c>
      <c r="K489" s="38" t="s">
        <v>80</v>
      </c>
      <c r="L489" s="39" t="s">
        <v>79</v>
      </c>
      <c r="M489" s="38">
        <v>40</v>
      </c>
      <c r="N489" s="365" t="s">
        <v>701</v>
      </c>
      <c r="O489" s="348"/>
      <c r="P489" s="348"/>
      <c r="Q489" s="348"/>
      <c r="R489" s="349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IFERROR(IF(W489=0,"",ROUNDUP(W489/H489,0)*0.00753),"")</f>
        <v/>
      </c>
      <c r="Y489" s="69" t="s">
        <v>48</v>
      </c>
      <c r="Z489" s="70" t="s">
        <v>48</v>
      </c>
      <c r="AD489" s="71"/>
      <c r="BA489" s="334" t="s">
        <v>66</v>
      </c>
    </row>
    <row r="490" spans="1:53" ht="27" customHeight="1" x14ac:dyDescent="0.25">
      <c r="A490" s="64" t="s">
        <v>702</v>
      </c>
      <c r="B490" s="64" t="s">
        <v>703</v>
      </c>
      <c r="C490" s="37">
        <v>4301031203</v>
      </c>
      <c r="D490" s="346">
        <v>4640242180908</v>
      </c>
      <c r="E490" s="346"/>
      <c r="F490" s="63">
        <v>0.28000000000000003</v>
      </c>
      <c r="G490" s="38">
        <v>6</v>
      </c>
      <c r="H490" s="63">
        <v>1.68</v>
      </c>
      <c r="I490" s="63">
        <v>1.81</v>
      </c>
      <c r="J490" s="38">
        <v>234</v>
      </c>
      <c r="K490" s="38" t="s">
        <v>189</v>
      </c>
      <c r="L490" s="39" t="s">
        <v>79</v>
      </c>
      <c r="M490" s="38">
        <v>40</v>
      </c>
      <c r="N490" s="366" t="s">
        <v>704</v>
      </c>
      <c r="O490" s="348"/>
      <c r="P490" s="348"/>
      <c r="Q490" s="348"/>
      <c r="R490" s="34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35" t="s">
        <v>66</v>
      </c>
    </row>
    <row r="491" spans="1:53" ht="27" customHeight="1" x14ac:dyDescent="0.25">
      <c r="A491" s="64" t="s">
        <v>705</v>
      </c>
      <c r="B491" s="64" t="s">
        <v>706</v>
      </c>
      <c r="C491" s="37">
        <v>4301031200</v>
      </c>
      <c r="D491" s="346">
        <v>4640242180489</v>
      </c>
      <c r="E491" s="346"/>
      <c r="F491" s="63">
        <v>0.28000000000000003</v>
      </c>
      <c r="G491" s="38">
        <v>6</v>
      </c>
      <c r="H491" s="63">
        <v>1.68</v>
      </c>
      <c r="I491" s="63">
        <v>1.84</v>
      </c>
      <c r="J491" s="38">
        <v>234</v>
      </c>
      <c r="K491" s="38" t="s">
        <v>189</v>
      </c>
      <c r="L491" s="39" t="s">
        <v>79</v>
      </c>
      <c r="M491" s="38">
        <v>40</v>
      </c>
      <c r="N491" s="367" t="s">
        <v>707</v>
      </c>
      <c r="O491" s="348"/>
      <c r="P491" s="348"/>
      <c r="Q491" s="348"/>
      <c r="R491" s="34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IFERROR(IF(W491=0,"",ROUNDUP(W491/H491,0)*0.00502),"")</f>
        <v/>
      </c>
      <c r="Y491" s="69" t="s">
        <v>48</v>
      </c>
      <c r="Z491" s="70" t="s">
        <v>48</v>
      </c>
      <c r="AD491" s="71"/>
      <c r="BA491" s="336" t="s">
        <v>66</v>
      </c>
    </row>
    <row r="492" spans="1:53" x14ac:dyDescent="0.2">
      <c r="A492" s="354"/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5"/>
      <c r="N492" s="351" t="s">
        <v>43</v>
      </c>
      <c r="O492" s="352"/>
      <c r="P492" s="352"/>
      <c r="Q492" s="352"/>
      <c r="R492" s="352"/>
      <c r="S492" s="352"/>
      <c r="T492" s="353"/>
      <c r="U492" s="43" t="s">
        <v>42</v>
      </c>
      <c r="V492" s="44">
        <f>IFERROR(V488/H488,"0")+IFERROR(V489/H489,"0")+IFERROR(V490/H490,"0")+IFERROR(V491/H491,"0")</f>
        <v>0</v>
      </c>
      <c r="W492" s="44">
        <f>IFERROR(W488/H488,"0")+IFERROR(W489/H489,"0")+IFERROR(W490/H490,"0")+IFERROR(W491/H491,"0")</f>
        <v>0</v>
      </c>
      <c r="X492" s="44">
        <f>IFERROR(IF(X488="",0,X488),"0")+IFERROR(IF(X489="",0,X489),"0")+IFERROR(IF(X490="",0,X490),"0")+IFERROR(IF(X491="",0,X491),"0")</f>
        <v>0</v>
      </c>
      <c r="Y492" s="68"/>
      <c r="Z492" s="68"/>
    </row>
    <row r="493" spans="1:53" x14ac:dyDescent="0.2">
      <c r="A493" s="354"/>
      <c r="B493" s="354"/>
      <c r="C493" s="354"/>
      <c r="D493" s="354"/>
      <c r="E493" s="354"/>
      <c r="F493" s="354"/>
      <c r="G493" s="354"/>
      <c r="H493" s="354"/>
      <c r="I493" s="354"/>
      <c r="J493" s="354"/>
      <c r="K493" s="354"/>
      <c r="L493" s="354"/>
      <c r="M493" s="355"/>
      <c r="N493" s="351" t="s">
        <v>43</v>
      </c>
      <c r="O493" s="352"/>
      <c r="P493" s="352"/>
      <c r="Q493" s="352"/>
      <c r="R493" s="352"/>
      <c r="S493" s="352"/>
      <c r="T493" s="353"/>
      <c r="U493" s="43" t="s">
        <v>0</v>
      </c>
      <c r="V493" s="44">
        <f>IFERROR(SUM(V488:V491),"0")</f>
        <v>0</v>
      </c>
      <c r="W493" s="44">
        <f>IFERROR(SUM(W488:W491),"0")</f>
        <v>0</v>
      </c>
      <c r="X493" s="43"/>
      <c r="Y493" s="68"/>
      <c r="Z493" s="68"/>
    </row>
    <row r="494" spans="1:53" ht="14.25" customHeight="1" x14ac:dyDescent="0.25">
      <c r="A494" s="360" t="s">
        <v>81</v>
      </c>
      <c r="B494" s="360"/>
      <c r="C494" s="360"/>
      <c r="D494" s="360"/>
      <c r="E494" s="360"/>
      <c r="F494" s="360"/>
      <c r="G494" s="360"/>
      <c r="H494" s="360"/>
      <c r="I494" s="360"/>
      <c r="J494" s="360"/>
      <c r="K494" s="360"/>
      <c r="L494" s="360"/>
      <c r="M494" s="360"/>
      <c r="N494" s="360"/>
      <c r="O494" s="360"/>
      <c r="P494" s="360"/>
      <c r="Q494" s="360"/>
      <c r="R494" s="360"/>
      <c r="S494" s="360"/>
      <c r="T494" s="360"/>
      <c r="U494" s="360"/>
      <c r="V494" s="360"/>
      <c r="W494" s="360"/>
      <c r="X494" s="360"/>
      <c r="Y494" s="67"/>
      <c r="Z494" s="67"/>
    </row>
    <row r="495" spans="1:53" ht="27" customHeight="1" x14ac:dyDescent="0.25">
      <c r="A495" s="64" t="s">
        <v>708</v>
      </c>
      <c r="B495" s="64" t="s">
        <v>709</v>
      </c>
      <c r="C495" s="37">
        <v>4301051310</v>
      </c>
      <c r="D495" s="346">
        <v>4680115880870</v>
      </c>
      <c r="E495" s="346"/>
      <c r="F495" s="63">
        <v>1.3</v>
      </c>
      <c r="G495" s="38">
        <v>6</v>
      </c>
      <c r="H495" s="63">
        <v>7.8</v>
      </c>
      <c r="I495" s="63">
        <v>8.3640000000000008</v>
      </c>
      <c r="J495" s="38">
        <v>56</v>
      </c>
      <c r="K495" s="38" t="s">
        <v>112</v>
      </c>
      <c r="L495" s="39" t="s">
        <v>134</v>
      </c>
      <c r="M495" s="38">
        <v>40</v>
      </c>
      <c r="N495" s="3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8"/>
      <c r="P495" s="348"/>
      <c r="Q495" s="348"/>
      <c r="R495" s="34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37" t="s">
        <v>66</v>
      </c>
    </row>
    <row r="496" spans="1:53" ht="27" customHeight="1" x14ac:dyDescent="0.25">
      <c r="A496" s="64" t="s">
        <v>710</v>
      </c>
      <c r="B496" s="64" t="s">
        <v>711</v>
      </c>
      <c r="C496" s="37">
        <v>4301051510</v>
      </c>
      <c r="D496" s="346">
        <v>4640242180540</v>
      </c>
      <c r="E496" s="346"/>
      <c r="F496" s="63">
        <v>1.3</v>
      </c>
      <c r="G496" s="38">
        <v>6</v>
      </c>
      <c r="H496" s="63">
        <v>7.8</v>
      </c>
      <c r="I496" s="63">
        <v>8.3640000000000008</v>
      </c>
      <c r="J496" s="38">
        <v>56</v>
      </c>
      <c r="K496" s="38" t="s">
        <v>112</v>
      </c>
      <c r="L496" s="39" t="s">
        <v>79</v>
      </c>
      <c r="M496" s="38">
        <v>30</v>
      </c>
      <c r="N496" s="362" t="s">
        <v>712</v>
      </c>
      <c r="O496" s="348"/>
      <c r="P496" s="348"/>
      <c r="Q496" s="348"/>
      <c r="R496" s="34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38" t="s">
        <v>66</v>
      </c>
    </row>
    <row r="497" spans="1:53" ht="27" customHeight="1" x14ac:dyDescent="0.25">
      <c r="A497" s="64" t="s">
        <v>713</v>
      </c>
      <c r="B497" s="64" t="s">
        <v>714</v>
      </c>
      <c r="C497" s="37">
        <v>4301051390</v>
      </c>
      <c r="D497" s="346">
        <v>4640242181233</v>
      </c>
      <c r="E497" s="346"/>
      <c r="F497" s="63">
        <v>0.3</v>
      </c>
      <c r="G497" s="38">
        <v>6</v>
      </c>
      <c r="H497" s="63">
        <v>1.8</v>
      </c>
      <c r="I497" s="63">
        <v>1.984</v>
      </c>
      <c r="J497" s="38">
        <v>234</v>
      </c>
      <c r="K497" s="38" t="s">
        <v>189</v>
      </c>
      <c r="L497" s="39" t="s">
        <v>79</v>
      </c>
      <c r="M497" s="38">
        <v>40</v>
      </c>
      <c r="N497" s="363" t="s">
        <v>715</v>
      </c>
      <c r="O497" s="348"/>
      <c r="P497" s="348"/>
      <c r="Q497" s="348"/>
      <c r="R497" s="34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IFERROR(IF(W497=0,"",ROUNDUP(W497/H497,0)*0.00502),"")</f>
        <v/>
      </c>
      <c r="Y497" s="69" t="s">
        <v>48</v>
      </c>
      <c r="Z497" s="70" t="s">
        <v>48</v>
      </c>
      <c r="AD497" s="71"/>
      <c r="BA497" s="339" t="s">
        <v>66</v>
      </c>
    </row>
    <row r="498" spans="1:53" ht="27" customHeight="1" x14ac:dyDescent="0.25">
      <c r="A498" s="64" t="s">
        <v>716</v>
      </c>
      <c r="B498" s="64" t="s">
        <v>717</v>
      </c>
      <c r="C498" s="37">
        <v>4301051508</v>
      </c>
      <c r="D498" s="346">
        <v>4640242180557</v>
      </c>
      <c r="E498" s="346"/>
      <c r="F498" s="63">
        <v>0.5</v>
      </c>
      <c r="G498" s="38">
        <v>6</v>
      </c>
      <c r="H498" s="63">
        <v>3</v>
      </c>
      <c r="I498" s="63">
        <v>3.2839999999999998</v>
      </c>
      <c r="J498" s="38">
        <v>156</v>
      </c>
      <c r="K498" s="38" t="s">
        <v>80</v>
      </c>
      <c r="L498" s="39" t="s">
        <v>79</v>
      </c>
      <c r="M498" s="38">
        <v>30</v>
      </c>
      <c r="N498" s="347" t="s">
        <v>718</v>
      </c>
      <c r="O498" s="348"/>
      <c r="P498" s="348"/>
      <c r="Q498" s="348"/>
      <c r="R498" s="349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0" t="s">
        <v>66</v>
      </c>
    </row>
    <row r="499" spans="1:53" ht="27" customHeight="1" x14ac:dyDescent="0.25">
      <c r="A499" s="64" t="s">
        <v>719</v>
      </c>
      <c r="B499" s="64" t="s">
        <v>720</v>
      </c>
      <c r="C499" s="37">
        <v>4301051448</v>
      </c>
      <c r="D499" s="346">
        <v>4640242181226</v>
      </c>
      <c r="E499" s="346"/>
      <c r="F499" s="63">
        <v>0.3</v>
      </c>
      <c r="G499" s="38">
        <v>6</v>
      </c>
      <c r="H499" s="63">
        <v>1.8</v>
      </c>
      <c r="I499" s="63">
        <v>1.972</v>
      </c>
      <c r="J499" s="38">
        <v>234</v>
      </c>
      <c r="K499" s="38" t="s">
        <v>189</v>
      </c>
      <c r="L499" s="39" t="s">
        <v>79</v>
      </c>
      <c r="M499" s="38">
        <v>30</v>
      </c>
      <c r="N499" s="350" t="s">
        <v>721</v>
      </c>
      <c r="O499" s="348"/>
      <c r="P499" s="348"/>
      <c r="Q499" s="348"/>
      <c r="R499" s="349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IFERROR(IF(W499=0,"",ROUNDUP(W499/H499,0)*0.00502),"")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x14ac:dyDescent="0.2">
      <c r="A500" s="354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55"/>
      <c r="N500" s="351" t="s">
        <v>43</v>
      </c>
      <c r="O500" s="352"/>
      <c r="P500" s="352"/>
      <c r="Q500" s="352"/>
      <c r="R500" s="352"/>
      <c r="S500" s="352"/>
      <c r="T500" s="353"/>
      <c r="U500" s="43" t="s">
        <v>42</v>
      </c>
      <c r="V500" s="44">
        <f>IFERROR(V495/H495,"0")+IFERROR(V496/H496,"0")+IFERROR(V497/H497,"0")+IFERROR(V498/H498,"0")+IFERROR(V499/H499,"0")</f>
        <v>0</v>
      </c>
      <c r="W500" s="44">
        <f>IFERROR(W495/H495,"0")+IFERROR(W496/H496,"0")+IFERROR(W497/H497,"0")+IFERROR(W498/H498,"0")+IFERROR(W499/H499,"0")</f>
        <v>0</v>
      </c>
      <c r="X500" s="44">
        <f>IFERROR(IF(X495="",0,X495),"0")+IFERROR(IF(X496="",0,X496),"0")+IFERROR(IF(X497="",0,X497),"0")+IFERROR(IF(X498="",0,X498),"0")+IFERROR(IF(X499="",0,X499),"0")</f>
        <v>0</v>
      </c>
      <c r="Y500" s="68"/>
      <c r="Z500" s="68"/>
    </row>
    <row r="501" spans="1:53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55"/>
      <c r="N501" s="351" t="s">
        <v>43</v>
      </c>
      <c r="O501" s="352"/>
      <c r="P501" s="352"/>
      <c r="Q501" s="352"/>
      <c r="R501" s="352"/>
      <c r="S501" s="352"/>
      <c r="T501" s="353"/>
      <c r="U501" s="43" t="s">
        <v>0</v>
      </c>
      <c r="V501" s="44">
        <f>IFERROR(SUM(V495:V499),"0")</f>
        <v>0</v>
      </c>
      <c r="W501" s="44">
        <f>IFERROR(SUM(W495:W499),"0")</f>
        <v>0</v>
      </c>
      <c r="X501" s="43"/>
      <c r="Y501" s="68"/>
      <c r="Z501" s="68"/>
    </row>
    <row r="502" spans="1:53" ht="15" customHeight="1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9"/>
      <c r="N502" s="356" t="s">
        <v>36</v>
      </c>
      <c r="O502" s="357"/>
      <c r="P502" s="357"/>
      <c r="Q502" s="357"/>
      <c r="R502" s="357"/>
      <c r="S502" s="357"/>
      <c r="T502" s="358"/>
      <c r="U502" s="43" t="s">
        <v>0</v>
      </c>
      <c r="V502" s="44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6000</v>
      </c>
      <c r="W502" s="44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6005.4</v>
      </c>
      <c r="X502" s="43"/>
      <c r="Y502" s="68"/>
      <c r="Z502" s="68"/>
    </row>
    <row r="503" spans="1:53" x14ac:dyDescent="0.2">
      <c r="A503" s="354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6" t="s">
        <v>37</v>
      </c>
      <c r="O503" s="357"/>
      <c r="P503" s="357"/>
      <c r="Q503" s="357"/>
      <c r="R503" s="357"/>
      <c r="S503" s="357"/>
      <c r="T503" s="358"/>
      <c r="U503" s="43" t="s">
        <v>0</v>
      </c>
      <c r="V50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6251.3076923076924</v>
      </c>
      <c r="W50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6257.0940000000001</v>
      </c>
      <c r="X503" s="43"/>
      <c r="Y503" s="68"/>
      <c r="Z503" s="6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6" t="s">
        <v>38</v>
      </c>
      <c r="O504" s="357"/>
      <c r="P504" s="357"/>
      <c r="Q504" s="357"/>
      <c r="R504" s="357"/>
      <c r="S504" s="357"/>
      <c r="T504" s="358"/>
      <c r="U504" s="43" t="s">
        <v>23</v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10</v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10</v>
      </c>
      <c r="X504" s="43"/>
      <c r="Y504" s="68"/>
      <c r="Z504" s="68"/>
    </row>
    <row r="505" spans="1:53" x14ac:dyDescent="0.2">
      <c r="A505" s="354"/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9"/>
      <c r="N505" s="356" t="s">
        <v>39</v>
      </c>
      <c r="O505" s="357"/>
      <c r="P505" s="357"/>
      <c r="Q505" s="357"/>
      <c r="R505" s="357"/>
      <c r="S505" s="357"/>
      <c r="T505" s="358"/>
      <c r="U505" s="43" t="s">
        <v>0</v>
      </c>
      <c r="V505" s="44">
        <f>GrossWeightTotal+PalletQtyTotal*25</f>
        <v>6501.3076923076924</v>
      </c>
      <c r="W505" s="44">
        <f>GrossWeightTotalR+PalletQtyTotalR*25</f>
        <v>6507.0940000000001</v>
      </c>
      <c r="X505" s="43"/>
      <c r="Y505" s="68"/>
      <c r="Z505" s="68"/>
    </row>
    <row r="506" spans="1:53" x14ac:dyDescent="0.2">
      <c r="A506" s="354"/>
      <c r="B506" s="354"/>
      <c r="C506" s="354"/>
      <c r="D506" s="354"/>
      <c r="E506" s="354"/>
      <c r="F506" s="354"/>
      <c r="G506" s="354"/>
      <c r="H506" s="354"/>
      <c r="I506" s="354"/>
      <c r="J506" s="354"/>
      <c r="K506" s="354"/>
      <c r="L506" s="354"/>
      <c r="M506" s="359"/>
      <c r="N506" s="356" t="s">
        <v>40</v>
      </c>
      <c r="O506" s="357"/>
      <c r="P506" s="357"/>
      <c r="Q506" s="357"/>
      <c r="R506" s="357"/>
      <c r="S506" s="357"/>
      <c r="T506" s="358"/>
      <c r="U506" s="43" t="s">
        <v>23</v>
      </c>
      <c r="V506" s="44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492.30769230769232</v>
      </c>
      <c r="W506" s="44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493</v>
      </c>
      <c r="X506" s="43"/>
      <c r="Y506" s="68"/>
      <c r="Z506" s="68"/>
    </row>
    <row r="507" spans="1:53" ht="14.25" x14ac:dyDescent="0.2">
      <c r="A507" s="354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59"/>
      <c r="N507" s="356" t="s">
        <v>41</v>
      </c>
      <c r="O507" s="357"/>
      <c r="P507" s="357"/>
      <c r="Q507" s="357"/>
      <c r="R507" s="357"/>
      <c r="S507" s="357"/>
      <c r="T507" s="358"/>
      <c r="U507" s="46" t="s">
        <v>54</v>
      </c>
      <c r="V507" s="43"/>
      <c r="W507" s="43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10.722750000000001</v>
      </c>
      <c r="Y507" s="68"/>
      <c r="Z507" s="68"/>
    </row>
    <row r="508" spans="1:53" ht="13.5" thickBot="1" x14ac:dyDescent="0.25"/>
    <row r="509" spans="1:53" ht="27" thickTop="1" thickBot="1" x14ac:dyDescent="0.25">
      <c r="A509" s="47" t="s">
        <v>9</v>
      </c>
      <c r="B509" s="72" t="s">
        <v>75</v>
      </c>
      <c r="C509" s="342" t="s">
        <v>106</v>
      </c>
      <c r="D509" s="342" t="s">
        <v>106</v>
      </c>
      <c r="E509" s="342" t="s">
        <v>106</v>
      </c>
      <c r="F509" s="342" t="s">
        <v>106</v>
      </c>
      <c r="G509" s="342" t="s">
        <v>262</v>
      </c>
      <c r="H509" s="342" t="s">
        <v>262</v>
      </c>
      <c r="I509" s="342" t="s">
        <v>262</v>
      </c>
      <c r="J509" s="342" t="s">
        <v>262</v>
      </c>
      <c r="K509" s="343"/>
      <c r="L509" s="342" t="s">
        <v>262</v>
      </c>
      <c r="M509" s="342" t="s">
        <v>262</v>
      </c>
      <c r="N509" s="342" t="s">
        <v>262</v>
      </c>
      <c r="O509" s="342" t="s">
        <v>262</v>
      </c>
      <c r="P509" s="72" t="s">
        <v>486</v>
      </c>
      <c r="Q509" s="342" t="s">
        <v>491</v>
      </c>
      <c r="R509" s="342" t="s">
        <v>491</v>
      </c>
      <c r="S509" s="342" t="s">
        <v>547</v>
      </c>
      <c r="T509" s="342" t="s">
        <v>547</v>
      </c>
      <c r="U509" s="72" t="s">
        <v>634</v>
      </c>
      <c r="V509" s="72" t="s">
        <v>679</v>
      </c>
      <c r="Z509" s="61"/>
      <c r="AC509" s="1"/>
    </row>
    <row r="510" spans="1:53" ht="14.25" customHeight="1" thickTop="1" x14ac:dyDescent="0.2">
      <c r="A510" s="344" t="s">
        <v>10</v>
      </c>
      <c r="B510" s="342" t="s">
        <v>75</v>
      </c>
      <c r="C510" s="342" t="s">
        <v>107</v>
      </c>
      <c r="D510" s="342" t="s">
        <v>115</v>
      </c>
      <c r="E510" s="342" t="s">
        <v>106</v>
      </c>
      <c r="F510" s="342" t="s">
        <v>253</v>
      </c>
      <c r="G510" s="342" t="s">
        <v>263</v>
      </c>
      <c r="H510" s="342" t="s">
        <v>270</v>
      </c>
      <c r="I510" s="342" t="s">
        <v>290</v>
      </c>
      <c r="J510" s="342" t="s">
        <v>356</v>
      </c>
      <c r="K510" s="1"/>
      <c r="L510" s="342" t="s">
        <v>359</v>
      </c>
      <c r="M510" s="342" t="s">
        <v>373</v>
      </c>
      <c r="N510" s="342" t="s">
        <v>458</v>
      </c>
      <c r="O510" s="342" t="s">
        <v>477</v>
      </c>
      <c r="P510" s="342" t="s">
        <v>487</v>
      </c>
      <c r="Q510" s="342" t="s">
        <v>492</v>
      </c>
      <c r="R510" s="342" t="s">
        <v>521</v>
      </c>
      <c r="S510" s="342" t="s">
        <v>548</v>
      </c>
      <c r="T510" s="342" t="s">
        <v>604</v>
      </c>
      <c r="U510" s="342" t="s">
        <v>634</v>
      </c>
      <c r="V510" s="342" t="s">
        <v>680</v>
      </c>
      <c r="Z510" s="61"/>
      <c r="AC510" s="1"/>
    </row>
    <row r="511" spans="1:53" ht="13.5" thickBot="1" x14ac:dyDescent="0.25">
      <c r="A511" s="345"/>
      <c r="B511" s="342"/>
      <c r="C511" s="342"/>
      <c r="D511" s="342"/>
      <c r="E511" s="342"/>
      <c r="F511" s="342"/>
      <c r="G511" s="342"/>
      <c r="H511" s="342"/>
      <c r="I511" s="342"/>
      <c r="J511" s="342"/>
      <c r="K511" s="1"/>
      <c r="L511" s="342"/>
      <c r="M511" s="342"/>
      <c r="N511" s="342"/>
      <c r="O511" s="342"/>
      <c r="P511" s="342"/>
      <c r="Q511" s="342"/>
      <c r="R511" s="342"/>
      <c r="S511" s="342"/>
      <c r="T511" s="342"/>
      <c r="U511" s="342"/>
      <c r="V511" s="342"/>
      <c r="Z511" s="61"/>
      <c r="AC511" s="1"/>
    </row>
    <row r="512" spans="1:53" ht="18" thickTop="1" thickBot="1" x14ac:dyDescent="0.25">
      <c r="A512" s="47" t="s">
        <v>13</v>
      </c>
      <c r="B512" s="53">
        <f>IFERROR(W22*1,"0")+IFERROR(W26*1,"0")+IFERROR(W27*1,"0")+IFERROR(W28*1,"0")+IFERROR(W29*1,"0")+IFERROR(W30*1,"0")+IFERROR(W31*1,"0")+IFERROR(W35*1,"0")+IFERROR(W39*1,"0")+IFERROR(W43*1,"0")</f>
        <v>0</v>
      </c>
      <c r="C512" s="53">
        <f>IFERROR(W49*1,"0")+IFERROR(W50*1,"0")</f>
        <v>0</v>
      </c>
      <c r="D512" s="53">
        <f>IFERROR(W55*1,"0")+IFERROR(W56*1,"0")+IFERROR(W57*1,"0")+IFERROR(W58*1,"0")</f>
        <v>0</v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12" s="53">
        <f>IFERROR(W132*1,"0")+IFERROR(W133*1,"0")+IFERROR(W134*1,"0")+IFERROR(W135*1,"0")</f>
        <v>0</v>
      </c>
      <c r="G512" s="53">
        <f>IFERROR(W141*1,"0")+IFERROR(W142*1,"0")+IFERROR(W143*1,"0")</f>
        <v>0</v>
      </c>
      <c r="H512" s="53">
        <f>IFERROR(W148*1,"0")+IFERROR(W149*1,"0")+IFERROR(W150*1,"0")+IFERROR(W151*1,"0")+IFERROR(W152*1,"0")+IFERROR(W153*1,"0")+IFERROR(W154*1,"0")+IFERROR(W155*1,"0")+IFERROR(W156*1,"0")</f>
        <v>0</v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12" s="53">
        <f>IFERROR(W206*1,"0")</f>
        <v>0</v>
      </c>
      <c r="K512" s="1"/>
      <c r="L512" s="53">
        <f>IFERROR(W211*1,"0")+IFERROR(W212*1,"0")+IFERROR(W213*1,"0")+IFERROR(W214*1,"0")</f>
        <v>0</v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1505.3999999999999</v>
      </c>
      <c r="N512" s="53">
        <f>IFERROR(W280*1,"0")+IFERROR(W281*1,"0")+IFERROR(W282*1,"0")+IFERROR(W283*1,"0")+IFERROR(W284*1,"0")+IFERROR(W285*1,"0")+IFERROR(W286*1,"0")+IFERROR(W287*1,"0")+IFERROR(W291*1,"0")+IFERROR(W292*1,"0")</f>
        <v>0</v>
      </c>
      <c r="O512" s="53">
        <f>IFERROR(W297*1,"0")+IFERROR(W301*1,"0")+IFERROR(W305*1,"0")+IFERROR(W309*1,"0")</f>
        <v>0</v>
      </c>
      <c r="P512" s="53">
        <f>IFERROR(W315*1,"0")</f>
        <v>0</v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4500</v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>0</v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0</v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>0</v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0</v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0</v>
      </c>
      <c r="Z512" s="61"/>
      <c r="AC512" s="1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1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N207:T207"/>
    <mergeCell ref="A207:M208"/>
    <mergeCell ref="N208:T208"/>
    <mergeCell ref="A209:X209"/>
    <mergeCell ref="A210:X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N215:T215"/>
    <mergeCell ref="A215:M216"/>
    <mergeCell ref="N216:T216"/>
    <mergeCell ref="A217:X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D292:E292"/>
    <mergeCell ref="N292:R292"/>
    <mergeCell ref="N293:T293"/>
    <mergeCell ref="A293:M294"/>
    <mergeCell ref="N294:T294"/>
    <mergeCell ref="A295:X295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A314:X314"/>
    <mergeCell ref="D315:E315"/>
    <mergeCell ref="N315:R315"/>
    <mergeCell ref="N316:T316"/>
    <mergeCell ref="A316:M317"/>
    <mergeCell ref="N317:T317"/>
    <mergeCell ref="A318:X318"/>
    <mergeCell ref="A319:X319"/>
    <mergeCell ref="A320:X320"/>
    <mergeCell ref="D321:E321"/>
    <mergeCell ref="N321:R321"/>
    <mergeCell ref="D322:E322"/>
    <mergeCell ref="N322:R32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N344:T344"/>
    <mergeCell ref="A344:M345"/>
    <mergeCell ref="N345:T345"/>
    <mergeCell ref="A346:X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A371:X371"/>
    <mergeCell ref="A372:X372"/>
    <mergeCell ref="A373:X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N392:T392"/>
    <mergeCell ref="A392:M393"/>
    <mergeCell ref="N393:T393"/>
    <mergeCell ref="A394:X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A413:X413"/>
    <mergeCell ref="D414:E414"/>
    <mergeCell ref="N414:R414"/>
    <mergeCell ref="D415:E415"/>
    <mergeCell ref="N415:R415"/>
    <mergeCell ref="N416:T416"/>
    <mergeCell ref="A416:M417"/>
    <mergeCell ref="N417:T417"/>
    <mergeCell ref="A418:X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40:X440"/>
    <mergeCell ref="A441:X441"/>
    <mergeCell ref="A442:X442"/>
    <mergeCell ref="D443:E443"/>
    <mergeCell ref="N443:R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D469:E469"/>
    <mergeCell ref="N469:R469"/>
    <mergeCell ref="D470:E470"/>
    <mergeCell ref="N470:R470"/>
    <mergeCell ref="D471:E471"/>
    <mergeCell ref="N471:R471"/>
    <mergeCell ref="N472:T472"/>
    <mergeCell ref="A472:M473"/>
    <mergeCell ref="N473:T473"/>
    <mergeCell ref="A474:X474"/>
    <mergeCell ref="A475:X475"/>
    <mergeCell ref="A476:X476"/>
    <mergeCell ref="D477:E477"/>
    <mergeCell ref="N477:R477"/>
    <mergeCell ref="D478:E478"/>
    <mergeCell ref="N478:R478"/>
    <mergeCell ref="D479:E479"/>
    <mergeCell ref="N479:R479"/>
    <mergeCell ref="N480:T480"/>
    <mergeCell ref="A480:M481"/>
    <mergeCell ref="N481:T481"/>
    <mergeCell ref="A482:X482"/>
    <mergeCell ref="D483:E483"/>
    <mergeCell ref="N483:R483"/>
    <mergeCell ref="D484:E484"/>
    <mergeCell ref="N484:R484"/>
    <mergeCell ref="N485:T485"/>
    <mergeCell ref="A485:M486"/>
    <mergeCell ref="N486:T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T510:T511"/>
    <mergeCell ref="D498:E498"/>
    <mergeCell ref="N498:R498"/>
    <mergeCell ref="D499:E499"/>
    <mergeCell ref="N499:R499"/>
    <mergeCell ref="N500:T500"/>
    <mergeCell ref="A500:M501"/>
    <mergeCell ref="N501:T501"/>
    <mergeCell ref="N502:T502"/>
    <mergeCell ref="A502:M507"/>
    <mergeCell ref="N503:T503"/>
    <mergeCell ref="N504:T504"/>
    <mergeCell ref="N505:T505"/>
    <mergeCell ref="N506:T506"/>
    <mergeCell ref="N507:T507"/>
    <mergeCell ref="U510:U511"/>
    <mergeCell ref="V510:V511"/>
    <mergeCell ref="C509:F509"/>
    <mergeCell ref="G509:O509"/>
    <mergeCell ref="Q509:R509"/>
    <mergeCell ref="S509:T509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J510:J511"/>
    <mergeCell ref="L510:L511"/>
    <mergeCell ref="M510:M511"/>
    <mergeCell ref="N510:N511"/>
    <mergeCell ref="O510:O511"/>
    <mergeCell ref="P510:P511"/>
    <mergeCell ref="Q510:Q511"/>
    <mergeCell ref="R510:R511"/>
    <mergeCell ref="S510:S511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722</v>
      </c>
      <c r="H1" s="9"/>
    </row>
    <row r="3" spans="2:8" x14ac:dyDescent="0.2">
      <c r="B3" s="54" t="s">
        <v>723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725</v>
      </c>
      <c r="C6" s="54" t="s">
        <v>726</v>
      </c>
      <c r="D6" s="54" t="s">
        <v>727</v>
      </c>
      <c r="E6" s="54" t="s">
        <v>48</v>
      </c>
    </row>
    <row r="7" spans="2:8" x14ac:dyDescent="0.2">
      <c r="B7" s="54" t="s">
        <v>728</v>
      </c>
      <c r="C7" s="54" t="s">
        <v>729</v>
      </c>
      <c r="D7" s="54" t="s">
        <v>730</v>
      </c>
      <c r="E7" s="54" t="s">
        <v>48</v>
      </c>
    </row>
    <row r="8" spans="2:8" x14ac:dyDescent="0.2">
      <c r="B8" s="54" t="s">
        <v>731</v>
      </c>
      <c r="C8" s="54" t="s">
        <v>732</v>
      </c>
      <c r="D8" s="54" t="s">
        <v>733</v>
      </c>
      <c r="E8" s="54" t="s">
        <v>48</v>
      </c>
    </row>
    <row r="9" spans="2:8" x14ac:dyDescent="0.2">
      <c r="B9" s="54" t="s">
        <v>734</v>
      </c>
      <c r="C9" s="54" t="s">
        <v>735</v>
      </c>
      <c r="D9" s="54" t="s">
        <v>736</v>
      </c>
      <c r="E9" s="54" t="s">
        <v>48</v>
      </c>
    </row>
    <row r="10" spans="2:8" x14ac:dyDescent="0.2">
      <c r="B10" s="54" t="s">
        <v>737</v>
      </c>
      <c r="C10" s="54" t="s">
        <v>738</v>
      </c>
      <c r="D10" s="54" t="s">
        <v>739</v>
      </c>
      <c r="E10" s="54" t="s">
        <v>48</v>
      </c>
    </row>
    <row r="11" spans="2:8" x14ac:dyDescent="0.2">
      <c r="B11" s="54" t="s">
        <v>740</v>
      </c>
      <c r="C11" s="54" t="s">
        <v>741</v>
      </c>
      <c r="D11" s="54" t="s">
        <v>742</v>
      </c>
      <c r="E11" s="54" t="s">
        <v>48</v>
      </c>
    </row>
    <row r="13" spans="2:8" x14ac:dyDescent="0.2">
      <c r="B13" s="54" t="s">
        <v>743</v>
      </c>
      <c r="C13" s="54" t="s">
        <v>726</v>
      </c>
      <c r="D13" s="54" t="s">
        <v>48</v>
      </c>
      <c r="E13" s="54" t="s">
        <v>48</v>
      </c>
    </row>
    <row r="15" spans="2:8" x14ac:dyDescent="0.2">
      <c r="B15" s="54" t="s">
        <v>744</v>
      </c>
      <c r="C15" s="54" t="s">
        <v>729</v>
      </c>
      <c r="D15" s="54" t="s">
        <v>48</v>
      </c>
      <c r="E15" s="54" t="s">
        <v>48</v>
      </c>
    </row>
    <row r="17" spans="2:5" x14ac:dyDescent="0.2">
      <c r="B17" s="54" t="s">
        <v>745</v>
      </c>
      <c r="C17" s="54" t="s">
        <v>732</v>
      </c>
      <c r="D17" s="54" t="s">
        <v>48</v>
      </c>
      <c r="E17" s="54" t="s">
        <v>48</v>
      </c>
    </row>
    <row r="19" spans="2:5" x14ac:dyDescent="0.2">
      <c r="B19" s="54" t="s">
        <v>746</v>
      </c>
      <c r="C19" s="54" t="s">
        <v>735</v>
      </c>
      <c r="D19" s="54" t="s">
        <v>48</v>
      </c>
      <c r="E19" s="54" t="s">
        <v>48</v>
      </c>
    </row>
    <row r="21" spans="2:5" x14ac:dyDescent="0.2">
      <c r="B21" s="54" t="s">
        <v>747</v>
      </c>
      <c r="C21" s="54" t="s">
        <v>738</v>
      </c>
      <c r="D21" s="54" t="s">
        <v>48</v>
      </c>
      <c r="E21" s="54" t="s">
        <v>48</v>
      </c>
    </row>
    <row r="23" spans="2:5" x14ac:dyDescent="0.2">
      <c r="B23" s="54" t="s">
        <v>748</v>
      </c>
      <c r="C23" s="54" t="s">
        <v>741</v>
      </c>
      <c r="D23" s="54" t="s">
        <v>48</v>
      </c>
      <c r="E23" s="54" t="s">
        <v>48</v>
      </c>
    </row>
    <row r="25" spans="2:5" x14ac:dyDescent="0.2">
      <c r="B25" s="54" t="s">
        <v>749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751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752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753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754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759</v>
      </c>
      <c r="C35" s="54" t="s">
        <v>48</v>
      </c>
      <c r="D35" s="54" t="s">
        <v>48</v>
      </c>
      <c r="E35" s="54" t="s">
        <v>48</v>
      </c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2024-01-30T09:21:05Z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