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3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X498" i="2"/>
  <c r="W498" i="2"/>
  <c r="W497" i="2"/>
  <c r="X497" i="2" s="1"/>
  <c r="X496" i="2"/>
  <c r="W496" i="2"/>
  <c r="W495" i="2"/>
  <c r="W501" i="2" s="1"/>
  <c r="N495" i="2"/>
  <c r="V493" i="2"/>
  <c r="V492" i="2"/>
  <c r="W491" i="2"/>
  <c r="X491" i="2" s="1"/>
  <c r="X490" i="2"/>
  <c r="W490" i="2"/>
  <c r="W489" i="2"/>
  <c r="W492" i="2" s="1"/>
  <c r="W488" i="2"/>
  <c r="V486" i="2"/>
  <c r="V485" i="2"/>
  <c r="W484" i="2"/>
  <c r="X484" i="2" s="1"/>
  <c r="W483" i="2"/>
  <c r="W486" i="2" s="1"/>
  <c r="W481" i="2"/>
  <c r="V481" i="2"/>
  <c r="V480" i="2"/>
  <c r="X479" i="2"/>
  <c r="W479" i="2"/>
  <c r="W478" i="2"/>
  <c r="X478" i="2" s="1"/>
  <c r="X480" i="2" s="1"/>
  <c r="X477" i="2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X465" i="2"/>
  <c r="W465" i="2"/>
  <c r="W464" i="2"/>
  <c r="X464" i="2" s="1"/>
  <c r="X463" i="2"/>
  <c r="W463" i="2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X457" i="2" s="1"/>
  <c r="N455" i="2"/>
  <c r="V453" i="2"/>
  <c r="V452" i="2"/>
  <c r="W451" i="2"/>
  <c r="X451" i="2" s="1"/>
  <c r="N451" i="2"/>
  <c r="W450" i="2"/>
  <c r="X450" i="2" s="1"/>
  <c r="N450" i="2"/>
  <c r="X449" i="2"/>
  <c r="W449" i="2"/>
  <c r="N449" i="2"/>
  <c r="X448" i="2"/>
  <c r="W448" i="2"/>
  <c r="N448" i="2"/>
  <c r="W447" i="2"/>
  <c r="X447" i="2" s="1"/>
  <c r="N447" i="2"/>
  <c r="W446" i="2"/>
  <c r="X446" i="2" s="1"/>
  <c r="N446" i="2"/>
  <c r="X445" i="2"/>
  <c r="W445" i="2"/>
  <c r="N445" i="2"/>
  <c r="W444" i="2"/>
  <c r="X444" i="2" s="1"/>
  <c r="N444" i="2"/>
  <c r="W443" i="2"/>
  <c r="N443" i="2"/>
  <c r="V439" i="2"/>
  <c r="X438" i="2"/>
  <c r="W438" i="2"/>
  <c r="V438" i="2"/>
  <c r="X437" i="2"/>
  <c r="W437" i="2"/>
  <c r="W439" i="2" s="1"/>
  <c r="V435" i="2"/>
  <c r="W434" i="2"/>
  <c r="V434" i="2"/>
  <c r="W433" i="2"/>
  <c r="X433" i="2" s="1"/>
  <c r="X434" i="2" s="1"/>
  <c r="W431" i="2"/>
  <c r="V431" i="2"/>
  <c r="W430" i="2"/>
  <c r="V430" i="2"/>
  <c r="W429" i="2"/>
  <c r="X429" i="2" s="1"/>
  <c r="X430" i="2" s="1"/>
  <c r="V427" i="2"/>
  <c r="V426" i="2"/>
  <c r="X425" i="2"/>
  <c r="W425" i="2"/>
  <c r="N425" i="2"/>
  <c r="W424" i="2"/>
  <c r="X424" i="2" s="1"/>
  <c r="N424" i="2"/>
  <c r="W423" i="2"/>
  <c r="N423" i="2"/>
  <c r="X422" i="2"/>
  <c r="W422" i="2"/>
  <c r="W421" i="2"/>
  <c r="X421" i="2" s="1"/>
  <c r="N421" i="2"/>
  <c r="W420" i="2"/>
  <c r="X420" i="2" s="1"/>
  <c r="N420" i="2"/>
  <c r="W419" i="2"/>
  <c r="N419" i="2"/>
  <c r="W417" i="2"/>
  <c r="V417" i="2"/>
  <c r="W416" i="2"/>
  <c r="V416" i="2"/>
  <c r="X415" i="2"/>
  <c r="W415" i="2"/>
  <c r="N415" i="2"/>
  <c r="X414" i="2"/>
  <c r="X416" i="2" s="1"/>
  <c r="W414" i="2"/>
  <c r="N414" i="2"/>
  <c r="V411" i="2"/>
  <c r="V410" i="2"/>
  <c r="X409" i="2"/>
  <c r="W409" i="2"/>
  <c r="W408" i="2"/>
  <c r="X408" i="2" s="1"/>
  <c r="X407" i="2"/>
  <c r="W407" i="2"/>
  <c r="W406" i="2"/>
  <c r="W410" i="2" s="1"/>
  <c r="W404" i="2"/>
  <c r="V404" i="2"/>
  <c r="W403" i="2"/>
  <c r="V403" i="2"/>
  <c r="X402" i="2"/>
  <c r="X403" i="2" s="1"/>
  <c r="W402" i="2"/>
  <c r="N402" i="2"/>
  <c r="V400" i="2"/>
  <c r="V399" i="2"/>
  <c r="X398" i="2"/>
  <c r="W398" i="2"/>
  <c r="N398" i="2"/>
  <c r="X397" i="2"/>
  <c r="W397" i="2"/>
  <c r="N397" i="2"/>
  <c r="X396" i="2"/>
  <c r="W396" i="2"/>
  <c r="N396" i="2"/>
  <c r="W395" i="2"/>
  <c r="W400" i="2" s="1"/>
  <c r="N395" i="2"/>
  <c r="V393" i="2"/>
  <c r="V392" i="2"/>
  <c r="W391" i="2"/>
  <c r="X391" i="2" s="1"/>
  <c r="X390" i="2"/>
  <c r="W390" i="2"/>
  <c r="N390" i="2"/>
  <c r="W389" i="2"/>
  <c r="X389" i="2" s="1"/>
  <c r="N389" i="2"/>
  <c r="W388" i="2"/>
  <c r="X388" i="2" s="1"/>
  <c r="N388" i="2"/>
  <c r="X387" i="2"/>
  <c r="W387" i="2"/>
  <c r="N387" i="2"/>
  <c r="X386" i="2"/>
  <c r="W386" i="2"/>
  <c r="N386" i="2"/>
  <c r="W385" i="2"/>
  <c r="X385" i="2" s="1"/>
  <c r="N385" i="2"/>
  <c r="W384" i="2"/>
  <c r="X384" i="2" s="1"/>
  <c r="N384" i="2"/>
  <c r="X383" i="2"/>
  <c r="W383" i="2"/>
  <c r="N383" i="2"/>
  <c r="X382" i="2"/>
  <c r="W382" i="2"/>
  <c r="N382" i="2"/>
  <c r="W381" i="2"/>
  <c r="N381" i="2"/>
  <c r="W380" i="2"/>
  <c r="X380" i="2" s="1"/>
  <c r="N380" i="2"/>
  <c r="W379" i="2"/>
  <c r="X379" i="2" s="1"/>
  <c r="N379" i="2"/>
  <c r="V377" i="2"/>
  <c r="W376" i="2"/>
  <c r="V376" i="2"/>
  <c r="X375" i="2"/>
  <c r="W375" i="2"/>
  <c r="N375" i="2"/>
  <c r="X374" i="2"/>
  <c r="X376" i="2" s="1"/>
  <c r="W374" i="2"/>
  <c r="N374" i="2"/>
  <c r="W370" i="2"/>
  <c r="V370" i="2"/>
  <c r="W369" i="2"/>
  <c r="V369" i="2"/>
  <c r="X368" i="2"/>
  <c r="X369" i="2" s="1"/>
  <c r="W368" i="2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W361" i="2"/>
  <c r="W365" i="2" s="1"/>
  <c r="N361" i="2"/>
  <c r="V359" i="2"/>
  <c r="V358" i="2"/>
  <c r="X357" i="2"/>
  <c r="W357" i="2"/>
  <c r="N357" i="2"/>
  <c r="W356" i="2"/>
  <c r="W359" i="2" s="1"/>
  <c r="N356" i="2"/>
  <c r="V354" i="2"/>
  <c r="V353" i="2"/>
  <c r="X352" i="2"/>
  <c r="W352" i="2"/>
  <c r="N352" i="2"/>
  <c r="W351" i="2"/>
  <c r="X351" i="2" s="1"/>
  <c r="X350" i="2"/>
  <c r="W350" i="2"/>
  <c r="N350" i="2"/>
  <c r="X349" i="2"/>
  <c r="W349" i="2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X334" i="2"/>
  <c r="W334" i="2"/>
  <c r="N334" i="2"/>
  <c r="X333" i="2"/>
  <c r="W333" i="2"/>
  <c r="W332" i="2"/>
  <c r="X332" i="2" s="1"/>
  <c r="X335" i="2" s="1"/>
  <c r="N332" i="2"/>
  <c r="V330" i="2"/>
  <c r="V329" i="2"/>
  <c r="W328" i="2"/>
  <c r="X328" i="2" s="1"/>
  <c r="N328" i="2"/>
  <c r="X327" i="2"/>
  <c r="W327" i="2"/>
  <c r="N327" i="2"/>
  <c r="X326" i="2"/>
  <c r="W326" i="2"/>
  <c r="W325" i="2"/>
  <c r="X325" i="2" s="1"/>
  <c r="N325" i="2"/>
  <c r="X324" i="2"/>
  <c r="W324" i="2"/>
  <c r="N324" i="2"/>
  <c r="W323" i="2"/>
  <c r="X323" i="2" s="1"/>
  <c r="N323" i="2"/>
  <c r="X322" i="2"/>
  <c r="W322" i="2"/>
  <c r="N322" i="2"/>
  <c r="W321" i="2"/>
  <c r="N321" i="2"/>
  <c r="V317" i="2"/>
  <c r="W316" i="2"/>
  <c r="V316" i="2"/>
  <c r="W315" i="2"/>
  <c r="X315" i="2" s="1"/>
  <c r="X316" i="2" s="1"/>
  <c r="N315" i="2"/>
  <c r="V311" i="2"/>
  <c r="W310" i="2"/>
  <c r="V310" i="2"/>
  <c r="W309" i="2"/>
  <c r="X309" i="2" s="1"/>
  <c r="X310" i="2" s="1"/>
  <c r="N309" i="2"/>
  <c r="V307" i="2"/>
  <c r="V306" i="2"/>
  <c r="W305" i="2"/>
  <c r="W307" i="2" s="1"/>
  <c r="N305" i="2"/>
  <c r="V303" i="2"/>
  <c r="W302" i="2"/>
  <c r="V302" i="2"/>
  <c r="W301" i="2"/>
  <c r="X301" i="2" s="1"/>
  <c r="X302" i="2" s="1"/>
  <c r="N301" i="2"/>
  <c r="V299" i="2"/>
  <c r="W298" i="2"/>
  <c r="V298" i="2"/>
  <c r="W297" i="2"/>
  <c r="X297" i="2" s="1"/>
  <c r="X298" i="2" s="1"/>
  <c r="N297" i="2"/>
  <c r="V294" i="2"/>
  <c r="V293" i="2"/>
  <c r="W292" i="2"/>
  <c r="W294" i="2" s="1"/>
  <c r="N292" i="2"/>
  <c r="W291" i="2"/>
  <c r="X291" i="2" s="1"/>
  <c r="N291" i="2"/>
  <c r="V289" i="2"/>
  <c r="V288" i="2"/>
  <c r="W287" i="2"/>
  <c r="X287" i="2" s="1"/>
  <c r="N287" i="2"/>
  <c r="X286" i="2"/>
  <c r="W286" i="2"/>
  <c r="N286" i="2"/>
  <c r="W285" i="2"/>
  <c r="X285" i="2" s="1"/>
  <c r="N285" i="2"/>
  <c r="W284" i="2"/>
  <c r="X284" i="2" s="1"/>
  <c r="X283" i="2"/>
  <c r="W283" i="2"/>
  <c r="N283" i="2"/>
  <c r="W282" i="2"/>
  <c r="W288" i="2" s="1"/>
  <c r="N282" i="2"/>
  <c r="W281" i="2"/>
  <c r="X281" i="2" s="1"/>
  <c r="N281" i="2"/>
  <c r="X280" i="2"/>
  <c r="W280" i="2"/>
  <c r="N280" i="2"/>
  <c r="V277" i="2"/>
  <c r="W276" i="2"/>
  <c r="V276" i="2"/>
  <c r="X275" i="2"/>
  <c r="W275" i="2"/>
  <c r="N275" i="2"/>
  <c r="X274" i="2"/>
  <c r="W274" i="2"/>
  <c r="N274" i="2"/>
  <c r="X273" i="2"/>
  <c r="X276" i="2" s="1"/>
  <c r="W273" i="2"/>
  <c r="W277" i="2" s="1"/>
  <c r="N273" i="2"/>
  <c r="V271" i="2"/>
  <c r="V270" i="2"/>
  <c r="W269" i="2"/>
  <c r="X269" i="2" s="1"/>
  <c r="N269" i="2"/>
  <c r="W268" i="2"/>
  <c r="X268" i="2" s="1"/>
  <c r="X267" i="2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X256" i="2"/>
  <c r="W256" i="2"/>
  <c r="N256" i="2"/>
  <c r="W255" i="2"/>
  <c r="X255" i="2" s="1"/>
  <c r="N255" i="2"/>
  <c r="W254" i="2"/>
  <c r="X254" i="2" s="1"/>
  <c r="N254" i="2"/>
  <c r="X253" i="2"/>
  <c r="W253" i="2"/>
  <c r="N253" i="2"/>
  <c r="X252" i="2"/>
  <c r="W252" i="2"/>
  <c r="W251" i="2"/>
  <c r="X251" i="2" s="1"/>
  <c r="X250" i="2"/>
  <c r="W250" i="2"/>
  <c r="N250" i="2"/>
  <c r="W249" i="2"/>
  <c r="X249" i="2" s="1"/>
  <c r="N249" i="2"/>
  <c r="W248" i="2"/>
  <c r="W258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N241" i="2"/>
  <c r="V239" i="2"/>
  <c r="X238" i="2"/>
  <c r="W238" i="2"/>
  <c r="V238" i="2"/>
  <c r="X237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X214" i="2"/>
  <c r="W214" i="2"/>
  <c r="X213" i="2"/>
  <c r="W213" i="2"/>
  <c r="W212" i="2"/>
  <c r="X212" i="2" s="1"/>
  <c r="W211" i="2"/>
  <c r="W215" i="2" s="1"/>
  <c r="V208" i="2"/>
  <c r="W207" i="2"/>
  <c r="V207" i="2"/>
  <c r="W206" i="2"/>
  <c r="X206" i="2" s="1"/>
  <c r="X207" i="2" s="1"/>
  <c r="N206" i="2"/>
  <c r="V203" i="2"/>
  <c r="V202" i="2"/>
  <c r="W201" i="2"/>
  <c r="X201" i="2" s="1"/>
  <c r="N201" i="2"/>
  <c r="X200" i="2"/>
  <c r="W200" i="2"/>
  <c r="N200" i="2"/>
  <c r="X199" i="2"/>
  <c r="W199" i="2"/>
  <c r="W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X190" i="2"/>
  <c r="W190" i="2"/>
  <c r="N190" i="2"/>
  <c r="X189" i="2"/>
  <c r="W189" i="2"/>
  <c r="N189" i="2"/>
  <c r="W188" i="2"/>
  <c r="X188" i="2" s="1"/>
  <c r="N188" i="2"/>
  <c r="W187" i="2"/>
  <c r="X187" i="2" s="1"/>
  <c r="N187" i="2"/>
  <c r="X186" i="2"/>
  <c r="W186" i="2"/>
  <c r="N186" i="2"/>
  <c r="X185" i="2"/>
  <c r="W185" i="2"/>
  <c r="W184" i="2"/>
  <c r="X184" i="2" s="1"/>
  <c r="W183" i="2"/>
  <c r="X183" i="2" s="1"/>
  <c r="N183" i="2"/>
  <c r="W182" i="2"/>
  <c r="X182" i="2" s="1"/>
  <c r="N182" i="2"/>
  <c r="W181" i="2"/>
  <c r="X181" i="2" s="1"/>
  <c r="X180" i="2"/>
  <c r="W180" i="2"/>
  <c r="N180" i="2"/>
  <c r="W179" i="2"/>
  <c r="X178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N171" i="2"/>
  <c r="V169" i="2"/>
  <c r="W168" i="2"/>
  <c r="V168" i="2"/>
  <c r="W167" i="2"/>
  <c r="X167" i="2" s="1"/>
  <c r="X168" i="2" s="1"/>
  <c r="N167" i="2"/>
  <c r="X166" i="2"/>
  <c r="W166" i="2"/>
  <c r="V164" i="2"/>
  <c r="V163" i="2"/>
  <c r="W162" i="2"/>
  <c r="X162" i="2" s="1"/>
  <c r="N162" i="2"/>
  <c r="W161" i="2"/>
  <c r="N161" i="2"/>
  <c r="V158" i="2"/>
  <c r="V157" i="2"/>
  <c r="W156" i="2"/>
  <c r="X156" i="2" s="1"/>
  <c r="X155" i="2"/>
  <c r="W155" i="2"/>
  <c r="N155" i="2"/>
  <c r="X154" i="2"/>
  <c r="W154" i="2"/>
  <c r="N154" i="2"/>
  <c r="X153" i="2"/>
  <c r="W153" i="2"/>
  <c r="N153" i="2"/>
  <c r="W152" i="2"/>
  <c r="X152" i="2" s="1"/>
  <c r="N152" i="2"/>
  <c r="X151" i="2"/>
  <c r="W151" i="2"/>
  <c r="N151" i="2"/>
  <c r="X150" i="2"/>
  <c r="W150" i="2"/>
  <c r="N150" i="2"/>
  <c r="X149" i="2"/>
  <c r="W149" i="2"/>
  <c r="N149" i="2"/>
  <c r="W148" i="2"/>
  <c r="H512" i="2" s="1"/>
  <c r="N148" i="2"/>
  <c r="W145" i="2"/>
  <c r="V145" i="2"/>
  <c r="W144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X135" i="2"/>
  <c r="W135" i="2"/>
  <c r="N135" i="2"/>
  <c r="W134" i="2"/>
  <c r="X134" i="2" s="1"/>
  <c r="N134" i="2"/>
  <c r="W133" i="2"/>
  <c r="X133" i="2" s="1"/>
  <c r="W132" i="2"/>
  <c r="F512" i="2" s="1"/>
  <c r="N132" i="2"/>
  <c r="V129" i="2"/>
  <c r="V128" i="2"/>
  <c r="W127" i="2"/>
  <c r="X127" i="2" s="1"/>
  <c r="W126" i="2"/>
  <c r="X126" i="2" s="1"/>
  <c r="N126" i="2"/>
  <c r="X125" i="2"/>
  <c r="W125" i="2"/>
  <c r="X124" i="2"/>
  <c r="W124" i="2"/>
  <c r="W123" i="2"/>
  <c r="X123" i="2" s="1"/>
  <c r="W122" i="2"/>
  <c r="W129" i="2" s="1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X109" i="2" s="1"/>
  <c r="W108" i="2"/>
  <c r="W107" i="2"/>
  <c r="X107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X99" i="2"/>
  <c r="W99" i="2"/>
  <c r="N99" i="2"/>
  <c r="X98" i="2"/>
  <c r="W98" i="2"/>
  <c r="N98" i="2"/>
  <c r="X97" i="2"/>
  <c r="W97" i="2"/>
  <c r="N97" i="2"/>
  <c r="W96" i="2"/>
  <c r="X96" i="2" s="1"/>
  <c r="X104" i="2" s="1"/>
  <c r="N96" i="2"/>
  <c r="V94" i="2"/>
  <c r="V93" i="2"/>
  <c r="W92" i="2"/>
  <c r="X92" i="2" s="1"/>
  <c r="N92" i="2"/>
  <c r="W91" i="2"/>
  <c r="X91" i="2" s="1"/>
  <c r="W90" i="2"/>
  <c r="X90" i="2" s="1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X81" i="2"/>
  <c r="W81" i="2"/>
  <c r="N81" i="2"/>
  <c r="W80" i="2"/>
  <c r="X80" i="2" s="1"/>
  <c r="X79" i="2"/>
  <c r="W79" i="2"/>
  <c r="W78" i="2"/>
  <c r="X78" i="2" s="1"/>
  <c r="X77" i="2"/>
  <c r="W77" i="2"/>
  <c r="N77" i="2"/>
  <c r="X76" i="2"/>
  <c r="W76" i="2"/>
  <c r="N76" i="2"/>
  <c r="W75" i="2"/>
  <c r="X75" i="2" s="1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N64" i="2"/>
  <c r="X63" i="2"/>
  <c r="W63" i="2"/>
  <c r="V60" i="2"/>
  <c r="W59" i="2"/>
  <c r="V59" i="2"/>
  <c r="W58" i="2"/>
  <c r="X58" i="2" s="1"/>
  <c r="X57" i="2"/>
  <c r="W57" i="2"/>
  <c r="N57" i="2"/>
  <c r="X56" i="2"/>
  <c r="W56" i="2"/>
  <c r="W55" i="2"/>
  <c r="D512" i="2" s="1"/>
  <c r="N55" i="2"/>
  <c r="W52" i="2"/>
  <c r="V52" i="2"/>
  <c r="W51" i="2"/>
  <c r="V51" i="2"/>
  <c r="X50" i="2"/>
  <c r="W50" i="2"/>
  <c r="N50" i="2"/>
  <c r="X49" i="2"/>
  <c r="X51" i="2" s="1"/>
  <c r="W49" i="2"/>
  <c r="C512" i="2" s="1"/>
  <c r="N49" i="2"/>
  <c r="W45" i="2"/>
  <c r="V45" i="2"/>
  <c r="V44" i="2"/>
  <c r="X43" i="2"/>
  <c r="X44" i="2" s="1"/>
  <c r="W43" i="2"/>
  <c r="W44" i="2" s="1"/>
  <c r="N43" i="2"/>
  <c r="V41" i="2"/>
  <c r="V40" i="2"/>
  <c r="W39" i="2"/>
  <c r="W41" i="2" s="1"/>
  <c r="N39" i="2"/>
  <c r="W37" i="2"/>
  <c r="V37" i="2"/>
  <c r="V36" i="2"/>
  <c r="X35" i="2"/>
  <c r="X36" i="2" s="1"/>
  <c r="W35" i="2"/>
  <c r="W36" i="2" s="1"/>
  <c r="N35" i="2"/>
  <c r="V33" i="2"/>
  <c r="V32" i="2"/>
  <c r="X31" i="2"/>
  <c r="W31" i="2"/>
  <c r="N31" i="2"/>
  <c r="X30" i="2"/>
  <c r="W30" i="2"/>
  <c r="N30" i="2"/>
  <c r="W29" i="2"/>
  <c r="X29" i="2" s="1"/>
  <c r="N29" i="2"/>
  <c r="X28" i="2"/>
  <c r="W28" i="2"/>
  <c r="N28" i="2"/>
  <c r="X27" i="2"/>
  <c r="X32" i="2" s="1"/>
  <c r="W27" i="2"/>
  <c r="N27" i="2"/>
  <c r="X26" i="2"/>
  <c r="W26" i="2"/>
  <c r="W32" i="2" s="1"/>
  <c r="N26" i="2"/>
  <c r="V24" i="2"/>
  <c r="V23" i="2"/>
  <c r="W22" i="2"/>
  <c r="N22" i="2"/>
  <c r="H10" i="2"/>
  <c r="A9" i="2"/>
  <c r="F10" i="2" s="1"/>
  <c r="D7" i="2"/>
  <c r="O6" i="2"/>
  <c r="N2" i="2"/>
  <c r="S512" i="2" l="1"/>
  <c r="X175" i="2"/>
  <c r="X132" i="2"/>
  <c r="X136" i="2" s="1"/>
  <c r="V512" i="2"/>
  <c r="W493" i="2"/>
  <c r="X488" i="2"/>
  <c r="W358" i="2"/>
  <c r="W344" i="2"/>
  <c r="W392" i="2"/>
  <c r="W466" i="2"/>
  <c r="W335" i="2"/>
  <c r="W426" i="2"/>
  <c r="X270" i="2"/>
  <c r="W195" i="2"/>
  <c r="W119" i="2"/>
  <c r="E512" i="2"/>
  <c r="X361" i="2"/>
  <c r="X365" i="2" s="1"/>
  <c r="R512" i="2"/>
  <c r="W500" i="2"/>
  <c r="X343" i="2"/>
  <c r="X344" i="2" s="1"/>
  <c r="W203" i="2"/>
  <c r="W202" i="2"/>
  <c r="X356" i="2"/>
  <c r="X358" i="2" s="1"/>
  <c r="W246" i="2"/>
  <c r="X460" i="2"/>
  <c r="W467" i="2"/>
  <c r="T512" i="2"/>
  <c r="W427" i="2"/>
  <c r="W504" i="2"/>
  <c r="I512" i="2"/>
  <c r="W329" i="2"/>
  <c r="Q512" i="2"/>
  <c r="V506" i="2"/>
  <c r="U512" i="2"/>
  <c r="V502" i="2"/>
  <c r="V505" i="2"/>
  <c r="X234" i="2"/>
  <c r="X93" i="2"/>
  <c r="X472" i="2"/>
  <c r="X264" i="2"/>
  <c r="X85" i="2"/>
  <c r="X128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241" i="2"/>
  <c r="X245" i="2" s="1"/>
  <c r="X282" i="2"/>
  <c r="X288" i="2" s="1"/>
  <c r="X148" i="2"/>
  <c r="X157" i="2" s="1"/>
  <c r="W163" i="2"/>
  <c r="X423" i="2"/>
  <c r="W457" i="2"/>
  <c r="X462" i="2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X466" i="2" l="1"/>
  <c r="W506" i="2"/>
  <c r="W505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<sst xmlns="http://schemas.openxmlformats.org/spreadsheetml/2006/main" count="3325" uniqueCount="760">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</sst>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2"/>
  <sheetViews>
    <sheetView showGridLines="0" tabSelected="1" topLeftCell="F389" zoomScaleNormal="100" zoomScaleSheetLayoutView="100" workbookViewId="0">
      <selection activeCell="V333" sqref="V3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2" t="s">
        <v>29</v>
      </c>
      <c r="E1" s="342"/>
      <c r="F1" s="342"/>
      <c r="G1" s="14" t="s">
        <v>66</v>
      </c>
      <c r="H1" s="342" t="s">
        <v>49</v>
      </c>
      <c r="I1" s="342"/>
      <c r="J1" s="342"/>
      <c r="K1" s="342"/>
      <c r="L1" s="342"/>
      <c r="M1" s="342"/>
      <c r="N1" s="342"/>
      <c r="O1" s="342"/>
      <c r="P1" s="343" t="s">
        <v>67</v>
      </c>
      <c r="Q1" s="344"/>
      <c r="R1" s="3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5"/>
      <c r="P2" s="345"/>
      <c r="Q2" s="345"/>
      <c r="R2" s="345"/>
      <c r="S2" s="345"/>
      <c r="T2" s="345"/>
      <c r="U2" s="3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5"/>
      <c r="O3" s="345"/>
      <c r="P3" s="345"/>
      <c r="Q3" s="345"/>
      <c r="R3" s="345"/>
      <c r="S3" s="345"/>
      <c r="T3" s="345"/>
      <c r="U3" s="3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6" t="s">
        <v>8</v>
      </c>
      <c r="B5" s="346"/>
      <c r="C5" s="346"/>
      <c r="D5" s="347"/>
      <c r="E5" s="347"/>
      <c r="F5" s="348" t="s">
        <v>14</v>
      </c>
      <c r="G5" s="348"/>
      <c r="H5" s="347"/>
      <c r="I5" s="347"/>
      <c r="J5" s="347"/>
      <c r="K5" s="347"/>
      <c r="L5" s="347"/>
      <c r="N5" s="27" t="s">
        <v>4</v>
      </c>
      <c r="O5" s="349">
        <v>45319</v>
      </c>
      <c r="P5" s="349"/>
      <c r="R5" s="350" t="s">
        <v>3</v>
      </c>
      <c r="S5" s="351"/>
      <c r="T5" s="352" t="s">
        <v>724</v>
      </c>
      <c r="U5" s="353"/>
      <c r="Z5" s="60"/>
      <c r="AA5" s="60"/>
      <c r="AB5" s="60"/>
    </row>
    <row r="6" spans="1:29" s="17" customFormat="1" ht="24" customHeight="1" x14ac:dyDescent="0.2">
      <c r="A6" s="346" t="s">
        <v>1</v>
      </c>
      <c r="B6" s="346"/>
      <c r="C6" s="346"/>
      <c r="D6" s="354" t="s">
        <v>734</v>
      </c>
      <c r="E6" s="354"/>
      <c r="F6" s="354"/>
      <c r="G6" s="354"/>
      <c r="H6" s="354"/>
      <c r="I6" s="354"/>
      <c r="J6" s="354"/>
      <c r="K6" s="354"/>
      <c r="L6" s="354"/>
      <c r="N6" s="27" t="s">
        <v>30</v>
      </c>
      <c r="O6" s="355" t="str">
        <f>IF(O5=0," ",CHOOSE(WEEKDAY(O5,2),"Понедельник","Вторник","Среда","Четверг","Пятница","Суббота","Воскресенье"))</f>
        <v>Воскресенье</v>
      </c>
      <c r="P6" s="355"/>
      <c r="R6" s="356" t="s">
        <v>5</v>
      </c>
      <c r="S6" s="357"/>
      <c r="T6" s="358" t="s">
        <v>69</v>
      </c>
      <c r="U6" s="35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4" t="str">
        <f>IFERROR(VLOOKUP(DeliveryAddress,Table,3,0),1)</f>
        <v>4</v>
      </c>
      <c r="E7" s="365"/>
      <c r="F7" s="365"/>
      <c r="G7" s="365"/>
      <c r="H7" s="365"/>
      <c r="I7" s="365"/>
      <c r="J7" s="365"/>
      <c r="K7" s="365"/>
      <c r="L7" s="366"/>
      <c r="N7" s="29"/>
      <c r="O7" s="49"/>
      <c r="P7" s="49"/>
      <c r="R7" s="356"/>
      <c r="S7" s="357"/>
      <c r="T7" s="360"/>
      <c r="U7" s="361"/>
      <c r="Z7" s="60"/>
      <c r="AA7" s="60"/>
      <c r="AB7" s="60"/>
    </row>
    <row r="8" spans="1:29" s="17" customFormat="1" ht="25.5" customHeight="1" x14ac:dyDescent="0.2">
      <c r="A8" s="367" t="s">
        <v>60</v>
      </c>
      <c r="B8" s="367"/>
      <c r="C8" s="367"/>
      <c r="D8" s="368"/>
      <c r="E8" s="368"/>
      <c r="F8" s="368"/>
      <c r="G8" s="368"/>
      <c r="H8" s="368"/>
      <c r="I8" s="368"/>
      <c r="J8" s="368"/>
      <c r="K8" s="368"/>
      <c r="L8" s="368"/>
      <c r="N8" s="27" t="s">
        <v>11</v>
      </c>
      <c r="O8" s="369">
        <v>0.41666666666666669</v>
      </c>
      <c r="P8" s="369"/>
      <c r="R8" s="356"/>
      <c r="S8" s="357"/>
      <c r="T8" s="360"/>
      <c r="U8" s="361"/>
      <c r="Z8" s="60"/>
      <c r="AA8" s="60"/>
      <c r="AB8" s="60"/>
    </row>
    <row r="9" spans="1:29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48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N9" s="31" t="s">
        <v>15</v>
      </c>
      <c r="O9" s="349"/>
      <c r="P9" s="349"/>
      <c r="R9" s="356"/>
      <c r="S9" s="357"/>
      <c r="T9" s="362"/>
      <c r="U9" s="36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4" t="str">
        <f>IFERROR(VLOOKUP($D$10,Proxy,2,FALSE),"")</f>
        <v/>
      </c>
      <c r="I10" s="374"/>
      <c r="J10" s="374"/>
      <c r="K10" s="374"/>
      <c r="L10" s="374"/>
      <c r="N10" s="31" t="s">
        <v>35</v>
      </c>
      <c r="O10" s="369"/>
      <c r="P10" s="369"/>
      <c r="S10" s="29" t="s">
        <v>12</v>
      </c>
      <c r="T10" s="375" t="s">
        <v>70</v>
      </c>
      <c r="U10" s="37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9"/>
      <c r="P11" s="369"/>
      <c r="S11" s="29" t="s">
        <v>31</v>
      </c>
      <c r="T11" s="377" t="s">
        <v>57</v>
      </c>
      <c r="U11" s="3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8" t="s">
        <v>71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N12" s="27" t="s">
        <v>33</v>
      </c>
      <c r="O12" s="379"/>
      <c r="P12" s="379"/>
      <c r="Q12" s="28"/>
      <c r="R12"/>
      <c r="S12" s="29" t="s">
        <v>48</v>
      </c>
      <c r="T12" s="380"/>
      <c r="U12" s="380"/>
      <c r="V12"/>
      <c r="Z12" s="60"/>
      <c r="AA12" s="60"/>
      <c r="AB12" s="60"/>
    </row>
    <row r="13" spans="1:29" s="17" customFormat="1" ht="23.25" customHeight="1" x14ac:dyDescent="0.2">
      <c r="A13" s="378" t="s">
        <v>72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1"/>
      <c r="N13" s="31" t="s">
        <v>34</v>
      </c>
      <c r="O13" s="377"/>
      <c r="P13" s="3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8" t="s">
        <v>73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1" t="s">
        <v>74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/>
      <c r="N15" s="382" t="s">
        <v>63</v>
      </c>
      <c r="O15" s="382"/>
      <c r="P15" s="382"/>
      <c r="Q15" s="382"/>
      <c r="R15" s="38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3"/>
      <c r="O16" s="383"/>
      <c r="P16" s="383"/>
      <c r="Q16" s="383"/>
      <c r="R16" s="38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5" t="s">
        <v>61</v>
      </c>
      <c r="B17" s="385" t="s">
        <v>51</v>
      </c>
      <c r="C17" s="386" t="s">
        <v>50</v>
      </c>
      <c r="D17" s="385" t="s">
        <v>52</v>
      </c>
      <c r="E17" s="385"/>
      <c r="F17" s="385" t="s">
        <v>24</v>
      </c>
      <c r="G17" s="385" t="s">
        <v>27</v>
      </c>
      <c r="H17" s="385" t="s">
        <v>25</v>
      </c>
      <c r="I17" s="385" t="s">
        <v>26</v>
      </c>
      <c r="J17" s="387" t="s">
        <v>16</v>
      </c>
      <c r="K17" s="387" t="s">
        <v>65</v>
      </c>
      <c r="L17" s="387" t="s">
        <v>2</v>
      </c>
      <c r="M17" s="385" t="s">
        <v>28</v>
      </c>
      <c r="N17" s="385" t="s">
        <v>17</v>
      </c>
      <c r="O17" s="385"/>
      <c r="P17" s="385"/>
      <c r="Q17" s="385"/>
      <c r="R17" s="385"/>
      <c r="S17" s="384" t="s">
        <v>58</v>
      </c>
      <c r="T17" s="385"/>
      <c r="U17" s="385" t="s">
        <v>6</v>
      </c>
      <c r="V17" s="385" t="s">
        <v>44</v>
      </c>
      <c r="W17" s="389" t="s">
        <v>56</v>
      </c>
      <c r="X17" s="385" t="s">
        <v>18</v>
      </c>
      <c r="Y17" s="391" t="s">
        <v>62</v>
      </c>
      <c r="Z17" s="391" t="s">
        <v>19</v>
      </c>
      <c r="AA17" s="392" t="s">
        <v>59</v>
      </c>
      <c r="AB17" s="393"/>
      <c r="AC17" s="394"/>
      <c r="AD17" s="398"/>
      <c r="BA17" s="399" t="s">
        <v>64</v>
      </c>
    </row>
    <row r="18" spans="1:53" ht="14.25" customHeight="1" x14ac:dyDescent="0.2">
      <c r="A18" s="385"/>
      <c r="B18" s="385"/>
      <c r="C18" s="386"/>
      <c r="D18" s="385"/>
      <c r="E18" s="385"/>
      <c r="F18" s="385" t="s">
        <v>20</v>
      </c>
      <c r="G18" s="385" t="s">
        <v>21</v>
      </c>
      <c r="H18" s="385" t="s">
        <v>22</v>
      </c>
      <c r="I18" s="385" t="s">
        <v>22</v>
      </c>
      <c r="J18" s="388"/>
      <c r="K18" s="388"/>
      <c r="L18" s="388"/>
      <c r="M18" s="385"/>
      <c r="N18" s="385"/>
      <c r="O18" s="385"/>
      <c r="P18" s="385"/>
      <c r="Q18" s="385"/>
      <c r="R18" s="385"/>
      <c r="S18" s="36" t="s">
        <v>47</v>
      </c>
      <c r="T18" s="36" t="s">
        <v>46</v>
      </c>
      <c r="U18" s="385"/>
      <c r="V18" s="385"/>
      <c r="W18" s="390"/>
      <c r="X18" s="385"/>
      <c r="Y18" s="391"/>
      <c r="Z18" s="391"/>
      <c r="AA18" s="395"/>
      <c r="AB18" s="396"/>
      <c r="AC18" s="397"/>
      <c r="AD18" s="398"/>
      <c r="BA18" s="399"/>
    </row>
    <row r="19" spans="1:53" ht="27.75" customHeight="1" x14ac:dyDescent="0.2">
      <c r="A19" s="400" t="s">
        <v>75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55"/>
      <c r="Z19" s="55"/>
    </row>
    <row r="20" spans="1:53" ht="16.5" customHeight="1" x14ac:dyDescent="0.25">
      <c r="A20" s="401" t="s">
        <v>75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66"/>
      <c r="Z20" s="66"/>
    </row>
    <row r="21" spans="1:53" ht="14.25" customHeight="1" x14ac:dyDescent="0.25">
      <c r="A21" s="402" t="s">
        <v>76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03">
        <v>4607091389258</v>
      </c>
      <c r="E22" s="40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5"/>
      <c r="P22" s="405"/>
      <c r="Q22" s="405"/>
      <c r="R22" s="40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0"/>
      <c r="B23" s="410"/>
      <c r="C23" s="410"/>
      <c r="D23" s="410"/>
      <c r="E23" s="410"/>
      <c r="F23" s="410"/>
      <c r="G23" s="410"/>
      <c r="H23" s="410"/>
      <c r="I23" s="410"/>
      <c r="J23" s="410"/>
      <c r="K23" s="410"/>
      <c r="L23" s="410"/>
      <c r="M23" s="411"/>
      <c r="N23" s="407" t="s">
        <v>43</v>
      </c>
      <c r="O23" s="408"/>
      <c r="P23" s="408"/>
      <c r="Q23" s="408"/>
      <c r="R23" s="408"/>
      <c r="S23" s="408"/>
      <c r="T23" s="40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0"/>
      <c r="B24" s="410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1"/>
      <c r="N24" s="407" t="s">
        <v>43</v>
      </c>
      <c r="O24" s="408"/>
      <c r="P24" s="408"/>
      <c r="Q24" s="408"/>
      <c r="R24" s="408"/>
      <c r="S24" s="408"/>
      <c r="T24" s="40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02" t="s">
        <v>81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5"/>
      <c r="P26" s="405"/>
      <c r="Q26" s="405"/>
      <c r="R26" s="40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1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5"/>
      <c r="P27" s="405"/>
      <c r="Q27" s="405"/>
      <c r="R27" s="40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5"/>
      <c r="P28" s="405"/>
      <c r="Q28" s="405"/>
      <c r="R28" s="40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03">
        <v>4680115881853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5"/>
      <c r="P29" s="405"/>
      <c r="Q29" s="405"/>
      <c r="R29" s="40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03">
        <v>4607091383911</v>
      </c>
      <c r="E30" s="40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5"/>
      <c r="P30" s="405"/>
      <c r="Q30" s="405"/>
      <c r="R30" s="40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403">
        <v>4607091388244</v>
      </c>
      <c r="E31" s="40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5"/>
      <c r="P31" s="405"/>
      <c r="Q31" s="405"/>
      <c r="R31" s="40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10"/>
      <c r="B32" s="410"/>
      <c r="C32" s="410"/>
      <c r="D32" s="410"/>
      <c r="E32" s="410"/>
      <c r="F32" s="410"/>
      <c r="G32" s="410"/>
      <c r="H32" s="410"/>
      <c r="I32" s="410"/>
      <c r="J32" s="410"/>
      <c r="K32" s="410"/>
      <c r="L32" s="410"/>
      <c r="M32" s="411"/>
      <c r="N32" s="407" t="s">
        <v>43</v>
      </c>
      <c r="O32" s="408"/>
      <c r="P32" s="408"/>
      <c r="Q32" s="408"/>
      <c r="R32" s="408"/>
      <c r="S32" s="408"/>
      <c r="T32" s="40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10"/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1"/>
      <c r="N33" s="407" t="s">
        <v>43</v>
      </c>
      <c r="O33" s="408"/>
      <c r="P33" s="408"/>
      <c r="Q33" s="408"/>
      <c r="R33" s="408"/>
      <c r="S33" s="408"/>
      <c r="T33" s="40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402" t="s">
        <v>94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403">
        <v>4607091388503</v>
      </c>
      <c r="E35" s="40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5"/>
      <c r="P35" s="405"/>
      <c r="Q35" s="405"/>
      <c r="R35" s="40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410"/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1"/>
      <c r="N36" s="407" t="s">
        <v>43</v>
      </c>
      <c r="O36" s="408"/>
      <c r="P36" s="408"/>
      <c r="Q36" s="408"/>
      <c r="R36" s="408"/>
      <c r="S36" s="408"/>
      <c r="T36" s="40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1"/>
      <c r="N37" s="407" t="s">
        <v>43</v>
      </c>
      <c r="O37" s="408"/>
      <c r="P37" s="408"/>
      <c r="Q37" s="408"/>
      <c r="R37" s="408"/>
      <c r="S37" s="408"/>
      <c r="T37" s="40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402" t="s">
        <v>99</v>
      </c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2"/>
      <c r="P38" s="402"/>
      <c r="Q38" s="402"/>
      <c r="R38" s="402"/>
      <c r="S38" s="402"/>
      <c r="T38" s="402"/>
      <c r="U38" s="402"/>
      <c r="V38" s="402"/>
      <c r="W38" s="402"/>
      <c r="X38" s="40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403">
        <v>4607091388282</v>
      </c>
      <c r="E39" s="40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5"/>
      <c r="P39" s="405"/>
      <c r="Q39" s="405"/>
      <c r="R39" s="40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410"/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1"/>
      <c r="N40" s="407" t="s">
        <v>43</v>
      </c>
      <c r="O40" s="408"/>
      <c r="P40" s="408"/>
      <c r="Q40" s="408"/>
      <c r="R40" s="408"/>
      <c r="S40" s="408"/>
      <c r="T40" s="40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10"/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1"/>
      <c r="N41" s="407" t="s">
        <v>43</v>
      </c>
      <c r="O41" s="408"/>
      <c r="P41" s="408"/>
      <c r="Q41" s="408"/>
      <c r="R41" s="408"/>
      <c r="S41" s="408"/>
      <c r="T41" s="40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402" t="s">
        <v>103</v>
      </c>
      <c r="B42" s="402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M42" s="402"/>
      <c r="N42" s="402"/>
      <c r="O42" s="402"/>
      <c r="P42" s="402"/>
      <c r="Q42" s="402"/>
      <c r="R42" s="402"/>
      <c r="S42" s="402"/>
      <c r="T42" s="402"/>
      <c r="U42" s="402"/>
      <c r="V42" s="402"/>
      <c r="W42" s="402"/>
      <c r="X42" s="40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403">
        <v>4607091389111</v>
      </c>
      <c r="E43" s="40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5"/>
      <c r="P43" s="405"/>
      <c r="Q43" s="405"/>
      <c r="R43" s="40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410"/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1"/>
      <c r="N44" s="407" t="s">
        <v>43</v>
      </c>
      <c r="O44" s="408"/>
      <c r="P44" s="408"/>
      <c r="Q44" s="408"/>
      <c r="R44" s="408"/>
      <c r="S44" s="408"/>
      <c r="T44" s="40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10"/>
      <c r="B45" s="410"/>
      <c r="C45" s="410"/>
      <c r="D45" s="410"/>
      <c r="E45" s="410"/>
      <c r="F45" s="410"/>
      <c r="G45" s="410"/>
      <c r="H45" s="410"/>
      <c r="I45" s="410"/>
      <c r="J45" s="410"/>
      <c r="K45" s="410"/>
      <c r="L45" s="410"/>
      <c r="M45" s="411"/>
      <c r="N45" s="407" t="s">
        <v>43</v>
      </c>
      <c r="O45" s="408"/>
      <c r="P45" s="408"/>
      <c r="Q45" s="408"/>
      <c r="R45" s="408"/>
      <c r="S45" s="408"/>
      <c r="T45" s="40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400" t="s">
        <v>106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55"/>
      <c r="Z46" s="55"/>
    </row>
    <row r="47" spans="1:53" ht="16.5" customHeight="1" x14ac:dyDescent="0.25">
      <c r="A47" s="401" t="s">
        <v>107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66"/>
      <c r="Z47" s="66"/>
    </row>
    <row r="48" spans="1:53" ht="14.25" customHeight="1" x14ac:dyDescent="0.25">
      <c r="A48" s="402" t="s">
        <v>108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403">
        <v>4680115881440</v>
      </c>
      <c r="E49" s="40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5"/>
      <c r="P49" s="405"/>
      <c r="Q49" s="405"/>
      <c r="R49" s="40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403">
        <v>4680115881433</v>
      </c>
      <c r="E50" s="40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5"/>
      <c r="P50" s="405"/>
      <c r="Q50" s="405"/>
      <c r="R50" s="40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10"/>
      <c r="B51" s="410"/>
      <c r="C51" s="410"/>
      <c r="D51" s="410"/>
      <c r="E51" s="410"/>
      <c r="F51" s="410"/>
      <c r="G51" s="410"/>
      <c r="H51" s="410"/>
      <c r="I51" s="410"/>
      <c r="J51" s="410"/>
      <c r="K51" s="410"/>
      <c r="L51" s="410"/>
      <c r="M51" s="411"/>
      <c r="N51" s="407" t="s">
        <v>43</v>
      </c>
      <c r="O51" s="408"/>
      <c r="P51" s="408"/>
      <c r="Q51" s="408"/>
      <c r="R51" s="408"/>
      <c r="S51" s="408"/>
      <c r="T51" s="40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10"/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1"/>
      <c r="N52" s="407" t="s">
        <v>43</v>
      </c>
      <c r="O52" s="408"/>
      <c r="P52" s="408"/>
      <c r="Q52" s="408"/>
      <c r="R52" s="408"/>
      <c r="S52" s="408"/>
      <c r="T52" s="40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401" t="s">
        <v>115</v>
      </c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66"/>
      <c r="Z53" s="66"/>
    </row>
    <row r="54" spans="1:53" ht="14.25" customHeight="1" x14ac:dyDescent="0.25">
      <c r="A54" s="402" t="s">
        <v>116</v>
      </c>
      <c r="B54" s="402"/>
      <c r="C54" s="402"/>
      <c r="D54" s="402"/>
      <c r="E54" s="402"/>
      <c r="F54" s="402"/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403">
        <v>4680115881426</v>
      </c>
      <c r="E55" s="40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2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5"/>
      <c r="P55" s="405"/>
      <c r="Q55" s="405"/>
      <c r="R55" s="40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403">
        <v>4680115881426</v>
      </c>
      <c r="E56" s="40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24" t="s">
        <v>120</v>
      </c>
      <c r="O56" s="405"/>
      <c r="P56" s="405"/>
      <c r="Q56" s="405"/>
      <c r="R56" s="40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403">
        <v>4680115881419</v>
      </c>
      <c r="E57" s="40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5"/>
      <c r="P57" s="405"/>
      <c r="Q57" s="405"/>
      <c r="R57" s="40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403">
        <v>4680115881525</v>
      </c>
      <c r="E58" s="40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6" t="s">
        <v>126</v>
      </c>
      <c r="O58" s="405"/>
      <c r="P58" s="405"/>
      <c r="Q58" s="405"/>
      <c r="R58" s="40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10"/>
      <c r="B59" s="410"/>
      <c r="C59" s="410"/>
      <c r="D59" s="410"/>
      <c r="E59" s="410"/>
      <c r="F59" s="410"/>
      <c r="G59" s="410"/>
      <c r="H59" s="410"/>
      <c r="I59" s="410"/>
      <c r="J59" s="410"/>
      <c r="K59" s="410"/>
      <c r="L59" s="410"/>
      <c r="M59" s="411"/>
      <c r="N59" s="407" t="s">
        <v>43</v>
      </c>
      <c r="O59" s="408"/>
      <c r="P59" s="408"/>
      <c r="Q59" s="408"/>
      <c r="R59" s="408"/>
      <c r="S59" s="408"/>
      <c r="T59" s="40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10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1"/>
      <c r="N60" s="407" t="s">
        <v>43</v>
      </c>
      <c r="O60" s="408"/>
      <c r="P60" s="408"/>
      <c r="Q60" s="408"/>
      <c r="R60" s="408"/>
      <c r="S60" s="408"/>
      <c r="T60" s="40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401" t="s">
        <v>106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66"/>
      <c r="Z61" s="66"/>
    </row>
    <row r="62" spans="1:53" ht="14.25" customHeight="1" x14ac:dyDescent="0.25">
      <c r="A62" s="402" t="s">
        <v>116</v>
      </c>
      <c r="B62" s="402"/>
      <c r="C62" s="402"/>
      <c r="D62" s="402"/>
      <c r="E62" s="402"/>
      <c r="F62" s="402"/>
      <c r="G62" s="402"/>
      <c r="H62" s="402"/>
      <c r="I62" s="402"/>
      <c r="J62" s="402"/>
      <c r="K62" s="402"/>
      <c r="L62" s="402"/>
      <c r="M62" s="402"/>
      <c r="N62" s="402"/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403">
        <v>4607091382945</v>
      </c>
      <c r="E63" s="40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7" t="s">
        <v>129</v>
      </c>
      <c r="O63" s="405"/>
      <c r="P63" s="405"/>
      <c r="Q63" s="405"/>
      <c r="R63" s="40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403">
        <v>4607091385670</v>
      </c>
      <c r="E64" s="40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05"/>
      <c r="P64" s="405"/>
      <c r="Q64" s="405"/>
      <c r="R64" s="40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403">
        <v>4607091385670</v>
      </c>
      <c r="E65" s="40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429" t="s">
        <v>133</v>
      </c>
      <c r="O65" s="405"/>
      <c r="P65" s="405"/>
      <c r="Q65" s="405"/>
      <c r="R65" s="40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403">
        <v>4680115883956</v>
      </c>
      <c r="E66" s="40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30" t="s">
        <v>137</v>
      </c>
      <c r="O66" s="405"/>
      <c r="P66" s="405"/>
      <c r="Q66" s="405"/>
      <c r="R66" s="40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403">
        <v>4680115881327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5"/>
      <c r="P67" s="405"/>
      <c r="Q67" s="405"/>
      <c r="R67" s="40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403">
        <v>4680115882133</v>
      </c>
      <c r="E68" s="40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4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05"/>
      <c r="P68" s="405"/>
      <c r="Q68" s="405"/>
      <c r="R68" s="40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403">
        <v>4680115882133</v>
      </c>
      <c r="E69" s="403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33" t="s">
        <v>144</v>
      </c>
      <c r="O69" s="405"/>
      <c r="P69" s="405"/>
      <c r="Q69" s="405"/>
      <c r="R69" s="40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403">
        <v>4607091382952</v>
      </c>
      <c r="E70" s="403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5"/>
      <c r="P70" s="405"/>
      <c r="Q70" s="405"/>
      <c r="R70" s="40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403">
        <v>4607091385687</v>
      </c>
      <c r="E71" s="40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4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05"/>
      <c r="P71" s="405"/>
      <c r="Q71" s="405"/>
      <c r="R71" s="40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403">
        <v>4680115882539</v>
      </c>
      <c r="E72" s="40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4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05"/>
      <c r="P72" s="405"/>
      <c r="Q72" s="405"/>
      <c r="R72" s="40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403">
        <v>4607091384604</v>
      </c>
      <c r="E73" s="40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5"/>
      <c r="P73" s="405"/>
      <c r="Q73" s="405"/>
      <c r="R73" s="40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403">
        <v>4680115880283</v>
      </c>
      <c r="E74" s="403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5"/>
      <c r="P74" s="405"/>
      <c r="Q74" s="405"/>
      <c r="R74" s="40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403">
        <v>4680115883949</v>
      </c>
      <c r="E75" s="403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9" t="s">
        <v>157</v>
      </c>
      <c r="O75" s="405"/>
      <c r="P75" s="405"/>
      <c r="Q75" s="405"/>
      <c r="R75" s="40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403">
        <v>4680115881518</v>
      </c>
      <c r="E76" s="403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4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05"/>
      <c r="P76" s="405"/>
      <c r="Q76" s="405"/>
      <c r="R76" s="40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403">
        <v>4680115881303</v>
      </c>
      <c r="E77" s="403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4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05"/>
      <c r="P77" s="405"/>
      <c r="Q77" s="405"/>
      <c r="R77" s="40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403">
        <v>4680115882577</v>
      </c>
      <c r="E78" s="403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42" t="s">
        <v>164</v>
      </c>
      <c r="O78" s="405"/>
      <c r="P78" s="405"/>
      <c r="Q78" s="405"/>
      <c r="R78" s="40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403">
        <v>4680115882577</v>
      </c>
      <c r="E79" s="40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443" t="s">
        <v>166</v>
      </c>
      <c r="O79" s="405"/>
      <c r="P79" s="405"/>
      <c r="Q79" s="405"/>
      <c r="R79" s="40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403">
        <v>4680115882720</v>
      </c>
      <c r="E80" s="403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444" t="s">
        <v>169</v>
      </c>
      <c r="O80" s="405"/>
      <c r="P80" s="405"/>
      <c r="Q80" s="405"/>
      <c r="R80" s="40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403">
        <v>4607091388466</v>
      </c>
      <c r="E81" s="403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4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405"/>
      <c r="P81" s="405"/>
      <c r="Q81" s="405"/>
      <c r="R81" s="40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403">
        <v>4680115880269</v>
      </c>
      <c r="E82" s="40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4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5"/>
      <c r="P82" s="405"/>
      <c r="Q82" s="405"/>
      <c r="R82" s="40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403">
        <v>4680115880429</v>
      </c>
      <c r="E83" s="40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5"/>
      <c r="P83" s="405"/>
      <c r="Q83" s="405"/>
      <c r="R83" s="40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403">
        <v>4680115881457</v>
      </c>
      <c r="E84" s="40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5"/>
      <c r="P84" s="405"/>
      <c r="Q84" s="405"/>
      <c r="R84" s="40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10"/>
      <c r="B85" s="410"/>
      <c r="C85" s="410"/>
      <c r="D85" s="410"/>
      <c r="E85" s="410"/>
      <c r="F85" s="410"/>
      <c r="G85" s="410"/>
      <c r="H85" s="410"/>
      <c r="I85" s="410"/>
      <c r="J85" s="410"/>
      <c r="K85" s="410"/>
      <c r="L85" s="410"/>
      <c r="M85" s="411"/>
      <c r="N85" s="407" t="s">
        <v>43</v>
      </c>
      <c r="O85" s="408"/>
      <c r="P85" s="408"/>
      <c r="Q85" s="408"/>
      <c r="R85" s="408"/>
      <c r="S85" s="408"/>
      <c r="T85" s="409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10"/>
      <c r="B86" s="410"/>
      <c r="C86" s="410"/>
      <c r="D86" s="410"/>
      <c r="E86" s="410"/>
      <c r="F86" s="410"/>
      <c r="G86" s="410"/>
      <c r="H86" s="410"/>
      <c r="I86" s="410"/>
      <c r="J86" s="410"/>
      <c r="K86" s="410"/>
      <c r="L86" s="410"/>
      <c r="M86" s="411"/>
      <c r="N86" s="407" t="s">
        <v>43</v>
      </c>
      <c r="O86" s="408"/>
      <c r="P86" s="408"/>
      <c r="Q86" s="408"/>
      <c r="R86" s="408"/>
      <c r="S86" s="408"/>
      <c r="T86" s="409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402" t="s">
        <v>108</v>
      </c>
      <c r="B87" s="402"/>
      <c r="C87" s="402"/>
      <c r="D87" s="402"/>
      <c r="E87" s="402"/>
      <c r="F87" s="402"/>
      <c r="G87" s="402"/>
      <c r="H87" s="402"/>
      <c r="I87" s="402"/>
      <c r="J87" s="402"/>
      <c r="K87" s="402"/>
      <c r="L87" s="402"/>
      <c r="M87" s="402"/>
      <c r="N87" s="402"/>
      <c r="O87" s="402"/>
      <c r="P87" s="402"/>
      <c r="Q87" s="402"/>
      <c r="R87" s="402"/>
      <c r="S87" s="402"/>
      <c r="T87" s="402"/>
      <c r="U87" s="402"/>
      <c r="V87" s="402"/>
      <c r="W87" s="402"/>
      <c r="X87" s="402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403">
        <v>4680115881488</v>
      </c>
      <c r="E88" s="40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5"/>
      <c r="P88" s="405"/>
      <c r="Q88" s="405"/>
      <c r="R88" s="40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403">
        <v>4607091384765</v>
      </c>
      <c r="E89" s="403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450" t="s">
        <v>182</v>
      </c>
      <c r="O89" s="405"/>
      <c r="P89" s="405"/>
      <c r="Q89" s="405"/>
      <c r="R89" s="40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403">
        <v>4680115882751</v>
      </c>
      <c r="E90" s="40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451" t="s">
        <v>185</v>
      </c>
      <c r="O90" s="405"/>
      <c r="P90" s="405"/>
      <c r="Q90" s="405"/>
      <c r="R90" s="40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403">
        <v>4680115882775</v>
      </c>
      <c r="E91" s="40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452" t="s">
        <v>188</v>
      </c>
      <c r="O91" s="405"/>
      <c r="P91" s="405"/>
      <c r="Q91" s="405"/>
      <c r="R91" s="40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403">
        <v>4680115880658</v>
      </c>
      <c r="E92" s="40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45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5"/>
      <c r="P92" s="405"/>
      <c r="Q92" s="405"/>
      <c r="R92" s="40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10"/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1"/>
      <c r="N93" s="407" t="s">
        <v>43</v>
      </c>
      <c r="O93" s="408"/>
      <c r="P93" s="408"/>
      <c r="Q93" s="408"/>
      <c r="R93" s="408"/>
      <c r="S93" s="408"/>
      <c r="T93" s="409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10"/>
      <c r="B94" s="410"/>
      <c r="C94" s="410"/>
      <c r="D94" s="410"/>
      <c r="E94" s="410"/>
      <c r="F94" s="410"/>
      <c r="G94" s="410"/>
      <c r="H94" s="410"/>
      <c r="I94" s="410"/>
      <c r="J94" s="410"/>
      <c r="K94" s="410"/>
      <c r="L94" s="410"/>
      <c r="M94" s="411"/>
      <c r="N94" s="407" t="s">
        <v>43</v>
      </c>
      <c r="O94" s="408"/>
      <c r="P94" s="408"/>
      <c r="Q94" s="408"/>
      <c r="R94" s="408"/>
      <c r="S94" s="408"/>
      <c r="T94" s="409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402" t="s">
        <v>76</v>
      </c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403">
        <v>4607091387667</v>
      </c>
      <c r="E96" s="40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4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5"/>
      <c r="P96" s="405"/>
      <c r="Q96" s="405"/>
      <c r="R96" s="40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403">
        <v>4607091387636</v>
      </c>
      <c r="E97" s="40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5"/>
      <c r="P97" s="405"/>
      <c r="Q97" s="405"/>
      <c r="R97" s="40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403">
        <v>4607091382426</v>
      </c>
      <c r="E98" s="40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4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05"/>
      <c r="P98" s="405"/>
      <c r="Q98" s="405"/>
      <c r="R98" s="40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403">
        <v>4607091386547</v>
      </c>
      <c r="E99" s="40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05"/>
      <c r="P99" s="405"/>
      <c r="Q99" s="405"/>
      <c r="R99" s="40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403">
        <v>4607091384734</v>
      </c>
      <c r="E100" s="40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05"/>
      <c r="P100" s="405"/>
      <c r="Q100" s="405"/>
      <c r="R100" s="40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403">
        <v>4607091382464</v>
      </c>
      <c r="E101" s="40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45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05"/>
      <c r="P101" s="405"/>
      <c r="Q101" s="405"/>
      <c r="R101" s="40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403">
        <v>4680115883444</v>
      </c>
      <c r="E102" s="40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60" t="s">
        <v>206</v>
      </c>
      <c r="O102" s="405"/>
      <c r="P102" s="405"/>
      <c r="Q102" s="405"/>
      <c r="R102" s="40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403">
        <v>4680115883444</v>
      </c>
      <c r="E103" s="40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61" t="s">
        <v>206</v>
      </c>
      <c r="O103" s="405"/>
      <c r="P103" s="405"/>
      <c r="Q103" s="405"/>
      <c r="R103" s="40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10"/>
      <c r="B104" s="410"/>
      <c r="C104" s="410"/>
      <c r="D104" s="410"/>
      <c r="E104" s="410"/>
      <c r="F104" s="410"/>
      <c r="G104" s="410"/>
      <c r="H104" s="410"/>
      <c r="I104" s="410"/>
      <c r="J104" s="410"/>
      <c r="K104" s="410"/>
      <c r="L104" s="410"/>
      <c r="M104" s="411"/>
      <c r="N104" s="407" t="s">
        <v>43</v>
      </c>
      <c r="O104" s="408"/>
      <c r="P104" s="408"/>
      <c r="Q104" s="408"/>
      <c r="R104" s="408"/>
      <c r="S104" s="408"/>
      <c r="T104" s="409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10"/>
      <c r="B105" s="410"/>
      <c r="C105" s="410"/>
      <c r="D105" s="410"/>
      <c r="E105" s="410"/>
      <c r="F105" s="410"/>
      <c r="G105" s="410"/>
      <c r="H105" s="410"/>
      <c r="I105" s="410"/>
      <c r="J105" s="410"/>
      <c r="K105" s="410"/>
      <c r="L105" s="410"/>
      <c r="M105" s="411"/>
      <c r="N105" s="407" t="s">
        <v>43</v>
      </c>
      <c r="O105" s="408"/>
      <c r="P105" s="408"/>
      <c r="Q105" s="408"/>
      <c r="R105" s="408"/>
      <c r="S105" s="408"/>
      <c r="T105" s="409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02" t="s">
        <v>81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403">
        <v>4607091386967</v>
      </c>
      <c r="E107" s="40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462" t="s">
        <v>210</v>
      </c>
      <c r="O107" s="405"/>
      <c r="P107" s="405"/>
      <c r="Q107" s="405"/>
      <c r="R107" s="406"/>
      <c r="S107" s="40" t="s">
        <v>48</v>
      </c>
      <c r="T107" s="40" t="s">
        <v>48</v>
      </c>
      <c r="U107" s="41" t="s">
        <v>0</v>
      </c>
      <c r="V107" s="59">
        <v>300</v>
      </c>
      <c r="W107" s="56">
        <f t="shared" ref="W107:W117" si="6">IFERROR(IF(V107="",0,CEILING((V107/$H107),1)*$H107),"")</f>
        <v>307.8</v>
      </c>
      <c r="X107" s="42">
        <f>IFERROR(IF(W107=0,"",ROUNDUP(W107/H107,0)*0.02175),"")</f>
        <v>0.8264999999999999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403">
        <v>4607091386967</v>
      </c>
      <c r="E108" s="40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463" t="s">
        <v>212</v>
      </c>
      <c r="O108" s="405"/>
      <c r="P108" s="405"/>
      <c r="Q108" s="405"/>
      <c r="R108" s="406"/>
      <c r="S108" s="40" t="s">
        <v>48</v>
      </c>
      <c r="T108" s="40" t="s">
        <v>48</v>
      </c>
      <c r="U108" s="41" t="s">
        <v>0</v>
      </c>
      <c r="V108" s="59">
        <v>81</v>
      </c>
      <c r="W108" s="56">
        <f t="shared" si="6"/>
        <v>84</v>
      </c>
      <c r="X108" s="42">
        <f>IFERROR(IF(W108=0,"",ROUNDUP(W108/H108,0)*0.02175),"")</f>
        <v>0.21749999999999997</v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403">
        <v>4607091385304</v>
      </c>
      <c r="E109" s="40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464" t="s">
        <v>215</v>
      </c>
      <c r="O109" s="405"/>
      <c r="P109" s="405"/>
      <c r="Q109" s="405"/>
      <c r="R109" s="406"/>
      <c r="S109" s="40" t="s">
        <v>48</v>
      </c>
      <c r="T109" s="40" t="s">
        <v>48</v>
      </c>
      <c r="U109" s="41" t="s">
        <v>0</v>
      </c>
      <c r="V109" s="59">
        <v>50</v>
      </c>
      <c r="W109" s="56">
        <f t="shared" si="6"/>
        <v>50.400000000000006</v>
      </c>
      <c r="X109" s="42">
        <f>IFERROR(IF(W109=0,"",ROUNDUP(W109/H109,0)*0.02175),"")</f>
        <v>0.1305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403">
        <v>4607091386264</v>
      </c>
      <c r="E110" s="40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05"/>
      <c r="P110" s="405"/>
      <c r="Q110" s="405"/>
      <c r="R110" s="40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403">
        <v>4680115882584</v>
      </c>
      <c r="E111" s="40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66" t="s">
        <v>220</v>
      </c>
      <c r="O111" s="405"/>
      <c r="P111" s="405"/>
      <c r="Q111" s="405"/>
      <c r="R111" s="40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403">
        <v>4680115882584</v>
      </c>
      <c r="E112" s="40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67" t="s">
        <v>222</v>
      </c>
      <c r="O112" s="405"/>
      <c r="P112" s="405"/>
      <c r="Q112" s="405"/>
      <c r="R112" s="40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403">
        <v>4607091385731</v>
      </c>
      <c r="E113" s="40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468" t="s">
        <v>225</v>
      </c>
      <c r="O113" s="405"/>
      <c r="P113" s="405"/>
      <c r="Q113" s="405"/>
      <c r="R113" s="40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403">
        <v>4680115880214</v>
      </c>
      <c r="E114" s="40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469" t="s">
        <v>228</v>
      </c>
      <c r="O114" s="405"/>
      <c r="P114" s="405"/>
      <c r="Q114" s="405"/>
      <c r="R114" s="40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403">
        <v>4680115880894</v>
      </c>
      <c r="E115" s="40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470" t="s">
        <v>231</v>
      </c>
      <c r="O115" s="405"/>
      <c r="P115" s="405"/>
      <c r="Q115" s="405"/>
      <c r="R115" s="40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403">
        <v>4607091385427</v>
      </c>
      <c r="E116" s="40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05"/>
      <c r="P116" s="405"/>
      <c r="Q116" s="405"/>
      <c r="R116" s="40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403">
        <v>4680115882645</v>
      </c>
      <c r="E117" s="40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72" t="s">
        <v>236</v>
      </c>
      <c r="O117" s="405"/>
      <c r="P117" s="405"/>
      <c r="Q117" s="405"/>
      <c r="R117" s="40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10"/>
      <c r="B118" s="410"/>
      <c r="C118" s="410"/>
      <c r="D118" s="410"/>
      <c r="E118" s="410"/>
      <c r="F118" s="410"/>
      <c r="G118" s="410"/>
      <c r="H118" s="410"/>
      <c r="I118" s="410"/>
      <c r="J118" s="410"/>
      <c r="K118" s="410"/>
      <c r="L118" s="410"/>
      <c r="M118" s="411"/>
      <c r="N118" s="407" t="s">
        <v>43</v>
      </c>
      <c r="O118" s="408"/>
      <c r="P118" s="408"/>
      <c r="Q118" s="408"/>
      <c r="R118" s="408"/>
      <c r="S118" s="408"/>
      <c r="T118" s="40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52.632275132275126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54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1.1744999999999999</v>
      </c>
      <c r="Y118" s="68"/>
      <c r="Z118" s="68"/>
    </row>
    <row r="119" spans="1:53" x14ac:dyDescent="0.2">
      <c r="A119" s="410"/>
      <c r="B119" s="410"/>
      <c r="C119" s="410"/>
      <c r="D119" s="410"/>
      <c r="E119" s="410"/>
      <c r="F119" s="410"/>
      <c r="G119" s="410"/>
      <c r="H119" s="410"/>
      <c r="I119" s="410"/>
      <c r="J119" s="410"/>
      <c r="K119" s="410"/>
      <c r="L119" s="410"/>
      <c r="M119" s="411"/>
      <c r="N119" s="407" t="s">
        <v>43</v>
      </c>
      <c r="O119" s="408"/>
      <c r="P119" s="408"/>
      <c r="Q119" s="408"/>
      <c r="R119" s="408"/>
      <c r="S119" s="408"/>
      <c r="T119" s="409"/>
      <c r="U119" s="43" t="s">
        <v>0</v>
      </c>
      <c r="V119" s="44">
        <f>IFERROR(SUM(V107:V117),"0")</f>
        <v>431</v>
      </c>
      <c r="W119" s="44">
        <f>IFERROR(SUM(W107:W117),"0")</f>
        <v>442.20000000000005</v>
      </c>
      <c r="X119" s="43"/>
      <c r="Y119" s="68"/>
      <c r="Z119" s="68"/>
    </row>
    <row r="120" spans="1:53" ht="14.25" customHeight="1" x14ac:dyDescent="0.25">
      <c r="A120" s="402" t="s">
        <v>237</v>
      </c>
      <c r="B120" s="402"/>
      <c r="C120" s="402"/>
      <c r="D120" s="402"/>
      <c r="E120" s="402"/>
      <c r="F120" s="402"/>
      <c r="G120" s="402"/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403">
        <v>4607091383065</v>
      </c>
      <c r="E121" s="40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05"/>
      <c r="P121" s="405"/>
      <c r="Q121" s="405"/>
      <c r="R121" s="40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403">
        <v>4680115881532</v>
      </c>
      <c r="E122" s="40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05"/>
      <c r="P122" s="405"/>
      <c r="Q122" s="405"/>
      <c r="R122" s="406"/>
      <c r="S122" s="40" t="s">
        <v>48</v>
      </c>
      <c r="T122" s="40" t="s">
        <v>48</v>
      </c>
      <c r="U122" s="41" t="s">
        <v>0</v>
      </c>
      <c r="V122" s="59">
        <v>200</v>
      </c>
      <c r="W122" s="56">
        <f t="shared" si="7"/>
        <v>202.5</v>
      </c>
      <c r="X122" s="42">
        <f>IFERROR(IF(W122=0,"",ROUNDUP(W122/H122,0)*0.02175),"")</f>
        <v>0.54374999999999996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403">
        <v>4680115881532</v>
      </c>
      <c r="E123" s="403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475" t="s">
        <v>243</v>
      </c>
      <c r="O123" s="405"/>
      <c r="P123" s="405"/>
      <c r="Q123" s="405"/>
      <c r="R123" s="40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403">
        <v>4680115881532</v>
      </c>
      <c r="E124" s="403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476" t="s">
        <v>243</v>
      </c>
      <c r="O124" s="405"/>
      <c r="P124" s="405"/>
      <c r="Q124" s="405"/>
      <c r="R124" s="40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403">
        <v>4680115882652</v>
      </c>
      <c r="E125" s="40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77" t="s">
        <v>247</v>
      </c>
      <c r="O125" s="405"/>
      <c r="P125" s="405"/>
      <c r="Q125" s="405"/>
      <c r="R125" s="40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403">
        <v>4680115880238</v>
      </c>
      <c r="E126" s="40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7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05"/>
      <c r="P126" s="405"/>
      <c r="Q126" s="405"/>
      <c r="R126" s="40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403">
        <v>4680115881464</v>
      </c>
      <c r="E127" s="40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479" t="s">
        <v>252</v>
      </c>
      <c r="O127" s="405"/>
      <c r="P127" s="405"/>
      <c r="Q127" s="405"/>
      <c r="R127" s="40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10"/>
      <c r="B128" s="410"/>
      <c r="C128" s="410"/>
      <c r="D128" s="410"/>
      <c r="E128" s="410"/>
      <c r="F128" s="410"/>
      <c r="G128" s="410"/>
      <c r="H128" s="410"/>
      <c r="I128" s="410"/>
      <c r="J128" s="410"/>
      <c r="K128" s="410"/>
      <c r="L128" s="410"/>
      <c r="M128" s="411"/>
      <c r="N128" s="407" t="s">
        <v>43</v>
      </c>
      <c r="O128" s="408"/>
      <c r="P128" s="408"/>
      <c r="Q128" s="408"/>
      <c r="R128" s="408"/>
      <c r="S128" s="408"/>
      <c r="T128" s="409"/>
      <c r="U128" s="43" t="s">
        <v>42</v>
      </c>
      <c r="V128" s="44">
        <f>IFERROR(V121/H121,"0")+IFERROR(V122/H122,"0")+IFERROR(V123/H123,"0")+IFERROR(V124/H124,"0")+IFERROR(V125/H125,"0")+IFERROR(V126/H126,"0")+IFERROR(V127/H127,"0")</f>
        <v>24.691358024691358</v>
      </c>
      <c r="W128" s="44">
        <f>IFERROR(W121/H121,"0")+IFERROR(W122/H122,"0")+IFERROR(W123/H123,"0")+IFERROR(W124/H124,"0")+IFERROR(W125/H125,"0")+IFERROR(W126/H126,"0")+IFERROR(W127/H127,"0")</f>
        <v>25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0.54374999999999996</v>
      </c>
      <c r="Y128" s="68"/>
      <c r="Z128" s="68"/>
    </row>
    <row r="129" spans="1:53" x14ac:dyDescent="0.2">
      <c r="A129" s="410"/>
      <c r="B129" s="410"/>
      <c r="C129" s="410"/>
      <c r="D129" s="410"/>
      <c r="E129" s="410"/>
      <c r="F129" s="410"/>
      <c r="G129" s="410"/>
      <c r="H129" s="410"/>
      <c r="I129" s="410"/>
      <c r="J129" s="410"/>
      <c r="K129" s="410"/>
      <c r="L129" s="410"/>
      <c r="M129" s="411"/>
      <c r="N129" s="407" t="s">
        <v>43</v>
      </c>
      <c r="O129" s="408"/>
      <c r="P129" s="408"/>
      <c r="Q129" s="408"/>
      <c r="R129" s="408"/>
      <c r="S129" s="408"/>
      <c r="T129" s="409"/>
      <c r="U129" s="43" t="s">
        <v>0</v>
      </c>
      <c r="V129" s="44">
        <f>IFERROR(SUM(V121:V127),"0")</f>
        <v>200</v>
      </c>
      <c r="W129" s="44">
        <f>IFERROR(SUM(W121:W127),"0")</f>
        <v>202.5</v>
      </c>
      <c r="X129" s="43"/>
      <c r="Y129" s="68"/>
      <c r="Z129" s="68"/>
    </row>
    <row r="130" spans="1:53" ht="16.5" customHeight="1" x14ac:dyDescent="0.25">
      <c r="A130" s="401" t="s">
        <v>253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66"/>
      <c r="Z130" s="66"/>
    </row>
    <row r="131" spans="1:53" ht="14.25" customHeight="1" x14ac:dyDescent="0.25">
      <c r="A131" s="402" t="s">
        <v>81</v>
      </c>
      <c r="B131" s="402"/>
      <c r="C131" s="402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  <c r="R131" s="402"/>
      <c r="S131" s="402"/>
      <c r="T131" s="402"/>
      <c r="U131" s="402"/>
      <c r="V131" s="402"/>
      <c r="W131" s="402"/>
      <c r="X131" s="402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403">
        <v>4607091385168</v>
      </c>
      <c r="E132" s="403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4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05"/>
      <c r="P132" s="405"/>
      <c r="Q132" s="405"/>
      <c r="R132" s="406"/>
      <c r="S132" s="40" t="s">
        <v>48</v>
      </c>
      <c r="T132" s="40" t="s">
        <v>48</v>
      </c>
      <c r="U132" s="41" t="s">
        <v>0</v>
      </c>
      <c r="V132" s="59">
        <v>550</v>
      </c>
      <c r="W132" s="56">
        <f>IFERROR(IF(V132="",0,CEILING((V132/$H132),1)*$H132),"")</f>
        <v>550.79999999999995</v>
      </c>
      <c r="X132" s="42">
        <f>IFERROR(IF(W132=0,"",ROUNDUP(W132/H132,0)*0.02175),"")</f>
        <v>1.4789999999999999</v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403">
        <v>4607091385168</v>
      </c>
      <c r="E133" s="403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481" t="s">
        <v>257</v>
      </c>
      <c r="O133" s="405"/>
      <c r="P133" s="405"/>
      <c r="Q133" s="405"/>
      <c r="R133" s="40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403">
        <v>4607091383256</v>
      </c>
      <c r="E134" s="40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4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05"/>
      <c r="P134" s="405"/>
      <c r="Q134" s="405"/>
      <c r="R134" s="40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403">
        <v>4607091385748</v>
      </c>
      <c r="E135" s="40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4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05"/>
      <c r="P135" s="405"/>
      <c r="Q135" s="405"/>
      <c r="R135" s="40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10"/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1"/>
      <c r="N136" s="407" t="s">
        <v>43</v>
      </c>
      <c r="O136" s="408"/>
      <c r="P136" s="408"/>
      <c r="Q136" s="408"/>
      <c r="R136" s="408"/>
      <c r="S136" s="408"/>
      <c r="T136" s="409"/>
      <c r="U136" s="43" t="s">
        <v>42</v>
      </c>
      <c r="V136" s="44">
        <f>IFERROR(V132/H132,"0")+IFERROR(V133/H133,"0")+IFERROR(V134/H134,"0")+IFERROR(V135/H135,"0")</f>
        <v>67.901234567901241</v>
      </c>
      <c r="W136" s="44">
        <f>IFERROR(W132/H132,"0")+IFERROR(W133/H133,"0")+IFERROR(W134/H134,"0")+IFERROR(W135/H135,"0")</f>
        <v>68</v>
      </c>
      <c r="X136" s="44">
        <f>IFERROR(IF(X132="",0,X132),"0")+IFERROR(IF(X133="",0,X133),"0")+IFERROR(IF(X134="",0,X134),"0")+IFERROR(IF(X135="",0,X135),"0")</f>
        <v>1.4789999999999999</v>
      </c>
      <c r="Y136" s="68"/>
      <c r="Z136" s="68"/>
    </row>
    <row r="137" spans="1:53" x14ac:dyDescent="0.2">
      <c r="A137" s="410"/>
      <c r="B137" s="410"/>
      <c r="C137" s="410"/>
      <c r="D137" s="410"/>
      <c r="E137" s="410"/>
      <c r="F137" s="410"/>
      <c r="G137" s="410"/>
      <c r="H137" s="410"/>
      <c r="I137" s="410"/>
      <c r="J137" s="410"/>
      <c r="K137" s="410"/>
      <c r="L137" s="410"/>
      <c r="M137" s="411"/>
      <c r="N137" s="407" t="s">
        <v>43</v>
      </c>
      <c r="O137" s="408"/>
      <c r="P137" s="408"/>
      <c r="Q137" s="408"/>
      <c r="R137" s="408"/>
      <c r="S137" s="408"/>
      <c r="T137" s="409"/>
      <c r="U137" s="43" t="s">
        <v>0</v>
      </c>
      <c r="V137" s="44">
        <f>IFERROR(SUM(V132:V135),"0")</f>
        <v>550</v>
      </c>
      <c r="W137" s="44">
        <f>IFERROR(SUM(W132:W135),"0")</f>
        <v>550.79999999999995</v>
      </c>
      <c r="X137" s="43"/>
      <c r="Y137" s="68"/>
      <c r="Z137" s="68"/>
    </row>
    <row r="138" spans="1:53" ht="27.75" customHeight="1" x14ac:dyDescent="0.2">
      <c r="A138" s="400" t="s">
        <v>262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55"/>
      <c r="Z138" s="55"/>
    </row>
    <row r="139" spans="1:53" ht="16.5" customHeight="1" x14ac:dyDescent="0.25">
      <c r="A139" s="401" t="s">
        <v>263</v>
      </c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66"/>
      <c r="Z139" s="66"/>
    </row>
    <row r="140" spans="1:53" ht="14.25" customHeight="1" x14ac:dyDescent="0.25">
      <c r="A140" s="402" t="s">
        <v>116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403">
        <v>4607091383423</v>
      </c>
      <c r="E141" s="40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05"/>
      <c r="P141" s="405"/>
      <c r="Q141" s="405"/>
      <c r="R141" s="40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403">
        <v>4607091381405</v>
      </c>
      <c r="E142" s="40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4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05"/>
      <c r="P142" s="405"/>
      <c r="Q142" s="405"/>
      <c r="R142" s="40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403">
        <v>4607091386516</v>
      </c>
      <c r="E143" s="40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05"/>
      <c r="P143" s="405"/>
      <c r="Q143" s="405"/>
      <c r="R143" s="40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10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0"/>
      <c r="M144" s="411"/>
      <c r="N144" s="407" t="s">
        <v>43</v>
      </c>
      <c r="O144" s="408"/>
      <c r="P144" s="408"/>
      <c r="Q144" s="408"/>
      <c r="R144" s="408"/>
      <c r="S144" s="408"/>
      <c r="T144" s="409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10"/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0"/>
      <c r="M145" s="411"/>
      <c r="N145" s="407" t="s">
        <v>43</v>
      </c>
      <c r="O145" s="408"/>
      <c r="P145" s="408"/>
      <c r="Q145" s="408"/>
      <c r="R145" s="408"/>
      <c r="S145" s="408"/>
      <c r="T145" s="409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01" t="s">
        <v>270</v>
      </c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66"/>
      <c r="Z146" s="66"/>
    </row>
    <row r="147" spans="1:53" ht="14.25" customHeight="1" x14ac:dyDescent="0.25">
      <c r="A147" s="402" t="s">
        <v>76</v>
      </c>
      <c r="B147" s="402"/>
      <c r="C147" s="402"/>
      <c r="D147" s="402"/>
      <c r="E147" s="402"/>
      <c r="F147" s="402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403">
        <v>4680115880993</v>
      </c>
      <c r="E148" s="40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05"/>
      <c r="P148" s="405"/>
      <c r="Q148" s="405"/>
      <c r="R148" s="406"/>
      <c r="S148" s="40" t="s">
        <v>48</v>
      </c>
      <c r="T148" s="40" t="s">
        <v>48</v>
      </c>
      <c r="U148" s="41" t="s">
        <v>0</v>
      </c>
      <c r="V148" s="59">
        <v>130</v>
      </c>
      <c r="W148" s="56">
        <f t="shared" ref="W148:W156" si="8">IFERROR(IF(V148="",0,CEILING((V148/$H148),1)*$H148),"")</f>
        <v>130.20000000000002</v>
      </c>
      <c r="X148" s="42">
        <f>IFERROR(IF(W148=0,"",ROUNDUP(W148/H148,0)*0.00753),"")</f>
        <v>0.23343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403">
        <v>4680115881761</v>
      </c>
      <c r="E149" s="40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05"/>
      <c r="P149" s="405"/>
      <c r="Q149" s="405"/>
      <c r="R149" s="40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403">
        <v>4680115881563</v>
      </c>
      <c r="E150" s="40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4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05"/>
      <c r="P150" s="405"/>
      <c r="Q150" s="405"/>
      <c r="R150" s="406"/>
      <c r="S150" s="40" t="s">
        <v>48</v>
      </c>
      <c r="T150" s="40" t="s">
        <v>48</v>
      </c>
      <c r="U150" s="41" t="s">
        <v>0</v>
      </c>
      <c r="V150" s="59">
        <v>220</v>
      </c>
      <c r="W150" s="56">
        <f t="shared" si="8"/>
        <v>222.60000000000002</v>
      </c>
      <c r="X150" s="42">
        <f>IFERROR(IF(W150=0,"",ROUNDUP(W150/H150,0)*0.00753),"")</f>
        <v>0.39909</v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403">
        <v>4680115880986</v>
      </c>
      <c r="E151" s="40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05"/>
      <c r="P151" s="405"/>
      <c r="Q151" s="405"/>
      <c r="R151" s="40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403">
        <v>4680115880207</v>
      </c>
      <c r="E152" s="40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05"/>
      <c r="P152" s="405"/>
      <c r="Q152" s="405"/>
      <c r="R152" s="40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403">
        <v>4680115881785</v>
      </c>
      <c r="E153" s="40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4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05"/>
      <c r="P153" s="405"/>
      <c r="Q153" s="405"/>
      <c r="R153" s="40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403">
        <v>4680115881679</v>
      </c>
      <c r="E154" s="40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05"/>
      <c r="P154" s="405"/>
      <c r="Q154" s="405"/>
      <c r="R154" s="40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403">
        <v>4680115880191</v>
      </c>
      <c r="E155" s="40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05"/>
      <c r="P155" s="405"/>
      <c r="Q155" s="405"/>
      <c r="R155" s="40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403">
        <v>4680115883963</v>
      </c>
      <c r="E156" s="40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495" t="s">
        <v>289</v>
      </c>
      <c r="O156" s="405"/>
      <c r="P156" s="405"/>
      <c r="Q156" s="405"/>
      <c r="R156" s="40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10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1"/>
      <c r="N157" s="407" t="s">
        <v>43</v>
      </c>
      <c r="O157" s="408"/>
      <c r="P157" s="408"/>
      <c r="Q157" s="408"/>
      <c r="R157" s="408"/>
      <c r="S157" s="408"/>
      <c r="T157" s="409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83.333333333333329</v>
      </c>
      <c r="W157" s="44">
        <f>IFERROR(W148/H148,"0")+IFERROR(W149/H149,"0")+IFERROR(W150/H150,"0")+IFERROR(W151/H151,"0")+IFERROR(W152/H152,"0")+IFERROR(W153/H153,"0")+IFERROR(W154/H154,"0")+IFERROR(W155/H155,"0")+IFERROR(W156/H156,"0")</f>
        <v>84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0.63251999999999997</v>
      </c>
      <c r="Y157" s="68"/>
      <c r="Z157" s="68"/>
    </row>
    <row r="158" spans="1:53" x14ac:dyDescent="0.2">
      <c r="A158" s="410"/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1"/>
      <c r="N158" s="407" t="s">
        <v>43</v>
      </c>
      <c r="O158" s="408"/>
      <c r="P158" s="408"/>
      <c r="Q158" s="408"/>
      <c r="R158" s="408"/>
      <c r="S158" s="408"/>
      <c r="T158" s="409"/>
      <c r="U158" s="43" t="s">
        <v>0</v>
      </c>
      <c r="V158" s="44">
        <f>IFERROR(SUM(V148:V156),"0")</f>
        <v>350</v>
      </c>
      <c r="W158" s="44">
        <f>IFERROR(SUM(W148:W156),"0")</f>
        <v>352.80000000000007</v>
      </c>
      <c r="X158" s="43"/>
      <c r="Y158" s="68"/>
      <c r="Z158" s="68"/>
    </row>
    <row r="159" spans="1:53" ht="16.5" customHeight="1" x14ac:dyDescent="0.25">
      <c r="A159" s="401" t="s">
        <v>290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66"/>
      <c r="Z159" s="66"/>
    </row>
    <row r="160" spans="1:53" ht="14.25" customHeight="1" x14ac:dyDescent="0.25">
      <c r="A160" s="402" t="s">
        <v>116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403">
        <v>4680115881402</v>
      </c>
      <c r="E161" s="40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05"/>
      <c r="P161" s="405"/>
      <c r="Q161" s="405"/>
      <c r="R161" s="40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403">
        <v>4680115881396</v>
      </c>
      <c r="E162" s="40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05"/>
      <c r="P162" s="405"/>
      <c r="Q162" s="405"/>
      <c r="R162" s="406"/>
      <c r="S162" s="40" t="s">
        <v>48</v>
      </c>
      <c r="T162" s="40" t="s">
        <v>48</v>
      </c>
      <c r="U162" s="41" t="s">
        <v>0</v>
      </c>
      <c r="V162" s="59">
        <v>45</v>
      </c>
      <c r="W162" s="56">
        <f>IFERROR(IF(V162="",0,CEILING((V162/$H162),1)*$H162),"")</f>
        <v>45.900000000000006</v>
      </c>
      <c r="X162" s="42">
        <f>IFERROR(IF(W162=0,"",ROUNDUP(W162/H162,0)*0.00753),"")</f>
        <v>0.12801000000000001</v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10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0"/>
      <c r="M163" s="411"/>
      <c r="N163" s="407" t="s">
        <v>43</v>
      </c>
      <c r="O163" s="408"/>
      <c r="P163" s="408"/>
      <c r="Q163" s="408"/>
      <c r="R163" s="408"/>
      <c r="S163" s="408"/>
      <c r="T163" s="409"/>
      <c r="U163" s="43" t="s">
        <v>42</v>
      </c>
      <c r="V163" s="44">
        <f>IFERROR(V161/H161,"0")+IFERROR(V162/H162,"0")</f>
        <v>16.666666666666664</v>
      </c>
      <c r="W163" s="44">
        <f>IFERROR(W161/H161,"0")+IFERROR(W162/H162,"0")</f>
        <v>17</v>
      </c>
      <c r="X163" s="44">
        <f>IFERROR(IF(X161="",0,X161),"0")+IFERROR(IF(X162="",0,X162),"0")</f>
        <v>0.12801000000000001</v>
      </c>
      <c r="Y163" s="68"/>
      <c r="Z163" s="68"/>
    </row>
    <row r="164" spans="1:53" x14ac:dyDescent="0.2">
      <c r="A164" s="410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1"/>
      <c r="N164" s="407" t="s">
        <v>43</v>
      </c>
      <c r="O164" s="408"/>
      <c r="P164" s="408"/>
      <c r="Q164" s="408"/>
      <c r="R164" s="408"/>
      <c r="S164" s="408"/>
      <c r="T164" s="409"/>
      <c r="U164" s="43" t="s">
        <v>0</v>
      </c>
      <c r="V164" s="44">
        <f>IFERROR(SUM(V161:V162),"0")</f>
        <v>45</v>
      </c>
      <c r="W164" s="44">
        <f>IFERROR(SUM(W161:W162),"0")</f>
        <v>45.900000000000006</v>
      </c>
      <c r="X164" s="43"/>
      <c r="Y164" s="68"/>
      <c r="Z164" s="68"/>
    </row>
    <row r="165" spans="1:53" ht="14.25" customHeight="1" x14ac:dyDescent="0.25">
      <c r="A165" s="402" t="s">
        <v>108</v>
      </c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  <c r="R165" s="402"/>
      <c r="S165" s="402"/>
      <c r="T165" s="402"/>
      <c r="U165" s="402"/>
      <c r="V165" s="402"/>
      <c r="W165" s="402"/>
      <c r="X165" s="402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403">
        <v>4680115882935</v>
      </c>
      <c r="E166" s="40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498" t="s">
        <v>297</v>
      </c>
      <c r="O166" s="405"/>
      <c r="P166" s="405"/>
      <c r="Q166" s="405"/>
      <c r="R166" s="40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403">
        <v>4680115880764</v>
      </c>
      <c r="E167" s="40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4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05"/>
      <c r="P167" s="405"/>
      <c r="Q167" s="405"/>
      <c r="R167" s="40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10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0"/>
      <c r="M168" s="411"/>
      <c r="N168" s="407" t="s">
        <v>43</v>
      </c>
      <c r="O168" s="408"/>
      <c r="P168" s="408"/>
      <c r="Q168" s="408"/>
      <c r="R168" s="408"/>
      <c r="S168" s="408"/>
      <c r="T168" s="409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10"/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1"/>
      <c r="N169" s="407" t="s">
        <v>43</v>
      </c>
      <c r="O169" s="408"/>
      <c r="P169" s="408"/>
      <c r="Q169" s="408"/>
      <c r="R169" s="408"/>
      <c r="S169" s="408"/>
      <c r="T169" s="409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02" t="s">
        <v>76</v>
      </c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2"/>
      <c r="O170" s="402"/>
      <c r="P170" s="402"/>
      <c r="Q170" s="402"/>
      <c r="R170" s="402"/>
      <c r="S170" s="402"/>
      <c r="T170" s="402"/>
      <c r="U170" s="402"/>
      <c r="V170" s="402"/>
      <c r="W170" s="402"/>
      <c r="X170" s="402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403">
        <v>4680115882683</v>
      </c>
      <c r="E171" s="40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05"/>
      <c r="P171" s="405"/>
      <c r="Q171" s="405"/>
      <c r="R171" s="406"/>
      <c r="S171" s="40" t="s">
        <v>48</v>
      </c>
      <c r="T171" s="40" t="s">
        <v>48</v>
      </c>
      <c r="U171" s="41" t="s">
        <v>0</v>
      </c>
      <c r="V171" s="59">
        <v>500</v>
      </c>
      <c r="W171" s="56">
        <f>IFERROR(IF(V171="",0,CEILING((V171/$H171),1)*$H171),"")</f>
        <v>502.20000000000005</v>
      </c>
      <c r="X171" s="42">
        <f>IFERROR(IF(W171=0,"",ROUNDUP(W171/H171,0)*0.00937),"")</f>
        <v>0.87141000000000002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403">
        <v>4680115882690</v>
      </c>
      <c r="E172" s="40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05"/>
      <c r="P172" s="405"/>
      <c r="Q172" s="405"/>
      <c r="R172" s="406"/>
      <c r="S172" s="40" t="s">
        <v>48</v>
      </c>
      <c r="T172" s="40" t="s">
        <v>48</v>
      </c>
      <c r="U172" s="41" t="s">
        <v>0</v>
      </c>
      <c r="V172" s="59">
        <v>500</v>
      </c>
      <c r="W172" s="56">
        <f>IFERROR(IF(V172="",0,CEILING((V172/$H172),1)*$H172),"")</f>
        <v>502.20000000000005</v>
      </c>
      <c r="X172" s="42">
        <f>IFERROR(IF(W172=0,"",ROUNDUP(W172/H172,0)*0.00937),"")</f>
        <v>0.87141000000000002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403">
        <v>4680115882669</v>
      </c>
      <c r="E173" s="40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05"/>
      <c r="P173" s="405"/>
      <c r="Q173" s="405"/>
      <c r="R173" s="406"/>
      <c r="S173" s="40" t="s">
        <v>48</v>
      </c>
      <c r="T173" s="40" t="s">
        <v>48</v>
      </c>
      <c r="U173" s="41" t="s">
        <v>0</v>
      </c>
      <c r="V173" s="59">
        <v>500</v>
      </c>
      <c r="W173" s="56">
        <f>IFERROR(IF(V173="",0,CEILING((V173/$H173),1)*$H173),"")</f>
        <v>502.20000000000005</v>
      </c>
      <c r="X173" s="42">
        <f>IFERROR(IF(W173=0,"",ROUNDUP(W173/H173,0)*0.00937),"")</f>
        <v>0.87141000000000002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403">
        <v>4680115882676</v>
      </c>
      <c r="E174" s="40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05"/>
      <c r="P174" s="405"/>
      <c r="Q174" s="405"/>
      <c r="R174" s="406"/>
      <c r="S174" s="40" t="s">
        <v>48</v>
      </c>
      <c r="T174" s="40" t="s">
        <v>48</v>
      </c>
      <c r="U174" s="41" t="s">
        <v>0</v>
      </c>
      <c r="V174" s="59">
        <v>500</v>
      </c>
      <c r="W174" s="56">
        <f>IFERROR(IF(V174="",0,CEILING((V174/$H174),1)*$H174),"")</f>
        <v>502.20000000000005</v>
      </c>
      <c r="X174" s="42">
        <f>IFERROR(IF(W174=0,"",ROUNDUP(W174/H174,0)*0.00937),"")</f>
        <v>0.87141000000000002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10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0"/>
      <c r="M175" s="411"/>
      <c r="N175" s="407" t="s">
        <v>43</v>
      </c>
      <c r="O175" s="408"/>
      <c r="P175" s="408"/>
      <c r="Q175" s="408"/>
      <c r="R175" s="408"/>
      <c r="S175" s="408"/>
      <c r="T175" s="409"/>
      <c r="U175" s="43" t="s">
        <v>42</v>
      </c>
      <c r="V175" s="44">
        <f>IFERROR(V171/H171,"0")+IFERROR(V172/H172,"0")+IFERROR(V173/H173,"0")+IFERROR(V174/H174,"0")</f>
        <v>370.37037037037032</v>
      </c>
      <c r="W175" s="44">
        <f>IFERROR(W171/H171,"0")+IFERROR(W172/H172,"0")+IFERROR(W173/H173,"0")+IFERROR(W174/H174,"0")</f>
        <v>372</v>
      </c>
      <c r="X175" s="44">
        <f>IFERROR(IF(X171="",0,X171),"0")+IFERROR(IF(X172="",0,X172),"0")+IFERROR(IF(X173="",0,X173),"0")+IFERROR(IF(X174="",0,X174),"0")</f>
        <v>3.4856400000000001</v>
      </c>
      <c r="Y175" s="68"/>
      <c r="Z175" s="68"/>
    </row>
    <row r="176" spans="1:53" x14ac:dyDescent="0.2">
      <c r="A176" s="410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0"/>
      <c r="M176" s="411"/>
      <c r="N176" s="407" t="s">
        <v>43</v>
      </c>
      <c r="O176" s="408"/>
      <c r="P176" s="408"/>
      <c r="Q176" s="408"/>
      <c r="R176" s="408"/>
      <c r="S176" s="408"/>
      <c r="T176" s="409"/>
      <c r="U176" s="43" t="s">
        <v>0</v>
      </c>
      <c r="V176" s="44">
        <f>IFERROR(SUM(V171:V174),"0")</f>
        <v>2000</v>
      </c>
      <c r="W176" s="44">
        <f>IFERROR(SUM(W171:W174),"0")</f>
        <v>2008.8000000000002</v>
      </c>
      <c r="X176" s="43"/>
      <c r="Y176" s="68"/>
      <c r="Z176" s="68"/>
    </row>
    <row r="177" spans="1:53" ht="14.25" customHeight="1" x14ac:dyDescent="0.25">
      <c r="A177" s="402" t="s">
        <v>81</v>
      </c>
      <c r="B177" s="402"/>
      <c r="C177" s="402"/>
      <c r="D177" s="402"/>
      <c r="E177" s="402"/>
      <c r="F177" s="402"/>
      <c r="G177" s="402"/>
      <c r="H177" s="402"/>
      <c r="I177" s="402"/>
      <c r="J177" s="402"/>
      <c r="K177" s="402"/>
      <c r="L177" s="402"/>
      <c r="M177" s="402"/>
      <c r="N177" s="402"/>
      <c r="O177" s="402"/>
      <c r="P177" s="402"/>
      <c r="Q177" s="402"/>
      <c r="R177" s="402"/>
      <c r="S177" s="402"/>
      <c r="T177" s="402"/>
      <c r="U177" s="402"/>
      <c r="V177" s="402"/>
      <c r="W177" s="402"/>
      <c r="X177" s="402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403">
        <v>4680115881556</v>
      </c>
      <c r="E178" s="40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05"/>
      <c r="P178" s="405"/>
      <c r="Q178" s="405"/>
      <c r="R178" s="40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403">
        <v>4680115880573</v>
      </c>
      <c r="E179" s="40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05" t="s">
        <v>312</v>
      </c>
      <c r="O179" s="405"/>
      <c r="P179" s="405"/>
      <c r="Q179" s="405"/>
      <c r="R179" s="406"/>
      <c r="S179" s="40" t="s">
        <v>48</v>
      </c>
      <c r="T179" s="40" t="s">
        <v>48</v>
      </c>
      <c r="U179" s="41" t="s">
        <v>0</v>
      </c>
      <c r="V179" s="59">
        <v>450</v>
      </c>
      <c r="W179" s="56">
        <f t="shared" si="9"/>
        <v>452.4</v>
      </c>
      <c r="X179" s="42">
        <f>IFERROR(IF(W179=0,"",ROUNDUP(W179/H179,0)*0.02175),"")</f>
        <v>1.131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403">
        <v>4680115881594</v>
      </c>
      <c r="E180" s="40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05"/>
      <c r="P180" s="405"/>
      <c r="Q180" s="405"/>
      <c r="R180" s="40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403">
        <v>4680115881587</v>
      </c>
      <c r="E181" s="40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07" t="s">
        <v>317</v>
      </c>
      <c r="O181" s="405"/>
      <c r="P181" s="405"/>
      <c r="Q181" s="405"/>
      <c r="R181" s="40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403">
        <v>4680115880962</v>
      </c>
      <c r="E182" s="40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05"/>
      <c r="P182" s="405"/>
      <c r="Q182" s="405"/>
      <c r="R182" s="406"/>
      <c r="S182" s="40" t="s">
        <v>48</v>
      </c>
      <c r="T182" s="40" t="s">
        <v>48</v>
      </c>
      <c r="U182" s="41" t="s">
        <v>0</v>
      </c>
      <c r="V182" s="59">
        <v>500</v>
      </c>
      <c r="W182" s="56">
        <f t="shared" si="9"/>
        <v>507</v>
      </c>
      <c r="X182" s="42">
        <f>IFERROR(IF(W182=0,"",ROUNDUP(W182/H182,0)*0.02175),"")</f>
        <v>1.4137499999999998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403">
        <v>4680115881617</v>
      </c>
      <c r="E183" s="40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05"/>
      <c r="P183" s="405"/>
      <c r="Q183" s="405"/>
      <c r="R183" s="40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403">
        <v>4680115881228</v>
      </c>
      <c r="E184" s="40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10" t="s">
        <v>324</v>
      </c>
      <c r="O184" s="405"/>
      <c r="P184" s="405"/>
      <c r="Q184" s="405"/>
      <c r="R184" s="40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403">
        <v>4680115881037</v>
      </c>
      <c r="E185" s="40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11" t="s">
        <v>327</v>
      </c>
      <c r="O185" s="405"/>
      <c r="P185" s="405"/>
      <c r="Q185" s="405"/>
      <c r="R185" s="40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403">
        <v>4680115881211</v>
      </c>
      <c r="E186" s="40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05"/>
      <c r="P186" s="405"/>
      <c r="Q186" s="405"/>
      <c r="R186" s="40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403">
        <v>4680115881020</v>
      </c>
      <c r="E187" s="40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1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05"/>
      <c r="P187" s="405"/>
      <c r="Q187" s="405"/>
      <c r="R187" s="40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403">
        <v>4680115882195</v>
      </c>
      <c r="E188" s="40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05"/>
      <c r="P188" s="405"/>
      <c r="Q188" s="405"/>
      <c r="R188" s="40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403">
        <v>4680115882607</v>
      </c>
      <c r="E189" s="40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1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05"/>
      <c r="P189" s="405"/>
      <c r="Q189" s="405"/>
      <c r="R189" s="40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403">
        <v>4680115880092</v>
      </c>
      <c r="E190" s="40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05"/>
      <c r="P190" s="405"/>
      <c r="Q190" s="405"/>
      <c r="R190" s="40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403">
        <v>4680115880221</v>
      </c>
      <c r="E191" s="40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05"/>
      <c r="P191" s="405"/>
      <c r="Q191" s="405"/>
      <c r="R191" s="40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403">
        <v>4680115882942</v>
      </c>
      <c r="E192" s="40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05"/>
      <c r="P192" s="405"/>
      <c r="Q192" s="405"/>
      <c r="R192" s="40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403">
        <v>4680115880504</v>
      </c>
      <c r="E193" s="40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05"/>
      <c r="P193" s="405"/>
      <c r="Q193" s="405"/>
      <c r="R193" s="40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403">
        <v>4680115882164</v>
      </c>
      <c r="E194" s="40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05"/>
      <c r="P194" s="405"/>
      <c r="Q194" s="405"/>
      <c r="R194" s="406"/>
      <c r="S194" s="40" t="s">
        <v>48</v>
      </c>
      <c r="T194" s="40" t="s">
        <v>48</v>
      </c>
      <c r="U194" s="41" t="s">
        <v>0</v>
      </c>
      <c r="V194" s="59">
        <v>120</v>
      </c>
      <c r="W194" s="56">
        <f t="shared" si="9"/>
        <v>120</v>
      </c>
      <c r="X194" s="42">
        <f t="shared" si="10"/>
        <v>0.3765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10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1"/>
      <c r="N195" s="407" t="s">
        <v>43</v>
      </c>
      <c r="O195" s="408"/>
      <c r="P195" s="408"/>
      <c r="Q195" s="408"/>
      <c r="R195" s="408"/>
      <c r="S195" s="408"/>
      <c r="T195" s="409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165.82670203359859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167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2.9212499999999997</v>
      </c>
      <c r="Y195" s="68"/>
      <c r="Z195" s="68"/>
    </row>
    <row r="196" spans="1:53" x14ac:dyDescent="0.2">
      <c r="A196" s="410"/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0"/>
      <c r="M196" s="411"/>
      <c r="N196" s="407" t="s">
        <v>43</v>
      </c>
      <c r="O196" s="408"/>
      <c r="P196" s="408"/>
      <c r="Q196" s="408"/>
      <c r="R196" s="408"/>
      <c r="S196" s="408"/>
      <c r="T196" s="409"/>
      <c r="U196" s="43" t="s">
        <v>0</v>
      </c>
      <c r="V196" s="44">
        <f>IFERROR(SUM(V178:V194),"0")</f>
        <v>1070</v>
      </c>
      <c r="W196" s="44">
        <f>IFERROR(SUM(W178:W194),"0")</f>
        <v>1079.4000000000001</v>
      </c>
      <c r="X196" s="43"/>
      <c r="Y196" s="68"/>
      <c r="Z196" s="68"/>
    </row>
    <row r="197" spans="1:53" ht="14.25" customHeight="1" x14ac:dyDescent="0.25">
      <c r="A197" s="402" t="s">
        <v>237</v>
      </c>
      <c r="B197" s="402"/>
      <c r="C197" s="402"/>
      <c r="D197" s="402"/>
      <c r="E197" s="402"/>
      <c r="F197" s="402"/>
      <c r="G197" s="402"/>
      <c r="H197" s="402"/>
      <c r="I197" s="402"/>
      <c r="J197" s="402"/>
      <c r="K197" s="402"/>
      <c r="L197" s="402"/>
      <c r="M197" s="402"/>
      <c r="N197" s="402"/>
      <c r="O197" s="402"/>
      <c r="P197" s="402"/>
      <c r="Q197" s="402"/>
      <c r="R197" s="402"/>
      <c r="S197" s="402"/>
      <c r="T197" s="402"/>
      <c r="U197" s="402"/>
      <c r="V197" s="402"/>
      <c r="W197" s="402"/>
      <c r="X197" s="402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403">
        <v>4680115882874</v>
      </c>
      <c r="E198" s="40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21" t="s">
        <v>348</v>
      </c>
      <c r="O198" s="405"/>
      <c r="P198" s="405"/>
      <c r="Q198" s="405"/>
      <c r="R198" s="40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403">
        <v>4680115884434</v>
      </c>
      <c r="E199" s="40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2" t="s">
        <v>351</v>
      </c>
      <c r="O199" s="405"/>
      <c r="P199" s="405"/>
      <c r="Q199" s="405"/>
      <c r="R199" s="40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403">
        <v>4680115880801</v>
      </c>
      <c r="E200" s="40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05"/>
      <c r="P200" s="405"/>
      <c r="Q200" s="405"/>
      <c r="R200" s="40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403">
        <v>4680115880818</v>
      </c>
      <c r="E201" s="40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2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05"/>
      <c r="P201" s="405"/>
      <c r="Q201" s="405"/>
      <c r="R201" s="406"/>
      <c r="S201" s="40" t="s">
        <v>48</v>
      </c>
      <c r="T201" s="40" t="s">
        <v>48</v>
      </c>
      <c r="U201" s="41" t="s">
        <v>0</v>
      </c>
      <c r="V201" s="59">
        <v>200</v>
      </c>
      <c r="W201" s="56">
        <f>IFERROR(IF(V201="",0,CEILING((V201/$H201),1)*$H201),"")</f>
        <v>201.6</v>
      </c>
      <c r="X201" s="42">
        <f>IFERROR(IF(W201=0,"",ROUNDUP(W201/H201,0)*0.00753),"")</f>
        <v>0.63251999999999997</v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10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0"/>
      <c r="M202" s="411"/>
      <c r="N202" s="407" t="s">
        <v>43</v>
      </c>
      <c r="O202" s="408"/>
      <c r="P202" s="408"/>
      <c r="Q202" s="408"/>
      <c r="R202" s="408"/>
      <c r="S202" s="408"/>
      <c r="T202" s="409"/>
      <c r="U202" s="43" t="s">
        <v>42</v>
      </c>
      <c r="V202" s="44">
        <f>IFERROR(V198/H198,"0")+IFERROR(V199/H199,"0")+IFERROR(V200/H200,"0")+IFERROR(V201/H201,"0")</f>
        <v>83.333333333333343</v>
      </c>
      <c r="W202" s="44">
        <f>IFERROR(W198/H198,"0")+IFERROR(W199/H199,"0")+IFERROR(W200/H200,"0")+IFERROR(W201/H201,"0")</f>
        <v>84</v>
      </c>
      <c r="X202" s="44">
        <f>IFERROR(IF(X198="",0,X198),"0")+IFERROR(IF(X199="",0,X199),"0")+IFERROR(IF(X200="",0,X200),"0")+IFERROR(IF(X201="",0,X201),"0")</f>
        <v>0.63251999999999997</v>
      </c>
      <c r="Y202" s="68"/>
      <c r="Z202" s="68"/>
    </row>
    <row r="203" spans="1:53" x14ac:dyDescent="0.2">
      <c r="A203" s="410"/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1"/>
      <c r="N203" s="407" t="s">
        <v>43</v>
      </c>
      <c r="O203" s="408"/>
      <c r="P203" s="408"/>
      <c r="Q203" s="408"/>
      <c r="R203" s="408"/>
      <c r="S203" s="408"/>
      <c r="T203" s="409"/>
      <c r="U203" s="43" t="s">
        <v>0</v>
      </c>
      <c r="V203" s="44">
        <f>IFERROR(SUM(V198:V201),"0")</f>
        <v>200</v>
      </c>
      <c r="W203" s="44">
        <f>IFERROR(SUM(W198:W201),"0")</f>
        <v>201.6</v>
      </c>
      <c r="X203" s="43"/>
      <c r="Y203" s="68"/>
      <c r="Z203" s="68"/>
    </row>
    <row r="204" spans="1:53" ht="16.5" customHeight="1" x14ac:dyDescent="0.25">
      <c r="A204" s="401" t="s">
        <v>356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66"/>
      <c r="Z204" s="66"/>
    </row>
    <row r="205" spans="1:53" ht="14.25" customHeight="1" x14ac:dyDescent="0.25">
      <c r="A205" s="402" t="s">
        <v>76</v>
      </c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2"/>
      <c r="P205" s="402"/>
      <c r="Q205" s="402"/>
      <c r="R205" s="402"/>
      <c r="S205" s="402"/>
      <c r="T205" s="402"/>
      <c r="U205" s="402"/>
      <c r="V205" s="402"/>
      <c r="W205" s="402"/>
      <c r="X205" s="402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403">
        <v>4607091389845</v>
      </c>
      <c r="E206" s="403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405"/>
      <c r="P206" s="405"/>
      <c r="Q206" s="405"/>
      <c r="R206" s="406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410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0"/>
      <c r="M207" s="411"/>
      <c r="N207" s="407" t="s">
        <v>43</v>
      </c>
      <c r="O207" s="408"/>
      <c r="P207" s="408"/>
      <c r="Q207" s="408"/>
      <c r="R207" s="408"/>
      <c r="S207" s="408"/>
      <c r="T207" s="409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410"/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0"/>
      <c r="M208" s="411"/>
      <c r="N208" s="407" t="s">
        <v>43</v>
      </c>
      <c r="O208" s="408"/>
      <c r="P208" s="408"/>
      <c r="Q208" s="408"/>
      <c r="R208" s="408"/>
      <c r="S208" s="408"/>
      <c r="T208" s="409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401" t="s">
        <v>359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66"/>
      <c r="Z209" s="66"/>
    </row>
    <row r="210" spans="1:53" ht="14.25" customHeight="1" x14ac:dyDescent="0.25">
      <c r="A210" s="402" t="s">
        <v>116</v>
      </c>
      <c r="B210" s="402"/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402"/>
      <c r="N210" s="402"/>
      <c r="O210" s="402"/>
      <c r="P210" s="402"/>
      <c r="Q210" s="402"/>
      <c r="R210" s="402"/>
      <c r="S210" s="402"/>
      <c r="T210" s="402"/>
      <c r="U210" s="402"/>
      <c r="V210" s="402"/>
      <c r="W210" s="402"/>
      <c r="X210" s="402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403">
        <v>4680115884236</v>
      </c>
      <c r="E211" s="40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26" t="s">
        <v>362</v>
      </c>
      <c r="O211" s="405"/>
      <c r="P211" s="405"/>
      <c r="Q211" s="405"/>
      <c r="R211" s="406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403">
        <v>4680115884182</v>
      </c>
      <c r="E212" s="403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27" t="s">
        <v>366</v>
      </c>
      <c r="O212" s="405"/>
      <c r="P212" s="405"/>
      <c r="Q212" s="405"/>
      <c r="R212" s="406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403">
        <v>4680115884175</v>
      </c>
      <c r="E213" s="403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28" t="s">
        <v>369</v>
      </c>
      <c r="O213" s="405"/>
      <c r="P213" s="405"/>
      <c r="Q213" s="405"/>
      <c r="R213" s="406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403">
        <v>4680115884205</v>
      </c>
      <c r="E214" s="40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29" t="s">
        <v>372</v>
      </c>
      <c r="O214" s="405"/>
      <c r="P214" s="405"/>
      <c r="Q214" s="405"/>
      <c r="R214" s="40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410"/>
      <c r="B215" s="410"/>
      <c r="C215" s="410"/>
      <c r="D215" s="410"/>
      <c r="E215" s="410"/>
      <c r="F215" s="410"/>
      <c r="G215" s="410"/>
      <c r="H215" s="410"/>
      <c r="I215" s="410"/>
      <c r="J215" s="410"/>
      <c r="K215" s="410"/>
      <c r="L215" s="410"/>
      <c r="M215" s="411"/>
      <c r="N215" s="407" t="s">
        <v>43</v>
      </c>
      <c r="O215" s="408"/>
      <c r="P215" s="408"/>
      <c r="Q215" s="408"/>
      <c r="R215" s="408"/>
      <c r="S215" s="408"/>
      <c r="T215" s="409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410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1"/>
      <c r="N216" s="407" t="s">
        <v>43</v>
      </c>
      <c r="O216" s="408"/>
      <c r="P216" s="408"/>
      <c r="Q216" s="408"/>
      <c r="R216" s="408"/>
      <c r="S216" s="408"/>
      <c r="T216" s="409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401" t="s">
        <v>373</v>
      </c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66"/>
      <c r="Z217" s="66"/>
    </row>
    <row r="218" spans="1:53" ht="14.25" customHeight="1" x14ac:dyDescent="0.25">
      <c r="A218" s="402" t="s">
        <v>116</v>
      </c>
      <c r="B218" s="402"/>
      <c r="C218" s="402"/>
      <c r="D218" s="402"/>
      <c r="E218" s="402"/>
      <c r="F218" s="402"/>
      <c r="G218" s="402"/>
      <c r="H218" s="402"/>
      <c r="I218" s="402"/>
      <c r="J218" s="402"/>
      <c r="K218" s="402"/>
      <c r="L218" s="402"/>
      <c r="M218" s="402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403">
        <v>4607091387445</v>
      </c>
      <c r="E219" s="403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3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405"/>
      <c r="P219" s="405"/>
      <c r="Q219" s="405"/>
      <c r="R219" s="40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403">
        <v>4607091386004</v>
      </c>
      <c r="E220" s="403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405"/>
      <c r="P220" s="405"/>
      <c r="Q220" s="405"/>
      <c r="R220" s="40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403">
        <v>4607091386004</v>
      </c>
      <c r="E221" s="403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3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405"/>
      <c r="P221" s="405"/>
      <c r="Q221" s="405"/>
      <c r="R221" s="40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403">
        <v>4607091386073</v>
      </c>
      <c r="E222" s="403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405"/>
      <c r="P222" s="405"/>
      <c r="Q222" s="405"/>
      <c r="R222" s="40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403">
        <v>4607091387322</v>
      </c>
      <c r="E223" s="403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3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405"/>
      <c r="P223" s="405"/>
      <c r="Q223" s="405"/>
      <c r="R223" s="40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403">
        <v>4607091387322</v>
      </c>
      <c r="E224" s="403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405"/>
      <c r="P224" s="405"/>
      <c r="Q224" s="405"/>
      <c r="R224" s="40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403">
        <v>4607091387377</v>
      </c>
      <c r="E225" s="403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405"/>
      <c r="P225" s="405"/>
      <c r="Q225" s="405"/>
      <c r="R225" s="40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403">
        <v>4607091387353</v>
      </c>
      <c r="E226" s="403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405"/>
      <c r="P226" s="405"/>
      <c r="Q226" s="405"/>
      <c r="R226" s="40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403">
        <v>4607091386011</v>
      </c>
      <c r="E227" s="403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405"/>
      <c r="P227" s="405"/>
      <c r="Q227" s="405"/>
      <c r="R227" s="40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403">
        <v>4607091387308</v>
      </c>
      <c r="E228" s="403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405"/>
      <c r="P228" s="405"/>
      <c r="Q228" s="405"/>
      <c r="R228" s="40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403">
        <v>4607091387339</v>
      </c>
      <c r="E229" s="403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5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405"/>
      <c r="P229" s="405"/>
      <c r="Q229" s="405"/>
      <c r="R229" s="40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403">
        <v>4680115882638</v>
      </c>
      <c r="E230" s="403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5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405"/>
      <c r="P230" s="405"/>
      <c r="Q230" s="405"/>
      <c r="R230" s="40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403">
        <v>4680115881938</v>
      </c>
      <c r="E231" s="403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405"/>
      <c r="P231" s="405"/>
      <c r="Q231" s="405"/>
      <c r="R231" s="40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403">
        <v>4607091387346</v>
      </c>
      <c r="E232" s="403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405"/>
      <c r="P232" s="405"/>
      <c r="Q232" s="405"/>
      <c r="R232" s="40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403">
        <v>4607091389807</v>
      </c>
      <c r="E233" s="403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405"/>
      <c r="P233" s="405"/>
      <c r="Q233" s="405"/>
      <c r="R233" s="40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410"/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0"/>
      <c r="M234" s="411"/>
      <c r="N234" s="407" t="s">
        <v>43</v>
      </c>
      <c r="O234" s="408"/>
      <c r="P234" s="408"/>
      <c r="Q234" s="408"/>
      <c r="R234" s="408"/>
      <c r="S234" s="408"/>
      <c r="T234" s="409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410"/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0"/>
      <c r="M235" s="411"/>
      <c r="N235" s="407" t="s">
        <v>43</v>
      </c>
      <c r="O235" s="408"/>
      <c r="P235" s="408"/>
      <c r="Q235" s="408"/>
      <c r="R235" s="408"/>
      <c r="S235" s="408"/>
      <c r="T235" s="409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402" t="s">
        <v>108</v>
      </c>
      <c r="B236" s="402"/>
      <c r="C236" s="402"/>
      <c r="D236" s="402"/>
      <c r="E236" s="402"/>
      <c r="F236" s="402"/>
      <c r="G236" s="402"/>
      <c r="H236" s="402"/>
      <c r="I236" s="402"/>
      <c r="J236" s="402"/>
      <c r="K236" s="402"/>
      <c r="L236" s="402"/>
      <c r="M236" s="402"/>
      <c r="N236" s="402"/>
      <c r="O236" s="402"/>
      <c r="P236" s="402"/>
      <c r="Q236" s="402"/>
      <c r="R236" s="402"/>
      <c r="S236" s="402"/>
      <c r="T236" s="402"/>
      <c r="U236" s="402"/>
      <c r="V236" s="402"/>
      <c r="W236" s="402"/>
      <c r="X236" s="402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403">
        <v>4680115881914</v>
      </c>
      <c r="E237" s="403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405"/>
      <c r="P237" s="405"/>
      <c r="Q237" s="405"/>
      <c r="R237" s="406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410"/>
      <c r="B238" s="410"/>
      <c r="C238" s="410"/>
      <c r="D238" s="410"/>
      <c r="E238" s="410"/>
      <c r="F238" s="410"/>
      <c r="G238" s="410"/>
      <c r="H238" s="410"/>
      <c r="I238" s="410"/>
      <c r="J238" s="410"/>
      <c r="K238" s="410"/>
      <c r="L238" s="410"/>
      <c r="M238" s="411"/>
      <c r="N238" s="407" t="s">
        <v>43</v>
      </c>
      <c r="O238" s="408"/>
      <c r="P238" s="408"/>
      <c r="Q238" s="408"/>
      <c r="R238" s="408"/>
      <c r="S238" s="408"/>
      <c r="T238" s="409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410"/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1"/>
      <c r="N239" s="407" t="s">
        <v>43</v>
      </c>
      <c r="O239" s="408"/>
      <c r="P239" s="408"/>
      <c r="Q239" s="408"/>
      <c r="R239" s="408"/>
      <c r="S239" s="408"/>
      <c r="T239" s="409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402" t="s">
        <v>76</v>
      </c>
      <c r="B240" s="402"/>
      <c r="C240" s="402"/>
      <c r="D240" s="402"/>
      <c r="E240" s="402"/>
      <c r="F240" s="402"/>
      <c r="G240" s="402"/>
      <c r="H240" s="402"/>
      <c r="I240" s="402"/>
      <c r="J240" s="402"/>
      <c r="K240" s="402"/>
      <c r="L240" s="402"/>
      <c r="M240" s="402"/>
      <c r="N240" s="402"/>
      <c r="O240" s="402"/>
      <c r="P240" s="402"/>
      <c r="Q240" s="402"/>
      <c r="R240" s="402"/>
      <c r="S240" s="402"/>
      <c r="T240" s="402"/>
      <c r="U240" s="402"/>
      <c r="V240" s="402"/>
      <c r="W240" s="402"/>
      <c r="X240" s="402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403">
        <v>4607091387193</v>
      </c>
      <c r="E241" s="403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405"/>
      <c r="P241" s="405"/>
      <c r="Q241" s="405"/>
      <c r="R241" s="406"/>
      <c r="S241" s="40" t="s">
        <v>48</v>
      </c>
      <c r="T241" s="40" t="s">
        <v>48</v>
      </c>
      <c r="U241" s="41" t="s">
        <v>0</v>
      </c>
      <c r="V241" s="59">
        <v>210</v>
      </c>
      <c r="W241" s="56">
        <f>IFERROR(IF(V241="",0,CEILING((V241/$H241),1)*$H241),"")</f>
        <v>210</v>
      </c>
      <c r="X241" s="42">
        <f>IFERROR(IF(W241=0,"",ROUNDUP(W241/H241,0)*0.00753),"")</f>
        <v>0.3765</v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403">
        <v>4607091387230</v>
      </c>
      <c r="E242" s="403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405"/>
      <c r="P242" s="405"/>
      <c r="Q242" s="405"/>
      <c r="R242" s="406"/>
      <c r="S242" s="40" t="s">
        <v>48</v>
      </c>
      <c r="T242" s="40" t="s">
        <v>48</v>
      </c>
      <c r="U242" s="41" t="s">
        <v>0</v>
      </c>
      <c r="V242" s="59">
        <v>180</v>
      </c>
      <c r="W242" s="56">
        <f>IFERROR(IF(V242="",0,CEILING((V242/$H242),1)*$H242),"")</f>
        <v>180.6</v>
      </c>
      <c r="X242" s="42">
        <f>IFERROR(IF(W242=0,"",ROUNDUP(W242/H242,0)*0.00753),"")</f>
        <v>0.32379000000000002</v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403">
        <v>4607091387285</v>
      </c>
      <c r="E243" s="403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405"/>
      <c r="P243" s="405"/>
      <c r="Q243" s="405"/>
      <c r="R243" s="40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403">
        <v>4680115880481</v>
      </c>
      <c r="E244" s="403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405"/>
      <c r="P244" s="405"/>
      <c r="Q244" s="405"/>
      <c r="R244" s="406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410"/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0"/>
      <c r="M245" s="411"/>
      <c r="N245" s="407" t="s">
        <v>43</v>
      </c>
      <c r="O245" s="408"/>
      <c r="P245" s="408"/>
      <c r="Q245" s="408"/>
      <c r="R245" s="408"/>
      <c r="S245" s="408"/>
      <c r="T245" s="409"/>
      <c r="U245" s="43" t="s">
        <v>42</v>
      </c>
      <c r="V245" s="44">
        <f>IFERROR(V241/H241,"0")+IFERROR(V242/H242,"0")+IFERROR(V243/H243,"0")+IFERROR(V244/H244,"0")</f>
        <v>92.857142857142861</v>
      </c>
      <c r="W245" s="44">
        <f>IFERROR(W241/H241,"0")+IFERROR(W242/H242,"0")+IFERROR(W243/H243,"0")+IFERROR(W244/H244,"0")</f>
        <v>93</v>
      </c>
      <c r="X245" s="44">
        <f>IFERROR(IF(X241="",0,X241),"0")+IFERROR(IF(X242="",0,X242),"0")+IFERROR(IF(X243="",0,X243),"0")+IFERROR(IF(X244="",0,X244),"0")</f>
        <v>0.70029000000000008</v>
      </c>
      <c r="Y245" s="68"/>
      <c r="Z245" s="68"/>
    </row>
    <row r="246" spans="1:53" x14ac:dyDescent="0.2">
      <c r="A246" s="410"/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0"/>
      <c r="M246" s="411"/>
      <c r="N246" s="407" t="s">
        <v>43</v>
      </c>
      <c r="O246" s="408"/>
      <c r="P246" s="408"/>
      <c r="Q246" s="408"/>
      <c r="R246" s="408"/>
      <c r="S246" s="408"/>
      <c r="T246" s="409"/>
      <c r="U246" s="43" t="s">
        <v>0</v>
      </c>
      <c r="V246" s="44">
        <f>IFERROR(SUM(V241:V244),"0")</f>
        <v>390</v>
      </c>
      <c r="W246" s="44">
        <f>IFERROR(SUM(W241:W244),"0")</f>
        <v>390.6</v>
      </c>
      <c r="X246" s="43"/>
      <c r="Y246" s="68"/>
      <c r="Z246" s="68"/>
    </row>
    <row r="247" spans="1:53" ht="14.25" customHeight="1" x14ac:dyDescent="0.25">
      <c r="A247" s="402" t="s">
        <v>81</v>
      </c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2"/>
      <c r="M247" s="402"/>
      <c r="N247" s="402"/>
      <c r="O247" s="402"/>
      <c r="P247" s="402"/>
      <c r="Q247" s="402"/>
      <c r="R247" s="402"/>
      <c r="S247" s="402"/>
      <c r="T247" s="402"/>
      <c r="U247" s="402"/>
      <c r="V247" s="402"/>
      <c r="W247" s="402"/>
      <c r="X247" s="40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403">
        <v>4607091387766</v>
      </c>
      <c r="E248" s="403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5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405"/>
      <c r="P248" s="405"/>
      <c r="Q248" s="405"/>
      <c r="R248" s="406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3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403">
        <v>4607091387957</v>
      </c>
      <c r="E249" s="40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5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405"/>
      <c r="P249" s="405"/>
      <c r="Q249" s="405"/>
      <c r="R249" s="406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403">
        <v>4607091387964</v>
      </c>
      <c r="E250" s="403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405"/>
      <c r="P250" s="405"/>
      <c r="Q250" s="405"/>
      <c r="R250" s="406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403">
        <v>4680115883604</v>
      </c>
      <c r="E251" s="403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553" t="s">
        <v>421</v>
      </c>
      <c r="O251" s="405"/>
      <c r="P251" s="405"/>
      <c r="Q251" s="405"/>
      <c r="R251" s="406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403">
        <v>4680115883567</v>
      </c>
      <c r="E252" s="403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554" t="s">
        <v>424</v>
      </c>
      <c r="O252" s="405"/>
      <c r="P252" s="405"/>
      <c r="Q252" s="405"/>
      <c r="R252" s="406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403">
        <v>4607091381672</v>
      </c>
      <c r="E253" s="403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5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405"/>
      <c r="P253" s="405"/>
      <c r="Q253" s="405"/>
      <c r="R253" s="406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403">
        <v>4607091387537</v>
      </c>
      <c r="E254" s="403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405"/>
      <c r="P254" s="405"/>
      <c r="Q254" s="405"/>
      <c r="R254" s="40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403">
        <v>4607091387513</v>
      </c>
      <c r="E255" s="403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405"/>
      <c r="P255" s="405"/>
      <c r="Q255" s="405"/>
      <c r="R255" s="40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403">
        <v>4680115880511</v>
      </c>
      <c r="E256" s="403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55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405"/>
      <c r="P256" s="405"/>
      <c r="Q256" s="405"/>
      <c r="R256" s="40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403">
        <v>4680115880412</v>
      </c>
      <c r="E257" s="403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55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405"/>
      <c r="P257" s="405"/>
      <c r="Q257" s="405"/>
      <c r="R257" s="40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410"/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1"/>
      <c r="N258" s="407" t="s">
        <v>43</v>
      </c>
      <c r="O258" s="408"/>
      <c r="P258" s="408"/>
      <c r="Q258" s="408"/>
      <c r="R258" s="408"/>
      <c r="S258" s="408"/>
      <c r="T258" s="409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410"/>
      <c r="B259" s="410"/>
      <c r="C259" s="410"/>
      <c r="D259" s="410"/>
      <c r="E259" s="410"/>
      <c r="F259" s="410"/>
      <c r="G259" s="410"/>
      <c r="H259" s="410"/>
      <c r="I259" s="410"/>
      <c r="J259" s="410"/>
      <c r="K259" s="410"/>
      <c r="L259" s="410"/>
      <c r="M259" s="411"/>
      <c r="N259" s="407" t="s">
        <v>43</v>
      </c>
      <c r="O259" s="408"/>
      <c r="P259" s="408"/>
      <c r="Q259" s="408"/>
      <c r="R259" s="408"/>
      <c r="S259" s="408"/>
      <c r="T259" s="409"/>
      <c r="U259" s="43" t="s">
        <v>0</v>
      </c>
      <c r="V259" s="44">
        <f>IFERROR(SUM(V248:V257),"0")</f>
        <v>0</v>
      </c>
      <c r="W259" s="44">
        <f>IFERROR(SUM(W248:W257),"0")</f>
        <v>0</v>
      </c>
      <c r="X259" s="43"/>
      <c r="Y259" s="68"/>
      <c r="Z259" s="68"/>
    </row>
    <row r="260" spans="1:53" ht="14.25" customHeight="1" x14ac:dyDescent="0.25">
      <c r="A260" s="402" t="s">
        <v>237</v>
      </c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02"/>
      <c r="O260" s="402"/>
      <c r="P260" s="402"/>
      <c r="Q260" s="402"/>
      <c r="R260" s="402"/>
      <c r="S260" s="402"/>
      <c r="T260" s="402"/>
      <c r="U260" s="402"/>
      <c r="V260" s="402"/>
      <c r="W260" s="402"/>
      <c r="X260" s="402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403">
        <v>4607091380880</v>
      </c>
      <c r="E261" s="403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56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405"/>
      <c r="P261" s="405"/>
      <c r="Q261" s="405"/>
      <c r="R261" s="406"/>
      <c r="S261" s="40" t="s">
        <v>48</v>
      </c>
      <c r="T261" s="40" t="s">
        <v>48</v>
      </c>
      <c r="U261" s="41" t="s">
        <v>0</v>
      </c>
      <c r="V261" s="59">
        <v>200</v>
      </c>
      <c r="W261" s="56">
        <f>IFERROR(IF(V261="",0,CEILING((V261/$H261),1)*$H261),"")</f>
        <v>201.60000000000002</v>
      </c>
      <c r="X261" s="42">
        <f>IFERROR(IF(W261=0,"",ROUNDUP(W261/H261,0)*0.02175),"")</f>
        <v>0.52200000000000002</v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403">
        <v>4607091384482</v>
      </c>
      <c r="E262" s="403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5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405"/>
      <c r="P262" s="405"/>
      <c r="Q262" s="405"/>
      <c r="R262" s="406"/>
      <c r="S262" s="40" t="s">
        <v>48</v>
      </c>
      <c r="T262" s="40" t="s">
        <v>48</v>
      </c>
      <c r="U262" s="41" t="s">
        <v>0</v>
      </c>
      <c r="V262" s="59">
        <v>650</v>
      </c>
      <c r="W262" s="56">
        <f>IFERROR(IF(V262="",0,CEILING((V262/$H262),1)*$H262),"")</f>
        <v>655.19999999999993</v>
      </c>
      <c r="X262" s="42">
        <f>IFERROR(IF(W262=0,"",ROUNDUP(W262/H262,0)*0.02175),"")</f>
        <v>1.827</v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403">
        <v>4607091380897</v>
      </c>
      <c r="E263" s="403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5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405"/>
      <c r="P263" s="405"/>
      <c r="Q263" s="405"/>
      <c r="R263" s="406"/>
      <c r="S263" s="40" t="s">
        <v>48</v>
      </c>
      <c r="T263" s="40" t="s">
        <v>48</v>
      </c>
      <c r="U263" s="41" t="s">
        <v>0</v>
      </c>
      <c r="V263" s="59">
        <v>160</v>
      </c>
      <c r="W263" s="56">
        <f>IFERROR(IF(V263="",0,CEILING((V263/$H263),1)*$H263),"")</f>
        <v>168</v>
      </c>
      <c r="X263" s="42">
        <f>IFERROR(IF(W263=0,"",ROUNDUP(W263/H263,0)*0.02175),"")</f>
        <v>0.43499999999999994</v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410"/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1"/>
      <c r="N264" s="407" t="s">
        <v>43</v>
      </c>
      <c r="O264" s="408"/>
      <c r="P264" s="408"/>
      <c r="Q264" s="408"/>
      <c r="R264" s="408"/>
      <c r="S264" s="408"/>
      <c r="T264" s="409"/>
      <c r="U264" s="43" t="s">
        <v>42</v>
      </c>
      <c r="V264" s="44">
        <f>IFERROR(V261/H261,"0")+IFERROR(V262/H262,"0")+IFERROR(V263/H263,"0")</f>
        <v>126.19047619047619</v>
      </c>
      <c r="W264" s="44">
        <f>IFERROR(W261/H261,"0")+IFERROR(W262/H262,"0")+IFERROR(W263/H263,"0")</f>
        <v>128</v>
      </c>
      <c r="X264" s="44">
        <f>IFERROR(IF(X261="",0,X261),"0")+IFERROR(IF(X262="",0,X262),"0")+IFERROR(IF(X263="",0,X263),"0")</f>
        <v>2.7840000000000003</v>
      </c>
      <c r="Y264" s="68"/>
      <c r="Z264" s="68"/>
    </row>
    <row r="265" spans="1:53" x14ac:dyDescent="0.2">
      <c r="A265" s="410"/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1"/>
      <c r="N265" s="407" t="s">
        <v>43</v>
      </c>
      <c r="O265" s="408"/>
      <c r="P265" s="408"/>
      <c r="Q265" s="408"/>
      <c r="R265" s="408"/>
      <c r="S265" s="408"/>
      <c r="T265" s="409"/>
      <c r="U265" s="43" t="s">
        <v>0</v>
      </c>
      <c r="V265" s="44">
        <f>IFERROR(SUM(V261:V263),"0")</f>
        <v>1010</v>
      </c>
      <c r="W265" s="44">
        <f>IFERROR(SUM(W261:W263),"0")</f>
        <v>1024.8</v>
      </c>
      <c r="X265" s="43"/>
      <c r="Y265" s="68"/>
      <c r="Z265" s="68"/>
    </row>
    <row r="266" spans="1:53" ht="14.25" customHeight="1" x14ac:dyDescent="0.25">
      <c r="A266" s="402" t="s">
        <v>94</v>
      </c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2"/>
      <c r="P266" s="402"/>
      <c r="Q266" s="402"/>
      <c r="R266" s="402"/>
      <c r="S266" s="402"/>
      <c r="T266" s="402"/>
      <c r="U266" s="402"/>
      <c r="V266" s="402"/>
      <c r="W266" s="402"/>
      <c r="X266" s="402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403">
        <v>4607091388374</v>
      </c>
      <c r="E267" s="403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563" t="s">
        <v>443</v>
      </c>
      <c r="O267" s="405"/>
      <c r="P267" s="405"/>
      <c r="Q267" s="405"/>
      <c r="R267" s="406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403">
        <v>4607091388381</v>
      </c>
      <c r="E268" s="403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564" t="s">
        <v>446</v>
      </c>
      <c r="O268" s="405"/>
      <c r="P268" s="405"/>
      <c r="Q268" s="405"/>
      <c r="R268" s="40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403">
        <v>4607091388404</v>
      </c>
      <c r="E269" s="403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405"/>
      <c r="P269" s="405"/>
      <c r="Q269" s="405"/>
      <c r="R269" s="406"/>
      <c r="S269" s="40" t="s">
        <v>48</v>
      </c>
      <c r="T269" s="40" t="s">
        <v>48</v>
      </c>
      <c r="U269" s="41" t="s">
        <v>0</v>
      </c>
      <c r="V269" s="59">
        <v>15</v>
      </c>
      <c r="W269" s="56">
        <f>IFERROR(IF(V269="",0,CEILING((V269/$H269),1)*$H269),"")</f>
        <v>15.299999999999999</v>
      </c>
      <c r="X269" s="42">
        <f>IFERROR(IF(W269=0,"",ROUNDUP(W269/H269,0)*0.00753),"")</f>
        <v>4.5179999999999998E-2</v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410"/>
      <c r="B270" s="410"/>
      <c r="C270" s="410"/>
      <c r="D270" s="410"/>
      <c r="E270" s="410"/>
      <c r="F270" s="410"/>
      <c r="G270" s="410"/>
      <c r="H270" s="410"/>
      <c r="I270" s="410"/>
      <c r="J270" s="410"/>
      <c r="K270" s="410"/>
      <c r="L270" s="410"/>
      <c r="M270" s="411"/>
      <c r="N270" s="407" t="s">
        <v>43</v>
      </c>
      <c r="O270" s="408"/>
      <c r="P270" s="408"/>
      <c r="Q270" s="408"/>
      <c r="R270" s="408"/>
      <c r="S270" s="408"/>
      <c r="T270" s="409"/>
      <c r="U270" s="43" t="s">
        <v>42</v>
      </c>
      <c r="V270" s="44">
        <f>IFERROR(V267/H267,"0")+IFERROR(V268/H268,"0")+IFERROR(V269/H269,"0")</f>
        <v>5.882352941176471</v>
      </c>
      <c r="W270" s="44">
        <f>IFERROR(W267/H267,"0")+IFERROR(W268/H268,"0")+IFERROR(W269/H269,"0")</f>
        <v>6</v>
      </c>
      <c r="X270" s="44">
        <f>IFERROR(IF(X267="",0,X267),"0")+IFERROR(IF(X268="",0,X268),"0")+IFERROR(IF(X269="",0,X269),"0")</f>
        <v>4.5179999999999998E-2</v>
      </c>
      <c r="Y270" s="68"/>
      <c r="Z270" s="68"/>
    </row>
    <row r="271" spans="1:53" x14ac:dyDescent="0.2">
      <c r="A271" s="410"/>
      <c r="B271" s="410"/>
      <c r="C271" s="410"/>
      <c r="D271" s="410"/>
      <c r="E271" s="410"/>
      <c r="F271" s="410"/>
      <c r="G271" s="410"/>
      <c r="H271" s="410"/>
      <c r="I271" s="410"/>
      <c r="J271" s="410"/>
      <c r="K271" s="410"/>
      <c r="L271" s="410"/>
      <c r="M271" s="411"/>
      <c r="N271" s="407" t="s">
        <v>43</v>
      </c>
      <c r="O271" s="408"/>
      <c r="P271" s="408"/>
      <c r="Q271" s="408"/>
      <c r="R271" s="408"/>
      <c r="S271" s="408"/>
      <c r="T271" s="409"/>
      <c r="U271" s="43" t="s">
        <v>0</v>
      </c>
      <c r="V271" s="44">
        <f>IFERROR(SUM(V267:V269),"0")</f>
        <v>15</v>
      </c>
      <c r="W271" s="44">
        <f>IFERROR(SUM(W267:W269),"0")</f>
        <v>15.299999999999999</v>
      </c>
      <c r="X271" s="43"/>
      <c r="Y271" s="68"/>
      <c r="Z271" s="68"/>
    </row>
    <row r="272" spans="1:53" ht="14.25" customHeight="1" x14ac:dyDescent="0.25">
      <c r="A272" s="402" t="s">
        <v>449</v>
      </c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2"/>
      <c r="P272" s="402"/>
      <c r="Q272" s="402"/>
      <c r="R272" s="402"/>
      <c r="S272" s="402"/>
      <c r="T272" s="402"/>
      <c r="U272" s="402"/>
      <c r="V272" s="402"/>
      <c r="W272" s="402"/>
      <c r="X272" s="402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403">
        <v>4680115881808</v>
      </c>
      <c r="E273" s="403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405"/>
      <c r="P273" s="405"/>
      <c r="Q273" s="405"/>
      <c r="R273" s="40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403">
        <v>4680115881822</v>
      </c>
      <c r="E274" s="403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405"/>
      <c r="P274" s="405"/>
      <c r="Q274" s="405"/>
      <c r="R274" s="40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403">
        <v>4680115880016</v>
      </c>
      <c r="E275" s="403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5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405"/>
      <c r="P275" s="405"/>
      <c r="Q275" s="405"/>
      <c r="R275" s="40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410"/>
      <c r="B276" s="410"/>
      <c r="C276" s="410"/>
      <c r="D276" s="410"/>
      <c r="E276" s="410"/>
      <c r="F276" s="410"/>
      <c r="G276" s="410"/>
      <c r="H276" s="410"/>
      <c r="I276" s="410"/>
      <c r="J276" s="410"/>
      <c r="K276" s="410"/>
      <c r="L276" s="410"/>
      <c r="M276" s="411"/>
      <c r="N276" s="407" t="s">
        <v>43</v>
      </c>
      <c r="O276" s="408"/>
      <c r="P276" s="408"/>
      <c r="Q276" s="408"/>
      <c r="R276" s="408"/>
      <c r="S276" s="408"/>
      <c r="T276" s="409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410"/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0"/>
      <c r="M277" s="411"/>
      <c r="N277" s="407" t="s">
        <v>43</v>
      </c>
      <c r="O277" s="408"/>
      <c r="P277" s="408"/>
      <c r="Q277" s="408"/>
      <c r="R277" s="408"/>
      <c r="S277" s="408"/>
      <c r="T277" s="409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401" t="s">
        <v>458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66"/>
      <c r="Z278" s="66"/>
    </row>
    <row r="279" spans="1:53" ht="14.25" customHeight="1" x14ac:dyDescent="0.25">
      <c r="A279" s="402" t="s">
        <v>116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403">
        <v>4607091387421</v>
      </c>
      <c r="E280" s="403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5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405"/>
      <c r="P280" s="405"/>
      <c r="Q280" s="405"/>
      <c r="R280" s="406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403">
        <v>4607091387421</v>
      </c>
      <c r="E281" s="403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5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405"/>
      <c r="P281" s="405"/>
      <c r="Q281" s="405"/>
      <c r="R281" s="406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403">
        <v>4607091387452</v>
      </c>
      <c r="E282" s="403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5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405"/>
      <c r="P282" s="405"/>
      <c r="Q282" s="405"/>
      <c r="R282" s="406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403">
        <v>4607091387452</v>
      </c>
      <c r="E283" s="403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5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405"/>
      <c r="P283" s="405"/>
      <c r="Q283" s="405"/>
      <c r="R283" s="406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403">
        <v>4607091387452</v>
      </c>
      <c r="E284" s="403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573" t="s">
        <v>466</v>
      </c>
      <c r="O284" s="405"/>
      <c r="P284" s="405"/>
      <c r="Q284" s="405"/>
      <c r="R284" s="406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403">
        <v>4607091385984</v>
      </c>
      <c r="E285" s="403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405"/>
      <c r="P285" s="405"/>
      <c r="Q285" s="405"/>
      <c r="R285" s="406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403">
        <v>4607091387438</v>
      </c>
      <c r="E286" s="403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5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405"/>
      <c r="P286" s="405"/>
      <c r="Q286" s="405"/>
      <c r="R286" s="40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403">
        <v>4607091387469</v>
      </c>
      <c r="E287" s="403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5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405"/>
      <c r="P287" s="405"/>
      <c r="Q287" s="405"/>
      <c r="R287" s="40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410"/>
      <c r="B288" s="410"/>
      <c r="C288" s="410"/>
      <c r="D288" s="410"/>
      <c r="E288" s="410"/>
      <c r="F288" s="410"/>
      <c r="G288" s="410"/>
      <c r="H288" s="410"/>
      <c r="I288" s="410"/>
      <c r="J288" s="410"/>
      <c r="K288" s="410"/>
      <c r="L288" s="410"/>
      <c r="M288" s="411"/>
      <c r="N288" s="407" t="s">
        <v>43</v>
      </c>
      <c r="O288" s="408"/>
      <c r="P288" s="408"/>
      <c r="Q288" s="408"/>
      <c r="R288" s="408"/>
      <c r="S288" s="408"/>
      <c r="T288" s="409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410"/>
      <c r="B289" s="410"/>
      <c r="C289" s="410"/>
      <c r="D289" s="410"/>
      <c r="E289" s="410"/>
      <c r="F289" s="410"/>
      <c r="G289" s="410"/>
      <c r="H289" s="410"/>
      <c r="I289" s="410"/>
      <c r="J289" s="410"/>
      <c r="K289" s="410"/>
      <c r="L289" s="410"/>
      <c r="M289" s="411"/>
      <c r="N289" s="407" t="s">
        <v>43</v>
      </c>
      <c r="O289" s="408"/>
      <c r="P289" s="408"/>
      <c r="Q289" s="408"/>
      <c r="R289" s="408"/>
      <c r="S289" s="408"/>
      <c r="T289" s="409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402" t="s">
        <v>76</v>
      </c>
      <c r="B290" s="402"/>
      <c r="C290" s="402"/>
      <c r="D290" s="402"/>
      <c r="E290" s="402"/>
      <c r="F290" s="402"/>
      <c r="G290" s="402"/>
      <c r="H290" s="402"/>
      <c r="I290" s="402"/>
      <c r="J290" s="402"/>
      <c r="K290" s="402"/>
      <c r="L290" s="402"/>
      <c r="M290" s="402"/>
      <c r="N290" s="402"/>
      <c r="O290" s="402"/>
      <c r="P290" s="402"/>
      <c r="Q290" s="402"/>
      <c r="R290" s="402"/>
      <c r="S290" s="402"/>
      <c r="T290" s="402"/>
      <c r="U290" s="402"/>
      <c r="V290" s="402"/>
      <c r="W290" s="402"/>
      <c r="X290" s="402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403">
        <v>4607091387292</v>
      </c>
      <c r="E291" s="403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57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405"/>
      <c r="P291" s="405"/>
      <c r="Q291" s="405"/>
      <c r="R291" s="406"/>
      <c r="S291" s="40" t="s">
        <v>48</v>
      </c>
      <c r="T291" s="40" t="s">
        <v>48</v>
      </c>
      <c r="U291" s="41" t="s">
        <v>0</v>
      </c>
      <c r="V291" s="59">
        <v>70</v>
      </c>
      <c r="W291" s="56">
        <f>IFERROR(IF(V291="",0,CEILING((V291/$H291),1)*$H291),"")</f>
        <v>70.08</v>
      </c>
      <c r="X291" s="42">
        <f>IFERROR(IF(W291=0,"",ROUNDUP(W291/H291,0)*0.00753),"")</f>
        <v>0.12048</v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403">
        <v>4607091387315</v>
      </c>
      <c r="E292" s="403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5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405"/>
      <c r="P292" s="405"/>
      <c r="Q292" s="405"/>
      <c r="R292" s="406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410"/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1"/>
      <c r="N293" s="407" t="s">
        <v>43</v>
      </c>
      <c r="O293" s="408"/>
      <c r="P293" s="408"/>
      <c r="Q293" s="408"/>
      <c r="R293" s="408"/>
      <c r="S293" s="408"/>
      <c r="T293" s="409"/>
      <c r="U293" s="43" t="s">
        <v>42</v>
      </c>
      <c r="V293" s="44">
        <f>IFERROR(V291/H291,"0")+IFERROR(V292/H292,"0")</f>
        <v>15.981735159817353</v>
      </c>
      <c r="W293" s="44">
        <f>IFERROR(W291/H291,"0")+IFERROR(W292/H292,"0")</f>
        <v>16</v>
      </c>
      <c r="X293" s="44">
        <f>IFERROR(IF(X291="",0,X291),"0")+IFERROR(IF(X292="",0,X292),"0")</f>
        <v>0.12048</v>
      </c>
      <c r="Y293" s="68"/>
      <c r="Z293" s="68"/>
    </row>
    <row r="294" spans="1:53" x14ac:dyDescent="0.2">
      <c r="A294" s="410"/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1"/>
      <c r="N294" s="407" t="s">
        <v>43</v>
      </c>
      <c r="O294" s="408"/>
      <c r="P294" s="408"/>
      <c r="Q294" s="408"/>
      <c r="R294" s="408"/>
      <c r="S294" s="408"/>
      <c r="T294" s="409"/>
      <c r="U294" s="43" t="s">
        <v>0</v>
      </c>
      <c r="V294" s="44">
        <f>IFERROR(SUM(V291:V292),"0")</f>
        <v>70</v>
      </c>
      <c r="W294" s="44">
        <f>IFERROR(SUM(W291:W292),"0")</f>
        <v>70.08</v>
      </c>
      <c r="X294" s="43"/>
      <c r="Y294" s="68"/>
      <c r="Z294" s="68"/>
    </row>
    <row r="295" spans="1:53" ht="16.5" customHeight="1" x14ac:dyDescent="0.25">
      <c r="A295" s="401" t="s">
        <v>477</v>
      </c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1"/>
      <c r="P295" s="401"/>
      <c r="Q295" s="401"/>
      <c r="R295" s="401"/>
      <c r="S295" s="401"/>
      <c r="T295" s="401"/>
      <c r="U295" s="401"/>
      <c r="V295" s="401"/>
      <c r="W295" s="401"/>
      <c r="X295" s="401"/>
      <c r="Y295" s="66"/>
      <c r="Z295" s="66"/>
    </row>
    <row r="296" spans="1:53" ht="14.25" customHeight="1" x14ac:dyDescent="0.25">
      <c r="A296" s="402" t="s">
        <v>76</v>
      </c>
      <c r="B296" s="402"/>
      <c r="C296" s="402"/>
      <c r="D296" s="402"/>
      <c r="E296" s="402"/>
      <c r="F296" s="402"/>
      <c r="G296" s="402"/>
      <c r="H296" s="402"/>
      <c r="I296" s="402"/>
      <c r="J296" s="402"/>
      <c r="K296" s="402"/>
      <c r="L296" s="402"/>
      <c r="M296" s="402"/>
      <c r="N296" s="402"/>
      <c r="O296" s="402"/>
      <c r="P296" s="402"/>
      <c r="Q296" s="402"/>
      <c r="R296" s="402"/>
      <c r="S296" s="402"/>
      <c r="T296" s="402"/>
      <c r="U296" s="402"/>
      <c r="V296" s="402"/>
      <c r="W296" s="402"/>
      <c r="X296" s="402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403">
        <v>4607091383836</v>
      </c>
      <c r="E297" s="403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5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405"/>
      <c r="P297" s="405"/>
      <c r="Q297" s="405"/>
      <c r="R297" s="40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410"/>
      <c r="B298" s="410"/>
      <c r="C298" s="410"/>
      <c r="D298" s="410"/>
      <c r="E298" s="410"/>
      <c r="F298" s="410"/>
      <c r="G298" s="410"/>
      <c r="H298" s="410"/>
      <c r="I298" s="410"/>
      <c r="J298" s="410"/>
      <c r="K298" s="410"/>
      <c r="L298" s="410"/>
      <c r="M298" s="411"/>
      <c r="N298" s="407" t="s">
        <v>43</v>
      </c>
      <c r="O298" s="408"/>
      <c r="P298" s="408"/>
      <c r="Q298" s="408"/>
      <c r="R298" s="408"/>
      <c r="S298" s="408"/>
      <c r="T298" s="409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410"/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1"/>
      <c r="N299" s="407" t="s">
        <v>43</v>
      </c>
      <c r="O299" s="408"/>
      <c r="P299" s="408"/>
      <c r="Q299" s="408"/>
      <c r="R299" s="408"/>
      <c r="S299" s="408"/>
      <c r="T299" s="409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402" t="s">
        <v>81</v>
      </c>
      <c r="B300" s="402"/>
      <c r="C300" s="402"/>
      <c r="D300" s="402"/>
      <c r="E300" s="402"/>
      <c r="F300" s="402"/>
      <c r="G300" s="402"/>
      <c r="H300" s="402"/>
      <c r="I300" s="402"/>
      <c r="J300" s="402"/>
      <c r="K300" s="402"/>
      <c r="L300" s="402"/>
      <c r="M300" s="402"/>
      <c r="N300" s="402"/>
      <c r="O300" s="402"/>
      <c r="P300" s="402"/>
      <c r="Q300" s="402"/>
      <c r="R300" s="402"/>
      <c r="S300" s="402"/>
      <c r="T300" s="402"/>
      <c r="U300" s="402"/>
      <c r="V300" s="402"/>
      <c r="W300" s="402"/>
      <c r="X300" s="402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403">
        <v>4607091387919</v>
      </c>
      <c r="E301" s="403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5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405"/>
      <c r="P301" s="405"/>
      <c r="Q301" s="405"/>
      <c r="R301" s="406"/>
      <c r="S301" s="40" t="s">
        <v>48</v>
      </c>
      <c r="T301" s="40" t="s">
        <v>48</v>
      </c>
      <c r="U301" s="41" t="s">
        <v>0</v>
      </c>
      <c r="V301" s="59">
        <v>80</v>
      </c>
      <c r="W301" s="56">
        <f>IFERROR(IF(V301="",0,CEILING((V301/$H301),1)*$H301),"")</f>
        <v>81</v>
      </c>
      <c r="X301" s="42">
        <f>IFERROR(IF(W301=0,"",ROUNDUP(W301/H301,0)*0.02175),"")</f>
        <v>0.21749999999999997</v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410"/>
      <c r="B302" s="410"/>
      <c r="C302" s="410"/>
      <c r="D302" s="410"/>
      <c r="E302" s="410"/>
      <c r="F302" s="410"/>
      <c r="G302" s="410"/>
      <c r="H302" s="410"/>
      <c r="I302" s="410"/>
      <c r="J302" s="410"/>
      <c r="K302" s="410"/>
      <c r="L302" s="410"/>
      <c r="M302" s="411"/>
      <c r="N302" s="407" t="s">
        <v>43</v>
      </c>
      <c r="O302" s="408"/>
      <c r="P302" s="408"/>
      <c r="Q302" s="408"/>
      <c r="R302" s="408"/>
      <c r="S302" s="408"/>
      <c r="T302" s="409"/>
      <c r="U302" s="43" t="s">
        <v>42</v>
      </c>
      <c r="V302" s="44">
        <f>IFERROR(V301/H301,"0")</f>
        <v>9.8765432098765444</v>
      </c>
      <c r="W302" s="44">
        <f>IFERROR(W301/H301,"0")</f>
        <v>10</v>
      </c>
      <c r="X302" s="44">
        <f>IFERROR(IF(X301="",0,X301),"0")</f>
        <v>0.21749999999999997</v>
      </c>
      <c r="Y302" s="68"/>
      <c r="Z302" s="68"/>
    </row>
    <row r="303" spans="1:53" x14ac:dyDescent="0.2">
      <c r="A303" s="410"/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1"/>
      <c r="N303" s="407" t="s">
        <v>43</v>
      </c>
      <c r="O303" s="408"/>
      <c r="P303" s="408"/>
      <c r="Q303" s="408"/>
      <c r="R303" s="408"/>
      <c r="S303" s="408"/>
      <c r="T303" s="409"/>
      <c r="U303" s="43" t="s">
        <v>0</v>
      </c>
      <c r="V303" s="44">
        <f>IFERROR(SUM(V301:V301),"0")</f>
        <v>80</v>
      </c>
      <c r="W303" s="44">
        <f>IFERROR(SUM(W301:W301),"0")</f>
        <v>81</v>
      </c>
      <c r="X303" s="43"/>
      <c r="Y303" s="68"/>
      <c r="Z303" s="68"/>
    </row>
    <row r="304" spans="1:53" ht="14.25" customHeight="1" x14ac:dyDescent="0.25">
      <c r="A304" s="402" t="s">
        <v>237</v>
      </c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2"/>
      <c r="O304" s="402"/>
      <c r="P304" s="402"/>
      <c r="Q304" s="402"/>
      <c r="R304" s="402"/>
      <c r="S304" s="402"/>
      <c r="T304" s="402"/>
      <c r="U304" s="402"/>
      <c r="V304" s="402"/>
      <c r="W304" s="402"/>
      <c r="X304" s="402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403">
        <v>4607091388831</v>
      </c>
      <c r="E305" s="403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5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405"/>
      <c r="P305" s="405"/>
      <c r="Q305" s="405"/>
      <c r="R305" s="406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410"/>
      <c r="B306" s="410"/>
      <c r="C306" s="410"/>
      <c r="D306" s="410"/>
      <c r="E306" s="410"/>
      <c r="F306" s="410"/>
      <c r="G306" s="410"/>
      <c r="H306" s="410"/>
      <c r="I306" s="410"/>
      <c r="J306" s="410"/>
      <c r="K306" s="410"/>
      <c r="L306" s="410"/>
      <c r="M306" s="411"/>
      <c r="N306" s="407" t="s">
        <v>43</v>
      </c>
      <c r="O306" s="408"/>
      <c r="P306" s="408"/>
      <c r="Q306" s="408"/>
      <c r="R306" s="408"/>
      <c r="S306" s="408"/>
      <c r="T306" s="409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410"/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1"/>
      <c r="N307" s="407" t="s">
        <v>43</v>
      </c>
      <c r="O307" s="408"/>
      <c r="P307" s="408"/>
      <c r="Q307" s="408"/>
      <c r="R307" s="408"/>
      <c r="S307" s="408"/>
      <c r="T307" s="409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402" t="s">
        <v>94</v>
      </c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2"/>
      <c r="P308" s="402"/>
      <c r="Q308" s="402"/>
      <c r="R308" s="402"/>
      <c r="S308" s="402"/>
      <c r="T308" s="402"/>
      <c r="U308" s="402"/>
      <c r="V308" s="402"/>
      <c r="W308" s="402"/>
      <c r="X308" s="402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403">
        <v>4607091383102</v>
      </c>
      <c r="E309" s="403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5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405"/>
      <c r="P309" s="405"/>
      <c r="Q309" s="405"/>
      <c r="R309" s="406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410"/>
      <c r="B310" s="410"/>
      <c r="C310" s="410"/>
      <c r="D310" s="410"/>
      <c r="E310" s="410"/>
      <c r="F310" s="410"/>
      <c r="G310" s="410"/>
      <c r="H310" s="410"/>
      <c r="I310" s="410"/>
      <c r="J310" s="410"/>
      <c r="K310" s="410"/>
      <c r="L310" s="410"/>
      <c r="M310" s="411"/>
      <c r="N310" s="407" t="s">
        <v>43</v>
      </c>
      <c r="O310" s="408"/>
      <c r="P310" s="408"/>
      <c r="Q310" s="408"/>
      <c r="R310" s="408"/>
      <c r="S310" s="408"/>
      <c r="T310" s="40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410"/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1"/>
      <c r="N311" s="407" t="s">
        <v>43</v>
      </c>
      <c r="O311" s="408"/>
      <c r="P311" s="408"/>
      <c r="Q311" s="408"/>
      <c r="R311" s="408"/>
      <c r="S311" s="408"/>
      <c r="T311" s="40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400" t="s">
        <v>486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55"/>
      <c r="Z312" s="55"/>
    </row>
    <row r="313" spans="1:53" ht="16.5" customHeight="1" x14ac:dyDescent="0.25">
      <c r="A313" s="401" t="s">
        <v>487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66"/>
      <c r="Z313" s="66"/>
    </row>
    <row r="314" spans="1:53" ht="14.25" customHeight="1" x14ac:dyDescent="0.25">
      <c r="A314" s="402" t="s">
        <v>81</v>
      </c>
      <c r="B314" s="402"/>
      <c r="C314" s="402"/>
      <c r="D314" s="402"/>
      <c r="E314" s="402"/>
      <c r="F314" s="402"/>
      <c r="G314" s="402"/>
      <c r="H314" s="402"/>
      <c r="I314" s="402"/>
      <c r="J314" s="402"/>
      <c r="K314" s="402"/>
      <c r="L314" s="402"/>
      <c r="M314" s="402"/>
      <c r="N314" s="402"/>
      <c r="O314" s="402"/>
      <c r="P314" s="402"/>
      <c r="Q314" s="402"/>
      <c r="R314" s="402"/>
      <c r="S314" s="402"/>
      <c r="T314" s="402"/>
      <c r="U314" s="402"/>
      <c r="V314" s="402"/>
      <c r="W314" s="402"/>
      <c r="X314" s="402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403">
        <v>4607091383928</v>
      </c>
      <c r="E315" s="403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5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405"/>
      <c r="P315" s="405"/>
      <c r="Q315" s="405"/>
      <c r="R315" s="406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410"/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1"/>
      <c r="N316" s="407" t="s">
        <v>43</v>
      </c>
      <c r="O316" s="408"/>
      <c r="P316" s="408"/>
      <c r="Q316" s="408"/>
      <c r="R316" s="408"/>
      <c r="S316" s="408"/>
      <c r="T316" s="409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410"/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1"/>
      <c r="N317" s="407" t="s">
        <v>43</v>
      </c>
      <c r="O317" s="408"/>
      <c r="P317" s="408"/>
      <c r="Q317" s="408"/>
      <c r="R317" s="408"/>
      <c r="S317" s="408"/>
      <c r="T317" s="409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400" t="s">
        <v>491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55"/>
      <c r="Z318" s="55"/>
    </row>
    <row r="319" spans="1:53" ht="16.5" customHeight="1" x14ac:dyDescent="0.25">
      <c r="A319" s="401" t="s">
        <v>492</v>
      </c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01"/>
      <c r="O319" s="401"/>
      <c r="P319" s="401"/>
      <c r="Q319" s="401"/>
      <c r="R319" s="401"/>
      <c r="S319" s="401"/>
      <c r="T319" s="401"/>
      <c r="U319" s="401"/>
      <c r="V319" s="401"/>
      <c r="W319" s="401"/>
      <c r="X319" s="401"/>
      <c r="Y319" s="66"/>
      <c r="Z319" s="66"/>
    </row>
    <row r="320" spans="1:53" ht="14.25" customHeight="1" x14ac:dyDescent="0.25">
      <c r="A320" s="402" t="s">
        <v>116</v>
      </c>
      <c r="B320" s="402"/>
      <c r="C320" s="402"/>
      <c r="D320" s="402"/>
      <c r="E320" s="402"/>
      <c r="F320" s="402"/>
      <c r="G320" s="402"/>
      <c r="H320" s="402"/>
      <c r="I320" s="402"/>
      <c r="J320" s="402"/>
      <c r="K320" s="402"/>
      <c r="L320" s="402"/>
      <c r="M320" s="402"/>
      <c r="N320" s="402"/>
      <c r="O320" s="402"/>
      <c r="P320" s="402"/>
      <c r="Q320" s="402"/>
      <c r="R320" s="402"/>
      <c r="S320" s="402"/>
      <c r="T320" s="402"/>
      <c r="U320" s="402"/>
      <c r="V320" s="402"/>
      <c r="W320" s="402"/>
      <c r="X320" s="402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403">
        <v>4607091383997</v>
      </c>
      <c r="E321" s="403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405"/>
      <c r="P321" s="405"/>
      <c r="Q321" s="405"/>
      <c r="R321" s="406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403">
        <v>4607091383997</v>
      </c>
      <c r="E322" s="403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405"/>
      <c r="P322" s="405"/>
      <c r="Q322" s="405"/>
      <c r="R322" s="406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403">
        <v>4607091384130</v>
      </c>
      <c r="E323" s="403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5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405"/>
      <c r="P323" s="405"/>
      <c r="Q323" s="405"/>
      <c r="R323" s="406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403">
        <v>4607091384130</v>
      </c>
      <c r="E324" s="403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405"/>
      <c r="P324" s="405"/>
      <c r="Q324" s="405"/>
      <c r="R324" s="406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403">
        <v>4607091384147</v>
      </c>
      <c r="E325" s="403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5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405"/>
      <c r="P325" s="405"/>
      <c r="Q325" s="405"/>
      <c r="R325" s="406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403">
        <v>4607091384147</v>
      </c>
      <c r="E326" s="403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589" t="s">
        <v>502</v>
      </c>
      <c r="O326" s="405"/>
      <c r="P326" s="405"/>
      <c r="Q326" s="405"/>
      <c r="R326" s="406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403">
        <v>4607091384154</v>
      </c>
      <c r="E327" s="403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405"/>
      <c r="P327" s="405"/>
      <c r="Q327" s="405"/>
      <c r="R327" s="406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403">
        <v>4607091384161</v>
      </c>
      <c r="E328" s="403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5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405"/>
      <c r="P328" s="405"/>
      <c r="Q328" s="405"/>
      <c r="R328" s="406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410"/>
      <c r="B329" s="410"/>
      <c r="C329" s="410"/>
      <c r="D329" s="410"/>
      <c r="E329" s="410"/>
      <c r="F329" s="410"/>
      <c r="G329" s="410"/>
      <c r="H329" s="410"/>
      <c r="I329" s="410"/>
      <c r="J329" s="410"/>
      <c r="K329" s="410"/>
      <c r="L329" s="410"/>
      <c r="M329" s="411"/>
      <c r="N329" s="407" t="s">
        <v>43</v>
      </c>
      <c r="O329" s="408"/>
      <c r="P329" s="408"/>
      <c r="Q329" s="408"/>
      <c r="R329" s="408"/>
      <c r="S329" s="408"/>
      <c r="T329" s="409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0</v>
      </c>
      <c r="W329" s="44">
        <f>IFERROR(W321/H321,"0")+IFERROR(W322/H322,"0")+IFERROR(W323/H323,"0")+IFERROR(W324/H324,"0")+IFERROR(W325/H325,"0")+IFERROR(W326/H326,"0")+IFERROR(W327/H327,"0")+IFERROR(W328/H328,"0")</f>
        <v>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68"/>
      <c r="Z329" s="68"/>
    </row>
    <row r="330" spans="1:53" x14ac:dyDescent="0.2">
      <c r="A330" s="410"/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1"/>
      <c r="N330" s="407" t="s">
        <v>43</v>
      </c>
      <c r="O330" s="408"/>
      <c r="P330" s="408"/>
      <c r="Q330" s="408"/>
      <c r="R330" s="408"/>
      <c r="S330" s="408"/>
      <c r="T330" s="409"/>
      <c r="U330" s="43" t="s">
        <v>0</v>
      </c>
      <c r="V330" s="44">
        <f>IFERROR(SUM(V321:V328),"0")</f>
        <v>0</v>
      </c>
      <c r="W330" s="44">
        <f>IFERROR(SUM(W321:W328),"0")</f>
        <v>0</v>
      </c>
      <c r="X330" s="43"/>
      <c r="Y330" s="68"/>
      <c r="Z330" s="68"/>
    </row>
    <row r="331" spans="1:53" ht="14.25" customHeight="1" x14ac:dyDescent="0.25">
      <c r="A331" s="402" t="s">
        <v>108</v>
      </c>
      <c r="B331" s="402"/>
      <c r="C331" s="402"/>
      <c r="D331" s="402"/>
      <c r="E331" s="402"/>
      <c r="F331" s="402"/>
      <c r="G331" s="402"/>
      <c r="H331" s="402"/>
      <c r="I331" s="402"/>
      <c r="J331" s="402"/>
      <c r="K331" s="402"/>
      <c r="L331" s="402"/>
      <c r="M331" s="402"/>
      <c r="N331" s="402"/>
      <c r="O331" s="402"/>
      <c r="P331" s="402"/>
      <c r="Q331" s="402"/>
      <c r="R331" s="402"/>
      <c r="S331" s="402"/>
      <c r="T331" s="402"/>
      <c r="U331" s="402"/>
      <c r="V331" s="402"/>
      <c r="W331" s="402"/>
      <c r="X331" s="402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403">
        <v>4607091383980</v>
      </c>
      <c r="E332" s="40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405"/>
      <c r="P332" s="405"/>
      <c r="Q332" s="405"/>
      <c r="R332" s="406"/>
      <c r="S332" s="40" t="s">
        <v>48</v>
      </c>
      <c r="T332" s="40" t="s">
        <v>48</v>
      </c>
      <c r="U332" s="41" t="s">
        <v>0</v>
      </c>
      <c r="V332" s="59">
        <v>2500</v>
      </c>
      <c r="W332" s="56">
        <f>IFERROR(IF(V332="",0,CEILING((V332/$H332),1)*$H332),"")</f>
        <v>2505</v>
      </c>
      <c r="X332" s="42">
        <f>IFERROR(IF(W332=0,"",ROUNDUP(W332/H332,0)*0.02175),"")</f>
        <v>3.6322499999999995</v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403">
        <v>4680115883314</v>
      </c>
      <c r="E333" s="403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593" t="s">
        <v>511</v>
      </c>
      <c r="O333" s="405"/>
      <c r="P333" s="405"/>
      <c r="Q333" s="405"/>
      <c r="R333" s="406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403">
        <v>4607091384178</v>
      </c>
      <c r="E334" s="403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405"/>
      <c r="P334" s="405"/>
      <c r="Q334" s="405"/>
      <c r="R334" s="40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410"/>
      <c r="B335" s="410"/>
      <c r="C335" s="410"/>
      <c r="D335" s="410"/>
      <c r="E335" s="410"/>
      <c r="F335" s="410"/>
      <c r="G335" s="410"/>
      <c r="H335" s="410"/>
      <c r="I335" s="410"/>
      <c r="J335" s="410"/>
      <c r="K335" s="410"/>
      <c r="L335" s="410"/>
      <c r="M335" s="411"/>
      <c r="N335" s="407" t="s">
        <v>43</v>
      </c>
      <c r="O335" s="408"/>
      <c r="P335" s="408"/>
      <c r="Q335" s="408"/>
      <c r="R335" s="408"/>
      <c r="S335" s="408"/>
      <c r="T335" s="409"/>
      <c r="U335" s="43" t="s">
        <v>42</v>
      </c>
      <c r="V335" s="44">
        <f>IFERROR(V332/H332,"0")+IFERROR(V333/H333,"0")+IFERROR(V334/H334,"0")</f>
        <v>166.66666666666666</v>
      </c>
      <c r="W335" s="44">
        <f>IFERROR(W332/H332,"0")+IFERROR(W333/H333,"0")+IFERROR(W334/H334,"0")</f>
        <v>167</v>
      </c>
      <c r="X335" s="44">
        <f>IFERROR(IF(X332="",0,X332),"0")+IFERROR(IF(X333="",0,X333),"0")+IFERROR(IF(X334="",0,X334),"0")</f>
        <v>3.6322499999999995</v>
      </c>
      <c r="Y335" s="68"/>
      <c r="Z335" s="68"/>
    </row>
    <row r="336" spans="1:53" x14ac:dyDescent="0.2">
      <c r="A336" s="410"/>
      <c r="B336" s="410"/>
      <c r="C336" s="410"/>
      <c r="D336" s="410"/>
      <c r="E336" s="410"/>
      <c r="F336" s="410"/>
      <c r="G336" s="410"/>
      <c r="H336" s="410"/>
      <c r="I336" s="410"/>
      <c r="J336" s="410"/>
      <c r="K336" s="410"/>
      <c r="L336" s="410"/>
      <c r="M336" s="411"/>
      <c r="N336" s="407" t="s">
        <v>43</v>
      </c>
      <c r="O336" s="408"/>
      <c r="P336" s="408"/>
      <c r="Q336" s="408"/>
      <c r="R336" s="408"/>
      <c r="S336" s="408"/>
      <c r="T336" s="409"/>
      <c r="U336" s="43" t="s">
        <v>0</v>
      </c>
      <c r="V336" s="44">
        <f>IFERROR(SUM(V332:V334),"0")</f>
        <v>2500</v>
      </c>
      <c r="W336" s="44">
        <f>IFERROR(SUM(W332:W334),"0")</f>
        <v>2505</v>
      </c>
      <c r="X336" s="43"/>
      <c r="Y336" s="68"/>
      <c r="Z336" s="68"/>
    </row>
    <row r="337" spans="1:53" ht="14.25" customHeight="1" x14ac:dyDescent="0.25">
      <c r="A337" s="402" t="s">
        <v>81</v>
      </c>
      <c r="B337" s="402"/>
      <c r="C337" s="402"/>
      <c r="D337" s="402"/>
      <c r="E337" s="402"/>
      <c r="F337" s="402"/>
      <c r="G337" s="402"/>
      <c r="H337" s="402"/>
      <c r="I337" s="402"/>
      <c r="J337" s="402"/>
      <c r="K337" s="402"/>
      <c r="L337" s="402"/>
      <c r="M337" s="402"/>
      <c r="N337" s="402"/>
      <c r="O337" s="402"/>
      <c r="P337" s="402"/>
      <c r="Q337" s="402"/>
      <c r="R337" s="402"/>
      <c r="S337" s="402"/>
      <c r="T337" s="402"/>
      <c r="U337" s="402"/>
      <c r="V337" s="402"/>
      <c r="W337" s="402"/>
      <c r="X337" s="402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403">
        <v>4607091383928</v>
      </c>
      <c r="E338" s="403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595" t="s">
        <v>516</v>
      </c>
      <c r="O338" s="405"/>
      <c r="P338" s="405"/>
      <c r="Q338" s="405"/>
      <c r="R338" s="406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403">
        <v>4607091384260</v>
      </c>
      <c r="E339" s="40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5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405"/>
      <c r="P339" s="405"/>
      <c r="Q339" s="405"/>
      <c r="R339" s="406"/>
      <c r="S339" s="40" t="s">
        <v>48</v>
      </c>
      <c r="T339" s="40" t="s">
        <v>48</v>
      </c>
      <c r="U339" s="41" t="s">
        <v>0</v>
      </c>
      <c r="V339" s="59">
        <v>600</v>
      </c>
      <c r="W339" s="56">
        <f>IFERROR(IF(V339="",0,CEILING((V339/$H339),1)*$H339),"")</f>
        <v>600.6</v>
      </c>
      <c r="X339" s="42">
        <f>IFERROR(IF(W339=0,"",ROUNDUP(W339/H339,0)*0.02175),"")</f>
        <v>1.67475</v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410"/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1"/>
      <c r="N340" s="407" t="s">
        <v>43</v>
      </c>
      <c r="O340" s="408"/>
      <c r="P340" s="408"/>
      <c r="Q340" s="408"/>
      <c r="R340" s="408"/>
      <c r="S340" s="408"/>
      <c r="T340" s="409"/>
      <c r="U340" s="43" t="s">
        <v>42</v>
      </c>
      <c r="V340" s="44">
        <f>IFERROR(V338/H338,"0")+IFERROR(V339/H339,"0")</f>
        <v>76.92307692307692</v>
      </c>
      <c r="W340" s="44">
        <f>IFERROR(W338/H338,"0")+IFERROR(W339/H339,"0")</f>
        <v>77</v>
      </c>
      <c r="X340" s="44">
        <f>IFERROR(IF(X338="",0,X338),"0")+IFERROR(IF(X339="",0,X339),"0")</f>
        <v>1.67475</v>
      </c>
      <c r="Y340" s="68"/>
      <c r="Z340" s="68"/>
    </row>
    <row r="341" spans="1:53" x14ac:dyDescent="0.2">
      <c r="A341" s="410"/>
      <c r="B341" s="410"/>
      <c r="C341" s="410"/>
      <c r="D341" s="410"/>
      <c r="E341" s="410"/>
      <c r="F341" s="410"/>
      <c r="G341" s="410"/>
      <c r="H341" s="410"/>
      <c r="I341" s="410"/>
      <c r="J341" s="410"/>
      <c r="K341" s="410"/>
      <c r="L341" s="410"/>
      <c r="M341" s="411"/>
      <c r="N341" s="407" t="s">
        <v>43</v>
      </c>
      <c r="O341" s="408"/>
      <c r="P341" s="408"/>
      <c r="Q341" s="408"/>
      <c r="R341" s="408"/>
      <c r="S341" s="408"/>
      <c r="T341" s="409"/>
      <c r="U341" s="43" t="s">
        <v>0</v>
      </c>
      <c r="V341" s="44">
        <f>IFERROR(SUM(V338:V339),"0")</f>
        <v>600</v>
      </c>
      <c r="W341" s="44">
        <f>IFERROR(SUM(W338:W339),"0")</f>
        <v>600.6</v>
      </c>
      <c r="X341" s="43"/>
      <c r="Y341" s="68"/>
      <c r="Z341" s="68"/>
    </row>
    <row r="342" spans="1:53" ht="14.25" customHeight="1" x14ac:dyDescent="0.25">
      <c r="A342" s="402" t="s">
        <v>237</v>
      </c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02"/>
      <c r="O342" s="402"/>
      <c r="P342" s="402"/>
      <c r="Q342" s="402"/>
      <c r="R342" s="402"/>
      <c r="S342" s="402"/>
      <c r="T342" s="402"/>
      <c r="U342" s="402"/>
      <c r="V342" s="402"/>
      <c r="W342" s="402"/>
      <c r="X342" s="402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403">
        <v>4607091384673</v>
      </c>
      <c r="E343" s="403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5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405"/>
      <c r="P343" s="405"/>
      <c r="Q343" s="405"/>
      <c r="R343" s="406"/>
      <c r="S343" s="40" t="s">
        <v>48</v>
      </c>
      <c r="T343" s="40" t="s">
        <v>48</v>
      </c>
      <c r="U343" s="41" t="s">
        <v>0</v>
      </c>
      <c r="V343" s="59">
        <v>650</v>
      </c>
      <c r="W343" s="56">
        <f>IFERROR(IF(V343="",0,CEILING((V343/$H343),1)*$H343),"")</f>
        <v>655.19999999999993</v>
      </c>
      <c r="X343" s="42">
        <f>IFERROR(IF(W343=0,"",ROUNDUP(W343/H343,0)*0.02175),"")</f>
        <v>1.827</v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410"/>
      <c r="B344" s="410"/>
      <c r="C344" s="410"/>
      <c r="D344" s="410"/>
      <c r="E344" s="410"/>
      <c r="F344" s="410"/>
      <c r="G344" s="410"/>
      <c r="H344" s="410"/>
      <c r="I344" s="410"/>
      <c r="J344" s="410"/>
      <c r="K344" s="410"/>
      <c r="L344" s="410"/>
      <c r="M344" s="411"/>
      <c r="N344" s="407" t="s">
        <v>43</v>
      </c>
      <c r="O344" s="408"/>
      <c r="P344" s="408"/>
      <c r="Q344" s="408"/>
      <c r="R344" s="408"/>
      <c r="S344" s="408"/>
      <c r="T344" s="409"/>
      <c r="U344" s="43" t="s">
        <v>42</v>
      </c>
      <c r="V344" s="44">
        <f>IFERROR(V343/H343,"0")</f>
        <v>83.333333333333329</v>
      </c>
      <c r="W344" s="44">
        <f>IFERROR(W343/H343,"0")</f>
        <v>84</v>
      </c>
      <c r="X344" s="44">
        <f>IFERROR(IF(X343="",0,X343),"0")</f>
        <v>1.827</v>
      </c>
      <c r="Y344" s="68"/>
      <c r="Z344" s="68"/>
    </row>
    <row r="345" spans="1:53" x14ac:dyDescent="0.2">
      <c r="A345" s="410"/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1"/>
      <c r="N345" s="407" t="s">
        <v>43</v>
      </c>
      <c r="O345" s="408"/>
      <c r="P345" s="408"/>
      <c r="Q345" s="408"/>
      <c r="R345" s="408"/>
      <c r="S345" s="408"/>
      <c r="T345" s="409"/>
      <c r="U345" s="43" t="s">
        <v>0</v>
      </c>
      <c r="V345" s="44">
        <f>IFERROR(SUM(V343:V343),"0")</f>
        <v>650</v>
      </c>
      <c r="W345" s="44">
        <f>IFERROR(SUM(W343:W343),"0")</f>
        <v>655.19999999999993</v>
      </c>
      <c r="X345" s="43"/>
      <c r="Y345" s="68"/>
      <c r="Z345" s="68"/>
    </row>
    <row r="346" spans="1:53" ht="16.5" customHeight="1" x14ac:dyDescent="0.25">
      <c r="A346" s="401" t="s">
        <v>521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66"/>
      <c r="Z346" s="66"/>
    </row>
    <row r="347" spans="1:53" ht="14.25" customHeight="1" x14ac:dyDescent="0.25">
      <c r="A347" s="402" t="s">
        <v>116</v>
      </c>
      <c r="B347" s="402"/>
      <c r="C347" s="402"/>
      <c r="D347" s="402"/>
      <c r="E347" s="402"/>
      <c r="F347" s="402"/>
      <c r="G347" s="402"/>
      <c r="H347" s="402"/>
      <c r="I347" s="402"/>
      <c r="J347" s="402"/>
      <c r="K347" s="402"/>
      <c r="L347" s="402"/>
      <c r="M347" s="402"/>
      <c r="N347" s="402"/>
      <c r="O347" s="402"/>
      <c r="P347" s="402"/>
      <c r="Q347" s="402"/>
      <c r="R347" s="402"/>
      <c r="S347" s="402"/>
      <c r="T347" s="402"/>
      <c r="U347" s="402"/>
      <c r="V347" s="402"/>
      <c r="W347" s="402"/>
      <c r="X347" s="402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403">
        <v>4607091384185</v>
      </c>
      <c r="E348" s="403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405"/>
      <c r="P348" s="405"/>
      <c r="Q348" s="405"/>
      <c r="R348" s="406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403">
        <v>4607091384192</v>
      </c>
      <c r="E349" s="403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405"/>
      <c r="P349" s="405"/>
      <c r="Q349" s="405"/>
      <c r="R349" s="40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403">
        <v>4680115881907</v>
      </c>
      <c r="E350" s="403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405"/>
      <c r="P350" s="405"/>
      <c r="Q350" s="405"/>
      <c r="R350" s="40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403">
        <v>4680115883925</v>
      </c>
      <c r="E351" s="403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601" t="s">
        <v>530</v>
      </c>
      <c r="O351" s="405"/>
      <c r="P351" s="405"/>
      <c r="Q351" s="405"/>
      <c r="R351" s="406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403">
        <v>4607091384680</v>
      </c>
      <c r="E352" s="403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6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405"/>
      <c r="P352" s="405"/>
      <c r="Q352" s="405"/>
      <c r="R352" s="40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410"/>
      <c r="B353" s="410"/>
      <c r="C353" s="410"/>
      <c r="D353" s="410"/>
      <c r="E353" s="410"/>
      <c r="F353" s="410"/>
      <c r="G353" s="410"/>
      <c r="H353" s="410"/>
      <c r="I353" s="410"/>
      <c r="J353" s="410"/>
      <c r="K353" s="410"/>
      <c r="L353" s="410"/>
      <c r="M353" s="411"/>
      <c r="N353" s="407" t="s">
        <v>43</v>
      </c>
      <c r="O353" s="408"/>
      <c r="P353" s="408"/>
      <c r="Q353" s="408"/>
      <c r="R353" s="408"/>
      <c r="S353" s="408"/>
      <c r="T353" s="409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410"/>
      <c r="B354" s="410"/>
      <c r="C354" s="410"/>
      <c r="D354" s="410"/>
      <c r="E354" s="410"/>
      <c r="F354" s="410"/>
      <c r="G354" s="410"/>
      <c r="H354" s="410"/>
      <c r="I354" s="410"/>
      <c r="J354" s="410"/>
      <c r="K354" s="410"/>
      <c r="L354" s="410"/>
      <c r="M354" s="411"/>
      <c r="N354" s="407" t="s">
        <v>43</v>
      </c>
      <c r="O354" s="408"/>
      <c r="P354" s="408"/>
      <c r="Q354" s="408"/>
      <c r="R354" s="408"/>
      <c r="S354" s="408"/>
      <c r="T354" s="409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402" t="s">
        <v>76</v>
      </c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02"/>
      <c r="O355" s="402"/>
      <c r="P355" s="402"/>
      <c r="Q355" s="402"/>
      <c r="R355" s="402"/>
      <c r="S355" s="402"/>
      <c r="T355" s="402"/>
      <c r="U355" s="402"/>
      <c r="V355" s="402"/>
      <c r="W355" s="402"/>
      <c r="X355" s="402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403">
        <v>4607091384802</v>
      </c>
      <c r="E356" s="403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6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405"/>
      <c r="P356" s="405"/>
      <c r="Q356" s="405"/>
      <c r="R356" s="406"/>
      <c r="S356" s="40" t="s">
        <v>48</v>
      </c>
      <c r="T356" s="40" t="s">
        <v>48</v>
      </c>
      <c r="U356" s="41" t="s">
        <v>0</v>
      </c>
      <c r="V356" s="59">
        <v>400</v>
      </c>
      <c r="W356" s="56">
        <f>IFERROR(IF(V356="",0,CEILING((V356/$H356),1)*$H356),"")</f>
        <v>402.96</v>
      </c>
      <c r="X356" s="42">
        <f>IFERROR(IF(W356=0,"",ROUNDUP(W356/H356,0)*0.00753),"")</f>
        <v>0.69276000000000004</v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403">
        <v>4607091384826</v>
      </c>
      <c r="E357" s="403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6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405"/>
      <c r="P357" s="405"/>
      <c r="Q357" s="405"/>
      <c r="R357" s="406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410"/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1"/>
      <c r="N358" s="407" t="s">
        <v>43</v>
      </c>
      <c r="O358" s="408"/>
      <c r="P358" s="408"/>
      <c r="Q358" s="408"/>
      <c r="R358" s="408"/>
      <c r="S358" s="408"/>
      <c r="T358" s="409"/>
      <c r="U358" s="43" t="s">
        <v>42</v>
      </c>
      <c r="V358" s="44">
        <f>IFERROR(V356/H356,"0")+IFERROR(V357/H357,"0")</f>
        <v>91.324200913242009</v>
      </c>
      <c r="W358" s="44">
        <f>IFERROR(W356/H356,"0")+IFERROR(W357/H357,"0")</f>
        <v>92</v>
      </c>
      <c r="X358" s="44">
        <f>IFERROR(IF(X356="",0,X356),"0")+IFERROR(IF(X357="",0,X357),"0")</f>
        <v>0.69276000000000004</v>
      </c>
      <c r="Y358" s="68"/>
      <c r="Z358" s="68"/>
    </row>
    <row r="359" spans="1:53" x14ac:dyDescent="0.2">
      <c r="A359" s="410"/>
      <c r="B359" s="410"/>
      <c r="C359" s="410"/>
      <c r="D359" s="410"/>
      <c r="E359" s="410"/>
      <c r="F359" s="410"/>
      <c r="G359" s="410"/>
      <c r="H359" s="410"/>
      <c r="I359" s="410"/>
      <c r="J359" s="410"/>
      <c r="K359" s="410"/>
      <c r="L359" s="410"/>
      <c r="M359" s="411"/>
      <c r="N359" s="407" t="s">
        <v>43</v>
      </c>
      <c r="O359" s="408"/>
      <c r="P359" s="408"/>
      <c r="Q359" s="408"/>
      <c r="R359" s="408"/>
      <c r="S359" s="408"/>
      <c r="T359" s="409"/>
      <c r="U359" s="43" t="s">
        <v>0</v>
      </c>
      <c r="V359" s="44">
        <f>IFERROR(SUM(V356:V357),"0")</f>
        <v>400</v>
      </c>
      <c r="W359" s="44">
        <f>IFERROR(SUM(W356:W357),"0")</f>
        <v>402.96</v>
      </c>
      <c r="X359" s="43"/>
      <c r="Y359" s="68"/>
      <c r="Z359" s="68"/>
    </row>
    <row r="360" spans="1:53" ht="14.25" customHeight="1" x14ac:dyDescent="0.25">
      <c r="A360" s="402" t="s">
        <v>81</v>
      </c>
      <c r="B360" s="402"/>
      <c r="C360" s="402"/>
      <c r="D360" s="402"/>
      <c r="E360" s="402"/>
      <c r="F360" s="402"/>
      <c r="G360" s="402"/>
      <c r="H360" s="402"/>
      <c r="I360" s="402"/>
      <c r="J360" s="402"/>
      <c r="K360" s="402"/>
      <c r="L360" s="402"/>
      <c r="M360" s="402"/>
      <c r="N360" s="402"/>
      <c r="O360" s="402"/>
      <c r="P360" s="402"/>
      <c r="Q360" s="402"/>
      <c r="R360" s="402"/>
      <c r="S360" s="402"/>
      <c r="T360" s="402"/>
      <c r="U360" s="402"/>
      <c r="V360" s="402"/>
      <c r="W360" s="402"/>
      <c r="X360" s="402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403">
        <v>4607091384246</v>
      </c>
      <c r="E361" s="403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6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405"/>
      <c r="P361" s="405"/>
      <c r="Q361" s="405"/>
      <c r="R361" s="406"/>
      <c r="S361" s="40" t="s">
        <v>48</v>
      </c>
      <c r="T361" s="40" t="s">
        <v>48</v>
      </c>
      <c r="U361" s="41" t="s">
        <v>0</v>
      </c>
      <c r="V361" s="59">
        <v>400</v>
      </c>
      <c r="W361" s="56">
        <f>IFERROR(IF(V361="",0,CEILING((V361/$H361),1)*$H361),"")</f>
        <v>405.59999999999997</v>
      </c>
      <c r="X361" s="42">
        <f>IFERROR(IF(W361=0,"",ROUNDUP(W361/H361,0)*0.02175),"")</f>
        <v>1.131</v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403">
        <v>4680115881976</v>
      </c>
      <c r="E362" s="403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405"/>
      <c r="P362" s="405"/>
      <c r="Q362" s="405"/>
      <c r="R362" s="40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403">
        <v>4607091384253</v>
      </c>
      <c r="E363" s="403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405"/>
      <c r="P363" s="405"/>
      <c r="Q363" s="405"/>
      <c r="R363" s="40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403">
        <v>4680115881969</v>
      </c>
      <c r="E364" s="403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405"/>
      <c r="P364" s="405"/>
      <c r="Q364" s="405"/>
      <c r="R364" s="40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410"/>
      <c r="B365" s="410"/>
      <c r="C365" s="410"/>
      <c r="D365" s="410"/>
      <c r="E365" s="410"/>
      <c r="F365" s="410"/>
      <c r="G365" s="410"/>
      <c r="H365" s="410"/>
      <c r="I365" s="410"/>
      <c r="J365" s="410"/>
      <c r="K365" s="410"/>
      <c r="L365" s="410"/>
      <c r="M365" s="411"/>
      <c r="N365" s="407" t="s">
        <v>43</v>
      </c>
      <c r="O365" s="408"/>
      <c r="P365" s="408"/>
      <c r="Q365" s="408"/>
      <c r="R365" s="408"/>
      <c r="S365" s="408"/>
      <c r="T365" s="409"/>
      <c r="U365" s="43" t="s">
        <v>42</v>
      </c>
      <c r="V365" s="44">
        <f>IFERROR(V361/H361,"0")+IFERROR(V362/H362,"0")+IFERROR(V363/H363,"0")+IFERROR(V364/H364,"0")</f>
        <v>51.282051282051285</v>
      </c>
      <c r="W365" s="44">
        <f>IFERROR(W361/H361,"0")+IFERROR(W362/H362,"0")+IFERROR(W363/H363,"0")+IFERROR(W364/H364,"0")</f>
        <v>52</v>
      </c>
      <c r="X365" s="44">
        <f>IFERROR(IF(X361="",0,X361),"0")+IFERROR(IF(X362="",0,X362),"0")+IFERROR(IF(X363="",0,X363),"0")+IFERROR(IF(X364="",0,X364),"0")</f>
        <v>1.131</v>
      </c>
      <c r="Y365" s="68"/>
      <c r="Z365" s="68"/>
    </row>
    <row r="366" spans="1:53" x14ac:dyDescent="0.2">
      <c r="A366" s="410"/>
      <c r="B366" s="410"/>
      <c r="C366" s="410"/>
      <c r="D366" s="410"/>
      <c r="E366" s="410"/>
      <c r="F366" s="410"/>
      <c r="G366" s="410"/>
      <c r="H366" s="410"/>
      <c r="I366" s="410"/>
      <c r="J366" s="410"/>
      <c r="K366" s="410"/>
      <c r="L366" s="410"/>
      <c r="M366" s="411"/>
      <c r="N366" s="407" t="s">
        <v>43</v>
      </c>
      <c r="O366" s="408"/>
      <c r="P366" s="408"/>
      <c r="Q366" s="408"/>
      <c r="R366" s="408"/>
      <c r="S366" s="408"/>
      <c r="T366" s="409"/>
      <c r="U366" s="43" t="s">
        <v>0</v>
      </c>
      <c r="V366" s="44">
        <f>IFERROR(SUM(V361:V364),"0")</f>
        <v>400</v>
      </c>
      <c r="W366" s="44">
        <f>IFERROR(SUM(W361:W364),"0")</f>
        <v>405.59999999999997</v>
      </c>
      <c r="X366" s="43"/>
      <c r="Y366" s="68"/>
      <c r="Z366" s="68"/>
    </row>
    <row r="367" spans="1:53" ht="14.25" customHeight="1" x14ac:dyDescent="0.25">
      <c r="A367" s="402" t="s">
        <v>237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402"/>
      <c r="N367" s="402"/>
      <c r="O367" s="402"/>
      <c r="P367" s="402"/>
      <c r="Q367" s="402"/>
      <c r="R367" s="402"/>
      <c r="S367" s="402"/>
      <c r="T367" s="402"/>
      <c r="U367" s="402"/>
      <c r="V367" s="402"/>
      <c r="W367" s="402"/>
      <c r="X367" s="402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403">
        <v>4607091389357</v>
      </c>
      <c r="E368" s="403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405"/>
      <c r="P368" s="405"/>
      <c r="Q368" s="405"/>
      <c r="R368" s="406"/>
      <c r="S368" s="40" t="s">
        <v>48</v>
      </c>
      <c r="T368" s="40" t="s">
        <v>48</v>
      </c>
      <c r="U368" s="41" t="s">
        <v>0</v>
      </c>
      <c r="V368" s="59">
        <v>200</v>
      </c>
      <c r="W368" s="56">
        <f>IFERROR(IF(V368="",0,CEILING((V368/$H368),1)*$H368),"")</f>
        <v>202.79999999999998</v>
      </c>
      <c r="X368" s="42">
        <f>IFERROR(IF(W368=0,"",ROUNDUP(W368/H368,0)*0.02175),"")</f>
        <v>0.5655</v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410"/>
      <c r="B369" s="410"/>
      <c r="C369" s="410"/>
      <c r="D369" s="410"/>
      <c r="E369" s="410"/>
      <c r="F369" s="410"/>
      <c r="G369" s="410"/>
      <c r="H369" s="410"/>
      <c r="I369" s="410"/>
      <c r="J369" s="410"/>
      <c r="K369" s="410"/>
      <c r="L369" s="410"/>
      <c r="M369" s="411"/>
      <c r="N369" s="407" t="s">
        <v>43</v>
      </c>
      <c r="O369" s="408"/>
      <c r="P369" s="408"/>
      <c r="Q369" s="408"/>
      <c r="R369" s="408"/>
      <c r="S369" s="408"/>
      <c r="T369" s="409"/>
      <c r="U369" s="43" t="s">
        <v>42</v>
      </c>
      <c r="V369" s="44">
        <f>IFERROR(V368/H368,"0")</f>
        <v>25.641025641025642</v>
      </c>
      <c r="W369" s="44">
        <f>IFERROR(W368/H368,"0")</f>
        <v>26</v>
      </c>
      <c r="X369" s="44">
        <f>IFERROR(IF(X368="",0,X368),"0")</f>
        <v>0.5655</v>
      </c>
      <c r="Y369" s="68"/>
      <c r="Z369" s="68"/>
    </row>
    <row r="370" spans="1:53" x14ac:dyDescent="0.2">
      <c r="A370" s="410"/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1"/>
      <c r="N370" s="407" t="s">
        <v>43</v>
      </c>
      <c r="O370" s="408"/>
      <c r="P370" s="408"/>
      <c r="Q370" s="408"/>
      <c r="R370" s="408"/>
      <c r="S370" s="408"/>
      <c r="T370" s="409"/>
      <c r="U370" s="43" t="s">
        <v>0</v>
      </c>
      <c r="V370" s="44">
        <f>IFERROR(SUM(V368:V368),"0")</f>
        <v>200</v>
      </c>
      <c r="W370" s="44">
        <f>IFERROR(SUM(W368:W368),"0")</f>
        <v>202.79999999999998</v>
      </c>
      <c r="X370" s="43"/>
      <c r="Y370" s="68"/>
      <c r="Z370" s="68"/>
    </row>
    <row r="371" spans="1:53" ht="27.75" customHeight="1" x14ac:dyDescent="0.2">
      <c r="A371" s="400" t="s">
        <v>547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55"/>
      <c r="Z371" s="55"/>
    </row>
    <row r="372" spans="1:53" ht="16.5" customHeight="1" x14ac:dyDescent="0.25">
      <c r="A372" s="401" t="s">
        <v>548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66"/>
      <c r="Z372" s="66"/>
    </row>
    <row r="373" spans="1:53" ht="14.25" customHeight="1" x14ac:dyDescent="0.25">
      <c r="A373" s="402" t="s">
        <v>116</v>
      </c>
      <c r="B373" s="402"/>
      <c r="C373" s="402"/>
      <c r="D373" s="402"/>
      <c r="E373" s="402"/>
      <c r="F373" s="402"/>
      <c r="G373" s="402"/>
      <c r="H373" s="402"/>
      <c r="I373" s="402"/>
      <c r="J373" s="402"/>
      <c r="K373" s="402"/>
      <c r="L373" s="402"/>
      <c r="M373" s="402"/>
      <c r="N373" s="402"/>
      <c r="O373" s="402"/>
      <c r="P373" s="402"/>
      <c r="Q373" s="402"/>
      <c r="R373" s="402"/>
      <c r="S373" s="402"/>
      <c r="T373" s="402"/>
      <c r="U373" s="402"/>
      <c r="V373" s="402"/>
      <c r="W373" s="402"/>
      <c r="X373" s="402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403">
        <v>4607091389708</v>
      </c>
      <c r="E374" s="403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6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405"/>
      <c r="P374" s="405"/>
      <c r="Q374" s="405"/>
      <c r="R374" s="40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403">
        <v>4607091389692</v>
      </c>
      <c r="E375" s="403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6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405"/>
      <c r="P375" s="405"/>
      <c r="Q375" s="405"/>
      <c r="R375" s="40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410"/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1"/>
      <c r="N376" s="407" t="s">
        <v>43</v>
      </c>
      <c r="O376" s="408"/>
      <c r="P376" s="408"/>
      <c r="Q376" s="408"/>
      <c r="R376" s="408"/>
      <c r="S376" s="408"/>
      <c r="T376" s="409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410"/>
      <c r="B377" s="410"/>
      <c r="C377" s="410"/>
      <c r="D377" s="410"/>
      <c r="E377" s="410"/>
      <c r="F377" s="410"/>
      <c r="G377" s="410"/>
      <c r="H377" s="410"/>
      <c r="I377" s="410"/>
      <c r="J377" s="410"/>
      <c r="K377" s="410"/>
      <c r="L377" s="410"/>
      <c r="M377" s="411"/>
      <c r="N377" s="407" t="s">
        <v>43</v>
      </c>
      <c r="O377" s="408"/>
      <c r="P377" s="408"/>
      <c r="Q377" s="408"/>
      <c r="R377" s="408"/>
      <c r="S377" s="408"/>
      <c r="T377" s="409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402" t="s">
        <v>76</v>
      </c>
      <c r="B378" s="402"/>
      <c r="C378" s="402"/>
      <c r="D378" s="402"/>
      <c r="E378" s="402"/>
      <c r="F378" s="402"/>
      <c r="G378" s="402"/>
      <c r="H378" s="402"/>
      <c r="I378" s="402"/>
      <c r="J378" s="402"/>
      <c r="K378" s="402"/>
      <c r="L378" s="402"/>
      <c r="M378" s="402"/>
      <c r="N378" s="402"/>
      <c r="O378" s="402"/>
      <c r="P378" s="402"/>
      <c r="Q378" s="402"/>
      <c r="R378" s="402"/>
      <c r="S378" s="402"/>
      <c r="T378" s="402"/>
      <c r="U378" s="402"/>
      <c r="V378" s="402"/>
      <c r="W378" s="402"/>
      <c r="X378" s="402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403">
        <v>4607091389753</v>
      </c>
      <c r="E379" s="403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405"/>
      <c r="P379" s="405"/>
      <c r="Q379" s="405"/>
      <c r="R379" s="406"/>
      <c r="S379" s="40" t="s">
        <v>48</v>
      </c>
      <c r="T379" s="40" t="s">
        <v>48</v>
      </c>
      <c r="U379" s="41" t="s">
        <v>0</v>
      </c>
      <c r="V379" s="59">
        <v>360</v>
      </c>
      <c r="W379" s="56">
        <f t="shared" ref="W379:W391" si="16">IFERROR(IF(V379="",0,CEILING((V379/$H379),1)*$H379),"")</f>
        <v>361.2</v>
      </c>
      <c r="X379" s="42">
        <f>IFERROR(IF(W379=0,"",ROUNDUP(W379/H379,0)*0.00753),"")</f>
        <v>0.64758000000000004</v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403">
        <v>4607091389760</v>
      </c>
      <c r="E380" s="403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6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405"/>
      <c r="P380" s="405"/>
      <c r="Q380" s="405"/>
      <c r="R380" s="406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403">
        <v>4607091389746</v>
      </c>
      <c r="E381" s="40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61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405"/>
      <c r="P381" s="405"/>
      <c r="Q381" s="405"/>
      <c r="R381" s="406"/>
      <c r="S381" s="40" t="s">
        <v>48</v>
      </c>
      <c r="T381" s="40" t="s">
        <v>48</v>
      </c>
      <c r="U381" s="41" t="s">
        <v>0</v>
      </c>
      <c r="V381" s="59">
        <v>500</v>
      </c>
      <c r="W381" s="56">
        <f t="shared" si="16"/>
        <v>504</v>
      </c>
      <c r="X381" s="42">
        <f>IFERROR(IF(W381=0,"",ROUNDUP(W381/H381,0)*0.00753),"")</f>
        <v>0.90360000000000007</v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403">
        <v>4680115882928</v>
      </c>
      <c r="E382" s="403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6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405"/>
      <c r="P382" s="405"/>
      <c r="Q382" s="405"/>
      <c r="R382" s="40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403">
        <v>4680115883147</v>
      </c>
      <c r="E383" s="403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6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405"/>
      <c r="P383" s="405"/>
      <c r="Q383" s="405"/>
      <c r="R383" s="40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403">
        <v>4607091384338</v>
      </c>
      <c r="E384" s="403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6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405"/>
      <c r="P384" s="405"/>
      <c r="Q384" s="405"/>
      <c r="R384" s="40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403">
        <v>4680115883154</v>
      </c>
      <c r="E385" s="40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6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405"/>
      <c r="P385" s="405"/>
      <c r="Q385" s="405"/>
      <c r="R385" s="40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403">
        <v>4607091389524</v>
      </c>
      <c r="E386" s="40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6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405"/>
      <c r="P386" s="405"/>
      <c r="Q386" s="405"/>
      <c r="R386" s="40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403">
        <v>4680115883161</v>
      </c>
      <c r="E387" s="40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405"/>
      <c r="P387" s="405"/>
      <c r="Q387" s="405"/>
      <c r="R387" s="40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403">
        <v>4607091384345</v>
      </c>
      <c r="E388" s="40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6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405"/>
      <c r="P388" s="405"/>
      <c r="Q388" s="405"/>
      <c r="R388" s="40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403">
        <v>4680115883178</v>
      </c>
      <c r="E389" s="403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405"/>
      <c r="P389" s="405"/>
      <c r="Q389" s="405"/>
      <c r="R389" s="40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403">
        <v>4607091389531</v>
      </c>
      <c r="E390" s="403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405"/>
      <c r="P390" s="405"/>
      <c r="Q390" s="405"/>
      <c r="R390" s="40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403">
        <v>4680115883185</v>
      </c>
      <c r="E391" s="40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624" t="s">
        <v>579</v>
      </c>
      <c r="O391" s="405"/>
      <c r="P391" s="405"/>
      <c r="Q391" s="405"/>
      <c r="R391" s="40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410"/>
      <c r="B392" s="410"/>
      <c r="C392" s="410"/>
      <c r="D392" s="410"/>
      <c r="E392" s="410"/>
      <c r="F392" s="410"/>
      <c r="G392" s="410"/>
      <c r="H392" s="410"/>
      <c r="I392" s="410"/>
      <c r="J392" s="410"/>
      <c r="K392" s="410"/>
      <c r="L392" s="410"/>
      <c r="M392" s="411"/>
      <c r="N392" s="407" t="s">
        <v>43</v>
      </c>
      <c r="O392" s="408"/>
      <c r="P392" s="408"/>
      <c r="Q392" s="408"/>
      <c r="R392" s="408"/>
      <c r="S392" s="408"/>
      <c r="T392" s="409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204.76190476190476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206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1.55118</v>
      </c>
      <c r="Y392" s="68"/>
      <c r="Z392" s="68"/>
    </row>
    <row r="393" spans="1:53" x14ac:dyDescent="0.2">
      <c r="A393" s="410"/>
      <c r="B393" s="410"/>
      <c r="C393" s="410"/>
      <c r="D393" s="410"/>
      <c r="E393" s="410"/>
      <c r="F393" s="410"/>
      <c r="G393" s="410"/>
      <c r="H393" s="410"/>
      <c r="I393" s="410"/>
      <c r="J393" s="410"/>
      <c r="K393" s="410"/>
      <c r="L393" s="410"/>
      <c r="M393" s="411"/>
      <c r="N393" s="407" t="s">
        <v>43</v>
      </c>
      <c r="O393" s="408"/>
      <c r="P393" s="408"/>
      <c r="Q393" s="408"/>
      <c r="R393" s="408"/>
      <c r="S393" s="408"/>
      <c r="T393" s="409"/>
      <c r="U393" s="43" t="s">
        <v>0</v>
      </c>
      <c r="V393" s="44">
        <f>IFERROR(SUM(V379:V391),"0")</f>
        <v>860</v>
      </c>
      <c r="W393" s="44">
        <f>IFERROR(SUM(W379:W391),"0")</f>
        <v>865.2</v>
      </c>
      <c r="X393" s="43"/>
      <c r="Y393" s="68"/>
      <c r="Z393" s="68"/>
    </row>
    <row r="394" spans="1:53" ht="14.25" customHeight="1" x14ac:dyDescent="0.25">
      <c r="A394" s="402" t="s">
        <v>81</v>
      </c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2"/>
      <c r="P394" s="402"/>
      <c r="Q394" s="402"/>
      <c r="R394" s="402"/>
      <c r="S394" s="402"/>
      <c r="T394" s="402"/>
      <c r="U394" s="402"/>
      <c r="V394" s="402"/>
      <c r="W394" s="402"/>
      <c r="X394" s="402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403">
        <v>4607091389685</v>
      </c>
      <c r="E395" s="403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6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405"/>
      <c r="P395" s="405"/>
      <c r="Q395" s="405"/>
      <c r="R395" s="406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403">
        <v>4607091389654</v>
      </c>
      <c r="E396" s="403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405"/>
      <c r="P396" s="405"/>
      <c r="Q396" s="405"/>
      <c r="R396" s="406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403">
        <v>4607091384352</v>
      </c>
      <c r="E397" s="403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405"/>
      <c r="P397" s="405"/>
      <c r="Q397" s="405"/>
      <c r="R397" s="40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403">
        <v>4607091389661</v>
      </c>
      <c r="E398" s="403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405"/>
      <c r="P398" s="405"/>
      <c r="Q398" s="405"/>
      <c r="R398" s="40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410"/>
      <c r="B399" s="410"/>
      <c r="C399" s="410"/>
      <c r="D399" s="410"/>
      <c r="E399" s="410"/>
      <c r="F399" s="410"/>
      <c r="G399" s="410"/>
      <c r="H399" s="410"/>
      <c r="I399" s="410"/>
      <c r="J399" s="410"/>
      <c r="K399" s="410"/>
      <c r="L399" s="410"/>
      <c r="M399" s="411"/>
      <c r="N399" s="407" t="s">
        <v>43</v>
      </c>
      <c r="O399" s="408"/>
      <c r="P399" s="408"/>
      <c r="Q399" s="408"/>
      <c r="R399" s="408"/>
      <c r="S399" s="408"/>
      <c r="T399" s="409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410"/>
      <c r="B400" s="410"/>
      <c r="C400" s="410"/>
      <c r="D400" s="410"/>
      <c r="E400" s="410"/>
      <c r="F400" s="410"/>
      <c r="G400" s="410"/>
      <c r="H400" s="410"/>
      <c r="I400" s="410"/>
      <c r="J400" s="410"/>
      <c r="K400" s="410"/>
      <c r="L400" s="410"/>
      <c r="M400" s="411"/>
      <c r="N400" s="407" t="s">
        <v>43</v>
      </c>
      <c r="O400" s="408"/>
      <c r="P400" s="408"/>
      <c r="Q400" s="408"/>
      <c r="R400" s="408"/>
      <c r="S400" s="408"/>
      <c r="T400" s="409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402" t="s">
        <v>237</v>
      </c>
      <c r="B401" s="402"/>
      <c r="C401" s="402"/>
      <c r="D401" s="402"/>
      <c r="E401" s="402"/>
      <c r="F401" s="402"/>
      <c r="G401" s="402"/>
      <c r="H401" s="402"/>
      <c r="I401" s="402"/>
      <c r="J401" s="402"/>
      <c r="K401" s="402"/>
      <c r="L401" s="402"/>
      <c r="M401" s="402"/>
      <c r="N401" s="402"/>
      <c r="O401" s="402"/>
      <c r="P401" s="402"/>
      <c r="Q401" s="402"/>
      <c r="R401" s="402"/>
      <c r="S401" s="402"/>
      <c r="T401" s="402"/>
      <c r="U401" s="402"/>
      <c r="V401" s="402"/>
      <c r="W401" s="402"/>
      <c r="X401" s="402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403">
        <v>4680115881648</v>
      </c>
      <c r="E402" s="403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6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405"/>
      <c r="P402" s="405"/>
      <c r="Q402" s="405"/>
      <c r="R402" s="406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410"/>
      <c r="B403" s="410"/>
      <c r="C403" s="410"/>
      <c r="D403" s="410"/>
      <c r="E403" s="410"/>
      <c r="F403" s="410"/>
      <c r="G403" s="410"/>
      <c r="H403" s="410"/>
      <c r="I403" s="410"/>
      <c r="J403" s="410"/>
      <c r="K403" s="410"/>
      <c r="L403" s="410"/>
      <c r="M403" s="411"/>
      <c r="N403" s="407" t="s">
        <v>43</v>
      </c>
      <c r="O403" s="408"/>
      <c r="P403" s="408"/>
      <c r="Q403" s="408"/>
      <c r="R403" s="408"/>
      <c r="S403" s="408"/>
      <c r="T403" s="409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410"/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1"/>
      <c r="N404" s="407" t="s">
        <v>43</v>
      </c>
      <c r="O404" s="408"/>
      <c r="P404" s="408"/>
      <c r="Q404" s="408"/>
      <c r="R404" s="408"/>
      <c r="S404" s="408"/>
      <c r="T404" s="409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402" t="s">
        <v>94</v>
      </c>
      <c r="B405" s="402"/>
      <c r="C405" s="402"/>
      <c r="D405" s="402"/>
      <c r="E405" s="402"/>
      <c r="F405" s="402"/>
      <c r="G405" s="402"/>
      <c r="H405" s="402"/>
      <c r="I405" s="402"/>
      <c r="J405" s="402"/>
      <c r="K405" s="402"/>
      <c r="L405" s="402"/>
      <c r="M405" s="402"/>
      <c r="N405" s="402"/>
      <c r="O405" s="402"/>
      <c r="P405" s="402"/>
      <c r="Q405" s="402"/>
      <c r="R405" s="402"/>
      <c r="S405" s="402"/>
      <c r="T405" s="402"/>
      <c r="U405" s="402"/>
      <c r="V405" s="402"/>
      <c r="W405" s="402"/>
      <c r="X405" s="402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403">
        <v>4680115884359</v>
      </c>
      <c r="E406" s="403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630" t="s">
        <v>592</v>
      </c>
      <c r="O406" s="405"/>
      <c r="P406" s="405"/>
      <c r="Q406" s="405"/>
      <c r="R406" s="40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403">
        <v>4680115884335</v>
      </c>
      <c r="E407" s="403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631" t="s">
        <v>597</v>
      </c>
      <c r="O407" s="405"/>
      <c r="P407" s="405"/>
      <c r="Q407" s="405"/>
      <c r="R407" s="40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403">
        <v>4680115884342</v>
      </c>
      <c r="E408" s="403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632" t="s">
        <v>600</v>
      </c>
      <c r="O408" s="405"/>
      <c r="P408" s="405"/>
      <c r="Q408" s="405"/>
      <c r="R408" s="40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403">
        <v>4680115884113</v>
      </c>
      <c r="E409" s="403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633" t="s">
        <v>603</v>
      </c>
      <c r="O409" s="405"/>
      <c r="P409" s="405"/>
      <c r="Q409" s="405"/>
      <c r="R409" s="40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410"/>
      <c r="B410" s="410"/>
      <c r="C410" s="410"/>
      <c r="D410" s="410"/>
      <c r="E410" s="410"/>
      <c r="F410" s="410"/>
      <c r="G410" s="410"/>
      <c r="H410" s="410"/>
      <c r="I410" s="410"/>
      <c r="J410" s="410"/>
      <c r="K410" s="410"/>
      <c r="L410" s="410"/>
      <c r="M410" s="411"/>
      <c r="N410" s="407" t="s">
        <v>43</v>
      </c>
      <c r="O410" s="408"/>
      <c r="P410" s="408"/>
      <c r="Q410" s="408"/>
      <c r="R410" s="408"/>
      <c r="S410" s="408"/>
      <c r="T410" s="409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10"/>
      <c r="B411" s="410"/>
      <c r="C411" s="410"/>
      <c r="D411" s="410"/>
      <c r="E411" s="410"/>
      <c r="F411" s="410"/>
      <c r="G411" s="410"/>
      <c r="H411" s="410"/>
      <c r="I411" s="410"/>
      <c r="J411" s="410"/>
      <c r="K411" s="410"/>
      <c r="L411" s="410"/>
      <c r="M411" s="411"/>
      <c r="N411" s="407" t="s">
        <v>43</v>
      </c>
      <c r="O411" s="408"/>
      <c r="P411" s="408"/>
      <c r="Q411" s="408"/>
      <c r="R411" s="408"/>
      <c r="S411" s="408"/>
      <c r="T411" s="409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401" t="s">
        <v>604</v>
      </c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66"/>
      <c r="Z412" s="66"/>
    </row>
    <row r="413" spans="1:53" ht="14.25" customHeight="1" x14ac:dyDescent="0.25">
      <c r="A413" s="402" t="s">
        <v>108</v>
      </c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2"/>
      <c r="M413" s="402"/>
      <c r="N413" s="402"/>
      <c r="O413" s="402"/>
      <c r="P413" s="402"/>
      <c r="Q413" s="402"/>
      <c r="R413" s="402"/>
      <c r="S413" s="402"/>
      <c r="T413" s="402"/>
      <c r="U413" s="402"/>
      <c r="V413" s="402"/>
      <c r="W413" s="402"/>
      <c r="X413" s="402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403">
        <v>4607091389388</v>
      </c>
      <c r="E414" s="403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405"/>
      <c r="P414" s="405"/>
      <c r="Q414" s="405"/>
      <c r="R414" s="406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403">
        <v>4607091389364</v>
      </c>
      <c r="E415" s="403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63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405"/>
      <c r="P415" s="405"/>
      <c r="Q415" s="405"/>
      <c r="R415" s="40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410"/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1"/>
      <c r="N416" s="407" t="s">
        <v>43</v>
      </c>
      <c r="O416" s="408"/>
      <c r="P416" s="408"/>
      <c r="Q416" s="408"/>
      <c r="R416" s="408"/>
      <c r="S416" s="408"/>
      <c r="T416" s="409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410"/>
      <c r="B417" s="410"/>
      <c r="C417" s="410"/>
      <c r="D417" s="410"/>
      <c r="E417" s="410"/>
      <c r="F417" s="410"/>
      <c r="G417" s="410"/>
      <c r="H417" s="410"/>
      <c r="I417" s="410"/>
      <c r="J417" s="410"/>
      <c r="K417" s="410"/>
      <c r="L417" s="410"/>
      <c r="M417" s="411"/>
      <c r="N417" s="407" t="s">
        <v>43</v>
      </c>
      <c r="O417" s="408"/>
      <c r="P417" s="408"/>
      <c r="Q417" s="408"/>
      <c r="R417" s="408"/>
      <c r="S417" s="408"/>
      <c r="T417" s="409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402" t="s">
        <v>76</v>
      </c>
      <c r="B418" s="402"/>
      <c r="C418" s="402"/>
      <c r="D418" s="402"/>
      <c r="E418" s="402"/>
      <c r="F418" s="402"/>
      <c r="G418" s="402"/>
      <c r="H418" s="402"/>
      <c r="I418" s="402"/>
      <c r="J418" s="402"/>
      <c r="K418" s="402"/>
      <c r="L418" s="402"/>
      <c r="M418" s="402"/>
      <c r="N418" s="402"/>
      <c r="O418" s="402"/>
      <c r="P418" s="402"/>
      <c r="Q418" s="402"/>
      <c r="R418" s="402"/>
      <c r="S418" s="402"/>
      <c r="T418" s="402"/>
      <c r="U418" s="402"/>
      <c r="V418" s="402"/>
      <c r="W418" s="402"/>
      <c r="X418" s="402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403">
        <v>4607091389739</v>
      </c>
      <c r="E419" s="403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405"/>
      <c r="P419" s="405"/>
      <c r="Q419" s="405"/>
      <c r="R419" s="406"/>
      <c r="S419" s="40" t="s">
        <v>48</v>
      </c>
      <c r="T419" s="40" t="s">
        <v>48</v>
      </c>
      <c r="U419" s="41" t="s">
        <v>0</v>
      </c>
      <c r="V419" s="59">
        <v>900</v>
      </c>
      <c r="W419" s="56">
        <f t="shared" ref="W419:W425" si="18">IFERROR(IF(V419="",0,CEILING((V419/$H419),1)*$H419),"")</f>
        <v>903</v>
      </c>
      <c r="X419" s="42">
        <f>IFERROR(IF(W419=0,"",ROUNDUP(W419/H419,0)*0.00753),"")</f>
        <v>1.6189500000000001</v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403">
        <v>4680115883048</v>
      </c>
      <c r="E420" s="403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405"/>
      <c r="P420" s="405"/>
      <c r="Q420" s="405"/>
      <c r="R420" s="40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403">
        <v>4607091389425</v>
      </c>
      <c r="E421" s="403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63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405"/>
      <c r="P421" s="405"/>
      <c r="Q421" s="405"/>
      <c r="R421" s="40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403">
        <v>4680115882911</v>
      </c>
      <c r="E422" s="403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639" t="s">
        <v>617</v>
      </c>
      <c r="O422" s="405"/>
      <c r="P422" s="405"/>
      <c r="Q422" s="405"/>
      <c r="R422" s="40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403">
        <v>4680115880771</v>
      </c>
      <c r="E423" s="403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6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405"/>
      <c r="P423" s="405"/>
      <c r="Q423" s="405"/>
      <c r="R423" s="40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403">
        <v>4607091389500</v>
      </c>
      <c r="E424" s="403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64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405"/>
      <c r="P424" s="405"/>
      <c r="Q424" s="405"/>
      <c r="R424" s="406"/>
      <c r="S424" s="40" t="s">
        <v>48</v>
      </c>
      <c r="T424" s="40" t="s">
        <v>48</v>
      </c>
      <c r="U424" s="41" t="s">
        <v>0</v>
      </c>
      <c r="V424" s="59">
        <v>52</v>
      </c>
      <c r="W424" s="56">
        <f t="shared" si="18"/>
        <v>52.5</v>
      </c>
      <c r="X424" s="42">
        <f>IFERROR(IF(W424=0,"",ROUNDUP(W424/H424,0)*0.00502),"")</f>
        <v>0.1255</v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403">
        <v>4680115881983</v>
      </c>
      <c r="E425" s="403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405"/>
      <c r="P425" s="405"/>
      <c r="Q425" s="405"/>
      <c r="R425" s="40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410"/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1"/>
      <c r="N426" s="407" t="s">
        <v>43</v>
      </c>
      <c r="O426" s="408"/>
      <c r="P426" s="408"/>
      <c r="Q426" s="408"/>
      <c r="R426" s="408"/>
      <c r="S426" s="408"/>
      <c r="T426" s="409"/>
      <c r="U426" s="43" t="s">
        <v>42</v>
      </c>
      <c r="V426" s="44">
        <f>IFERROR(V419/H419,"0")+IFERROR(V420/H420,"0")+IFERROR(V421/H421,"0")+IFERROR(V422/H422,"0")+IFERROR(V423/H423,"0")+IFERROR(V424/H424,"0")+IFERROR(V425/H425,"0")</f>
        <v>239.04761904761904</v>
      </c>
      <c r="W426" s="44">
        <f>IFERROR(W419/H419,"0")+IFERROR(W420/H420,"0")+IFERROR(W421/H421,"0")+IFERROR(W422/H422,"0")+IFERROR(W423/H423,"0")+IFERROR(W424/H424,"0")+IFERROR(W425/H425,"0")</f>
        <v>240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1.7444500000000001</v>
      </c>
      <c r="Y426" s="68"/>
      <c r="Z426" s="68"/>
    </row>
    <row r="427" spans="1:53" x14ac:dyDescent="0.2">
      <c r="A427" s="410"/>
      <c r="B427" s="410"/>
      <c r="C427" s="410"/>
      <c r="D427" s="410"/>
      <c r="E427" s="410"/>
      <c r="F427" s="410"/>
      <c r="G427" s="410"/>
      <c r="H427" s="410"/>
      <c r="I427" s="410"/>
      <c r="J427" s="410"/>
      <c r="K427" s="410"/>
      <c r="L427" s="410"/>
      <c r="M427" s="411"/>
      <c r="N427" s="407" t="s">
        <v>43</v>
      </c>
      <c r="O427" s="408"/>
      <c r="P427" s="408"/>
      <c r="Q427" s="408"/>
      <c r="R427" s="408"/>
      <c r="S427" s="408"/>
      <c r="T427" s="409"/>
      <c r="U427" s="43" t="s">
        <v>0</v>
      </c>
      <c r="V427" s="44">
        <f>IFERROR(SUM(V419:V425),"0")</f>
        <v>952</v>
      </c>
      <c r="W427" s="44">
        <f>IFERROR(SUM(W419:W425),"0")</f>
        <v>955.5</v>
      </c>
      <c r="X427" s="43"/>
      <c r="Y427" s="68"/>
      <c r="Z427" s="68"/>
    </row>
    <row r="428" spans="1:53" ht="14.25" customHeight="1" x14ac:dyDescent="0.25">
      <c r="A428" s="402" t="s">
        <v>94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2"/>
      <c r="M428" s="402"/>
      <c r="N428" s="402"/>
      <c r="O428" s="402"/>
      <c r="P428" s="402"/>
      <c r="Q428" s="402"/>
      <c r="R428" s="402"/>
      <c r="S428" s="402"/>
      <c r="T428" s="402"/>
      <c r="U428" s="402"/>
      <c r="V428" s="402"/>
      <c r="W428" s="402"/>
      <c r="X428" s="402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403">
        <v>4680115884571</v>
      </c>
      <c r="E429" s="403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643" t="s">
        <v>626</v>
      </c>
      <c r="O429" s="405"/>
      <c r="P429" s="405"/>
      <c r="Q429" s="405"/>
      <c r="R429" s="406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410"/>
      <c r="B430" s="410"/>
      <c r="C430" s="410"/>
      <c r="D430" s="410"/>
      <c r="E430" s="410"/>
      <c r="F430" s="410"/>
      <c r="G430" s="410"/>
      <c r="H430" s="410"/>
      <c r="I430" s="410"/>
      <c r="J430" s="410"/>
      <c r="K430" s="410"/>
      <c r="L430" s="410"/>
      <c r="M430" s="411"/>
      <c r="N430" s="407" t="s">
        <v>43</v>
      </c>
      <c r="O430" s="408"/>
      <c r="P430" s="408"/>
      <c r="Q430" s="408"/>
      <c r="R430" s="408"/>
      <c r="S430" s="408"/>
      <c r="T430" s="409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410"/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1"/>
      <c r="N431" s="407" t="s">
        <v>43</v>
      </c>
      <c r="O431" s="408"/>
      <c r="P431" s="408"/>
      <c r="Q431" s="408"/>
      <c r="R431" s="408"/>
      <c r="S431" s="408"/>
      <c r="T431" s="409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402" t="s">
        <v>103</v>
      </c>
      <c r="B432" s="402"/>
      <c r="C432" s="402"/>
      <c r="D432" s="402"/>
      <c r="E432" s="402"/>
      <c r="F432" s="402"/>
      <c r="G432" s="402"/>
      <c r="H432" s="402"/>
      <c r="I432" s="402"/>
      <c r="J432" s="402"/>
      <c r="K432" s="402"/>
      <c r="L432" s="402"/>
      <c r="M432" s="402"/>
      <c r="N432" s="402"/>
      <c r="O432" s="402"/>
      <c r="P432" s="402"/>
      <c r="Q432" s="402"/>
      <c r="R432" s="402"/>
      <c r="S432" s="402"/>
      <c r="T432" s="402"/>
      <c r="U432" s="402"/>
      <c r="V432" s="402"/>
      <c r="W432" s="402"/>
      <c r="X432" s="402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403">
        <v>4680115884090</v>
      </c>
      <c r="E433" s="403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644" t="s">
        <v>629</v>
      </c>
      <c r="O433" s="405"/>
      <c r="P433" s="405"/>
      <c r="Q433" s="405"/>
      <c r="R433" s="406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410"/>
      <c r="B434" s="410"/>
      <c r="C434" s="410"/>
      <c r="D434" s="410"/>
      <c r="E434" s="410"/>
      <c r="F434" s="410"/>
      <c r="G434" s="410"/>
      <c r="H434" s="410"/>
      <c r="I434" s="410"/>
      <c r="J434" s="410"/>
      <c r="K434" s="410"/>
      <c r="L434" s="410"/>
      <c r="M434" s="411"/>
      <c r="N434" s="407" t="s">
        <v>43</v>
      </c>
      <c r="O434" s="408"/>
      <c r="P434" s="408"/>
      <c r="Q434" s="408"/>
      <c r="R434" s="408"/>
      <c r="S434" s="408"/>
      <c r="T434" s="409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410"/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1"/>
      <c r="N435" s="407" t="s">
        <v>43</v>
      </c>
      <c r="O435" s="408"/>
      <c r="P435" s="408"/>
      <c r="Q435" s="408"/>
      <c r="R435" s="408"/>
      <c r="S435" s="408"/>
      <c r="T435" s="409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402" t="s">
        <v>630</v>
      </c>
      <c r="B436" s="402"/>
      <c r="C436" s="402"/>
      <c r="D436" s="402"/>
      <c r="E436" s="402"/>
      <c r="F436" s="402"/>
      <c r="G436" s="402"/>
      <c r="H436" s="402"/>
      <c r="I436" s="402"/>
      <c r="J436" s="402"/>
      <c r="K436" s="402"/>
      <c r="L436" s="402"/>
      <c r="M436" s="402"/>
      <c r="N436" s="402"/>
      <c r="O436" s="402"/>
      <c r="P436" s="402"/>
      <c r="Q436" s="402"/>
      <c r="R436" s="402"/>
      <c r="S436" s="402"/>
      <c r="T436" s="402"/>
      <c r="U436" s="402"/>
      <c r="V436" s="402"/>
      <c r="W436" s="402"/>
      <c r="X436" s="402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403">
        <v>4680115884564</v>
      </c>
      <c r="E437" s="403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645" t="s">
        <v>633</v>
      </c>
      <c r="O437" s="405"/>
      <c r="P437" s="405"/>
      <c r="Q437" s="405"/>
      <c r="R437" s="40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410"/>
      <c r="B438" s="410"/>
      <c r="C438" s="410"/>
      <c r="D438" s="410"/>
      <c r="E438" s="410"/>
      <c r="F438" s="410"/>
      <c r="G438" s="410"/>
      <c r="H438" s="410"/>
      <c r="I438" s="410"/>
      <c r="J438" s="410"/>
      <c r="K438" s="410"/>
      <c r="L438" s="410"/>
      <c r="M438" s="411"/>
      <c r="N438" s="407" t="s">
        <v>43</v>
      </c>
      <c r="O438" s="408"/>
      <c r="P438" s="408"/>
      <c r="Q438" s="408"/>
      <c r="R438" s="408"/>
      <c r="S438" s="408"/>
      <c r="T438" s="409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410"/>
      <c r="B439" s="410"/>
      <c r="C439" s="410"/>
      <c r="D439" s="410"/>
      <c r="E439" s="410"/>
      <c r="F439" s="410"/>
      <c r="G439" s="410"/>
      <c r="H439" s="410"/>
      <c r="I439" s="410"/>
      <c r="J439" s="410"/>
      <c r="K439" s="410"/>
      <c r="L439" s="410"/>
      <c r="M439" s="411"/>
      <c r="N439" s="407" t="s">
        <v>43</v>
      </c>
      <c r="O439" s="408"/>
      <c r="P439" s="408"/>
      <c r="Q439" s="408"/>
      <c r="R439" s="408"/>
      <c r="S439" s="408"/>
      <c r="T439" s="409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400" t="s">
        <v>634</v>
      </c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0"/>
      <c r="O440" s="400"/>
      <c r="P440" s="400"/>
      <c r="Q440" s="400"/>
      <c r="R440" s="400"/>
      <c r="S440" s="400"/>
      <c r="T440" s="400"/>
      <c r="U440" s="400"/>
      <c r="V440" s="400"/>
      <c r="W440" s="400"/>
      <c r="X440" s="400"/>
      <c r="Y440" s="55"/>
      <c r="Z440" s="55"/>
    </row>
    <row r="441" spans="1:53" ht="16.5" customHeight="1" x14ac:dyDescent="0.25">
      <c r="A441" s="401" t="s">
        <v>634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66"/>
      <c r="Z441" s="66"/>
    </row>
    <row r="442" spans="1:53" ht="14.25" customHeight="1" x14ac:dyDescent="0.25">
      <c r="A442" s="402" t="s">
        <v>116</v>
      </c>
      <c r="B442" s="402"/>
      <c r="C442" s="402"/>
      <c r="D442" s="402"/>
      <c r="E442" s="402"/>
      <c r="F442" s="402"/>
      <c r="G442" s="402"/>
      <c r="H442" s="402"/>
      <c r="I442" s="402"/>
      <c r="J442" s="402"/>
      <c r="K442" s="402"/>
      <c r="L442" s="402"/>
      <c r="M442" s="402"/>
      <c r="N442" s="402"/>
      <c r="O442" s="402"/>
      <c r="P442" s="402"/>
      <c r="Q442" s="402"/>
      <c r="R442" s="402"/>
      <c r="S442" s="402"/>
      <c r="T442" s="402"/>
      <c r="U442" s="402"/>
      <c r="V442" s="402"/>
      <c r="W442" s="402"/>
      <c r="X442" s="402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403">
        <v>4607091389067</v>
      </c>
      <c r="E443" s="403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6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405"/>
      <c r="P443" s="405"/>
      <c r="Q443" s="405"/>
      <c r="R443" s="406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403">
        <v>4607091383522</v>
      </c>
      <c r="E444" s="403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64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405"/>
      <c r="P444" s="405"/>
      <c r="Q444" s="405"/>
      <c r="R444" s="406"/>
      <c r="S444" s="40" t="s">
        <v>48</v>
      </c>
      <c r="T444" s="40" t="s">
        <v>48</v>
      </c>
      <c r="U444" s="41" t="s">
        <v>0</v>
      </c>
      <c r="V444" s="59">
        <v>650</v>
      </c>
      <c r="W444" s="56">
        <f t="shared" si="19"/>
        <v>654.72</v>
      </c>
      <c r="X444" s="42">
        <f>IFERROR(IF(W444=0,"",ROUNDUP(W444/H444,0)*0.01196),"")</f>
        <v>1.4830399999999999</v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403">
        <v>4607091384437</v>
      </c>
      <c r="E445" s="403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64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405"/>
      <c r="P445" s="405"/>
      <c r="Q445" s="405"/>
      <c r="R445" s="406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403">
        <v>4607091389104</v>
      </c>
      <c r="E446" s="403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6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405"/>
      <c r="P446" s="405"/>
      <c r="Q446" s="405"/>
      <c r="R446" s="406"/>
      <c r="S446" s="40" t="s">
        <v>48</v>
      </c>
      <c r="T446" s="40" t="s">
        <v>48</v>
      </c>
      <c r="U446" s="41" t="s">
        <v>0</v>
      </c>
      <c r="V446" s="59">
        <v>650</v>
      </c>
      <c r="W446" s="56">
        <f t="shared" si="19"/>
        <v>654.72</v>
      </c>
      <c r="X446" s="42">
        <f>IFERROR(IF(W446=0,"",ROUNDUP(W446/H446,0)*0.01196),"")</f>
        <v>1.4830399999999999</v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403">
        <v>4680115880603</v>
      </c>
      <c r="E447" s="403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65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405"/>
      <c r="P447" s="405"/>
      <c r="Q447" s="405"/>
      <c r="R447" s="406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403">
        <v>4607091389999</v>
      </c>
      <c r="E448" s="403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6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405"/>
      <c r="P448" s="405"/>
      <c r="Q448" s="405"/>
      <c r="R448" s="406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403">
        <v>4680115882782</v>
      </c>
      <c r="E449" s="403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6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405"/>
      <c r="P449" s="405"/>
      <c r="Q449" s="405"/>
      <c r="R449" s="40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403">
        <v>4607091389098</v>
      </c>
      <c r="E450" s="403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6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405"/>
      <c r="P450" s="405"/>
      <c r="Q450" s="405"/>
      <c r="R450" s="40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403">
        <v>4607091389982</v>
      </c>
      <c r="E451" s="403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6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405"/>
      <c r="P451" s="405"/>
      <c r="Q451" s="405"/>
      <c r="R451" s="40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410"/>
      <c r="B452" s="410"/>
      <c r="C452" s="410"/>
      <c r="D452" s="410"/>
      <c r="E452" s="410"/>
      <c r="F452" s="410"/>
      <c r="G452" s="410"/>
      <c r="H452" s="410"/>
      <c r="I452" s="410"/>
      <c r="J452" s="410"/>
      <c r="K452" s="410"/>
      <c r="L452" s="410"/>
      <c r="M452" s="411"/>
      <c r="N452" s="407" t="s">
        <v>43</v>
      </c>
      <c r="O452" s="408"/>
      <c r="P452" s="408"/>
      <c r="Q452" s="408"/>
      <c r="R452" s="408"/>
      <c r="S452" s="408"/>
      <c r="T452" s="409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246.21212121212119</v>
      </c>
      <c r="W452" s="44">
        <f>IFERROR(W443/H443,"0")+IFERROR(W444/H444,"0")+IFERROR(W445/H445,"0")+IFERROR(W446/H446,"0")+IFERROR(W447/H447,"0")+IFERROR(W448/H448,"0")+IFERROR(W449/H449,"0")+IFERROR(W450/H450,"0")+IFERROR(W451/H451,"0")</f>
        <v>248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2.9660799999999998</v>
      </c>
      <c r="Y452" s="68"/>
      <c r="Z452" s="68"/>
    </row>
    <row r="453" spans="1:53" x14ac:dyDescent="0.2">
      <c r="A453" s="410"/>
      <c r="B453" s="410"/>
      <c r="C453" s="410"/>
      <c r="D453" s="410"/>
      <c r="E453" s="410"/>
      <c r="F453" s="410"/>
      <c r="G453" s="410"/>
      <c r="H453" s="410"/>
      <c r="I453" s="410"/>
      <c r="J453" s="410"/>
      <c r="K453" s="410"/>
      <c r="L453" s="410"/>
      <c r="M453" s="411"/>
      <c r="N453" s="407" t="s">
        <v>43</v>
      </c>
      <c r="O453" s="408"/>
      <c r="P453" s="408"/>
      <c r="Q453" s="408"/>
      <c r="R453" s="408"/>
      <c r="S453" s="408"/>
      <c r="T453" s="409"/>
      <c r="U453" s="43" t="s">
        <v>0</v>
      </c>
      <c r="V453" s="44">
        <f>IFERROR(SUM(V443:V451),"0")</f>
        <v>1300</v>
      </c>
      <c r="W453" s="44">
        <f>IFERROR(SUM(W443:W451),"0")</f>
        <v>1309.44</v>
      </c>
      <c r="X453" s="43"/>
      <c r="Y453" s="68"/>
      <c r="Z453" s="68"/>
    </row>
    <row r="454" spans="1:53" ht="14.25" customHeight="1" x14ac:dyDescent="0.25">
      <c r="A454" s="402" t="s">
        <v>108</v>
      </c>
      <c r="B454" s="402"/>
      <c r="C454" s="402"/>
      <c r="D454" s="402"/>
      <c r="E454" s="402"/>
      <c r="F454" s="402"/>
      <c r="G454" s="402"/>
      <c r="H454" s="402"/>
      <c r="I454" s="402"/>
      <c r="J454" s="402"/>
      <c r="K454" s="402"/>
      <c r="L454" s="402"/>
      <c r="M454" s="402"/>
      <c r="N454" s="402"/>
      <c r="O454" s="402"/>
      <c r="P454" s="402"/>
      <c r="Q454" s="402"/>
      <c r="R454" s="402"/>
      <c r="S454" s="402"/>
      <c r="T454" s="402"/>
      <c r="U454" s="402"/>
      <c r="V454" s="402"/>
      <c r="W454" s="402"/>
      <c r="X454" s="402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403">
        <v>4607091388930</v>
      </c>
      <c r="E455" s="40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405"/>
      <c r="P455" s="405"/>
      <c r="Q455" s="405"/>
      <c r="R455" s="406"/>
      <c r="S455" s="40" t="s">
        <v>48</v>
      </c>
      <c r="T455" s="40" t="s">
        <v>48</v>
      </c>
      <c r="U455" s="41" t="s">
        <v>0</v>
      </c>
      <c r="V455" s="59">
        <v>700</v>
      </c>
      <c r="W455" s="56">
        <f>IFERROR(IF(V455="",0,CEILING((V455/$H455),1)*$H455),"")</f>
        <v>702.24</v>
      </c>
      <c r="X455" s="42">
        <f>IFERROR(IF(W455=0,"",ROUNDUP(W455/H455,0)*0.01196),"")</f>
        <v>1.5906800000000001</v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403">
        <v>4680115880054</v>
      </c>
      <c r="E456" s="403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6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405"/>
      <c r="P456" s="405"/>
      <c r="Q456" s="405"/>
      <c r="R456" s="406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410"/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1"/>
      <c r="N457" s="407" t="s">
        <v>43</v>
      </c>
      <c r="O457" s="408"/>
      <c r="P457" s="408"/>
      <c r="Q457" s="408"/>
      <c r="R457" s="408"/>
      <c r="S457" s="408"/>
      <c r="T457" s="409"/>
      <c r="U457" s="43" t="s">
        <v>42</v>
      </c>
      <c r="V457" s="44">
        <f>IFERROR(V455/H455,"0")+IFERROR(V456/H456,"0")</f>
        <v>132.57575757575756</v>
      </c>
      <c r="W457" s="44">
        <f>IFERROR(W455/H455,"0")+IFERROR(W456/H456,"0")</f>
        <v>133</v>
      </c>
      <c r="X457" s="44">
        <f>IFERROR(IF(X455="",0,X455),"0")+IFERROR(IF(X456="",0,X456),"0")</f>
        <v>1.5906800000000001</v>
      </c>
      <c r="Y457" s="68"/>
      <c r="Z457" s="68"/>
    </row>
    <row r="458" spans="1:53" x14ac:dyDescent="0.2">
      <c r="A458" s="410"/>
      <c r="B458" s="410"/>
      <c r="C458" s="410"/>
      <c r="D458" s="410"/>
      <c r="E458" s="410"/>
      <c r="F458" s="410"/>
      <c r="G458" s="410"/>
      <c r="H458" s="410"/>
      <c r="I458" s="410"/>
      <c r="J458" s="410"/>
      <c r="K458" s="410"/>
      <c r="L458" s="410"/>
      <c r="M458" s="411"/>
      <c r="N458" s="407" t="s">
        <v>43</v>
      </c>
      <c r="O458" s="408"/>
      <c r="P458" s="408"/>
      <c r="Q458" s="408"/>
      <c r="R458" s="408"/>
      <c r="S458" s="408"/>
      <c r="T458" s="409"/>
      <c r="U458" s="43" t="s">
        <v>0</v>
      </c>
      <c r="V458" s="44">
        <f>IFERROR(SUM(V455:V456),"0")</f>
        <v>700</v>
      </c>
      <c r="W458" s="44">
        <f>IFERROR(SUM(W455:W456),"0")</f>
        <v>702.24</v>
      </c>
      <c r="X458" s="43"/>
      <c r="Y458" s="68"/>
      <c r="Z458" s="68"/>
    </row>
    <row r="459" spans="1:53" ht="14.25" customHeight="1" x14ac:dyDescent="0.25">
      <c r="A459" s="402" t="s">
        <v>76</v>
      </c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  <c r="P459" s="402"/>
      <c r="Q459" s="402"/>
      <c r="R459" s="402"/>
      <c r="S459" s="402"/>
      <c r="T459" s="402"/>
      <c r="U459" s="402"/>
      <c r="V459" s="402"/>
      <c r="W459" s="402"/>
      <c r="X459" s="402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403">
        <v>4680115883116</v>
      </c>
      <c r="E460" s="403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6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405"/>
      <c r="P460" s="405"/>
      <c r="Q460" s="405"/>
      <c r="R460" s="406"/>
      <c r="S460" s="40" t="s">
        <v>48</v>
      </c>
      <c r="T460" s="40" t="s">
        <v>48</v>
      </c>
      <c r="U460" s="41" t="s">
        <v>0</v>
      </c>
      <c r="V460" s="59">
        <v>350</v>
      </c>
      <c r="W460" s="56">
        <f t="shared" ref="W460:W465" si="20">IFERROR(IF(V460="",0,CEILING((V460/$H460),1)*$H460),"")</f>
        <v>353.76</v>
      </c>
      <c r="X460" s="42">
        <f>IFERROR(IF(W460=0,"",ROUNDUP(W460/H460,0)*0.01196),"")</f>
        <v>0.80132000000000003</v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403">
        <v>4680115883093</v>
      </c>
      <c r="E461" s="403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405"/>
      <c r="P461" s="405"/>
      <c r="Q461" s="405"/>
      <c r="R461" s="406"/>
      <c r="S461" s="40" t="s">
        <v>48</v>
      </c>
      <c r="T461" s="40" t="s">
        <v>48</v>
      </c>
      <c r="U461" s="41" t="s">
        <v>0</v>
      </c>
      <c r="V461" s="59">
        <v>350</v>
      </c>
      <c r="W461" s="56">
        <f t="shared" si="20"/>
        <v>353.76</v>
      </c>
      <c r="X461" s="42">
        <f>IFERROR(IF(W461=0,"",ROUNDUP(W461/H461,0)*0.01196),"")</f>
        <v>0.80132000000000003</v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403">
        <v>4680115883109</v>
      </c>
      <c r="E462" s="403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6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405"/>
      <c r="P462" s="405"/>
      <c r="Q462" s="405"/>
      <c r="R462" s="406"/>
      <c r="S462" s="40" t="s">
        <v>48</v>
      </c>
      <c r="T462" s="40" t="s">
        <v>48</v>
      </c>
      <c r="U462" s="41" t="s">
        <v>0</v>
      </c>
      <c r="V462" s="59">
        <v>350</v>
      </c>
      <c r="W462" s="56">
        <f t="shared" si="20"/>
        <v>353.76</v>
      </c>
      <c r="X462" s="42">
        <f>IFERROR(IF(W462=0,"",ROUNDUP(W462/H462,0)*0.01196),"")</f>
        <v>0.80132000000000003</v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403">
        <v>4680115882072</v>
      </c>
      <c r="E463" s="40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660" t="s">
        <v>665</v>
      </c>
      <c r="O463" s="405"/>
      <c r="P463" s="405"/>
      <c r="Q463" s="405"/>
      <c r="R463" s="40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403">
        <v>4680115882102</v>
      </c>
      <c r="E464" s="403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661" t="s">
        <v>668</v>
      </c>
      <c r="O464" s="405"/>
      <c r="P464" s="405"/>
      <c r="Q464" s="405"/>
      <c r="R464" s="40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403">
        <v>4680115882096</v>
      </c>
      <c r="E465" s="403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662" t="s">
        <v>671</v>
      </c>
      <c r="O465" s="405"/>
      <c r="P465" s="405"/>
      <c r="Q465" s="405"/>
      <c r="R465" s="40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410"/>
      <c r="B466" s="410"/>
      <c r="C466" s="410"/>
      <c r="D466" s="410"/>
      <c r="E466" s="410"/>
      <c r="F466" s="410"/>
      <c r="G466" s="410"/>
      <c r="H466" s="410"/>
      <c r="I466" s="410"/>
      <c r="J466" s="410"/>
      <c r="K466" s="410"/>
      <c r="L466" s="410"/>
      <c r="M466" s="411"/>
      <c r="N466" s="407" t="s">
        <v>43</v>
      </c>
      <c r="O466" s="408"/>
      <c r="P466" s="408"/>
      <c r="Q466" s="408"/>
      <c r="R466" s="408"/>
      <c r="S466" s="408"/>
      <c r="T466" s="409"/>
      <c r="U466" s="43" t="s">
        <v>42</v>
      </c>
      <c r="V466" s="44">
        <f>IFERROR(V460/H460,"0")+IFERROR(V461/H461,"0")+IFERROR(V462/H462,"0")+IFERROR(V463/H463,"0")+IFERROR(V464/H464,"0")+IFERROR(V465/H465,"0")</f>
        <v>198.86363636363635</v>
      </c>
      <c r="W466" s="44">
        <f>IFERROR(W460/H460,"0")+IFERROR(W461/H461,"0")+IFERROR(W462/H462,"0")+IFERROR(W463/H463,"0")+IFERROR(W464/H464,"0")+IFERROR(W465/H465,"0")</f>
        <v>201</v>
      </c>
      <c r="X466" s="44">
        <f>IFERROR(IF(X460="",0,X460),"0")+IFERROR(IF(X461="",0,X461),"0")+IFERROR(IF(X462="",0,X462),"0")+IFERROR(IF(X463="",0,X463),"0")+IFERROR(IF(X464="",0,X464),"0")+IFERROR(IF(X465="",0,X465),"0")</f>
        <v>2.4039600000000001</v>
      </c>
      <c r="Y466" s="68"/>
      <c r="Z466" s="68"/>
    </row>
    <row r="467" spans="1:53" x14ac:dyDescent="0.2">
      <c r="A467" s="410"/>
      <c r="B467" s="410"/>
      <c r="C467" s="410"/>
      <c r="D467" s="410"/>
      <c r="E467" s="410"/>
      <c r="F467" s="410"/>
      <c r="G467" s="410"/>
      <c r="H467" s="410"/>
      <c r="I467" s="410"/>
      <c r="J467" s="410"/>
      <c r="K467" s="410"/>
      <c r="L467" s="410"/>
      <c r="M467" s="411"/>
      <c r="N467" s="407" t="s">
        <v>43</v>
      </c>
      <c r="O467" s="408"/>
      <c r="P467" s="408"/>
      <c r="Q467" s="408"/>
      <c r="R467" s="408"/>
      <c r="S467" s="408"/>
      <c r="T467" s="409"/>
      <c r="U467" s="43" t="s">
        <v>0</v>
      </c>
      <c r="V467" s="44">
        <f>IFERROR(SUM(V460:V465),"0")</f>
        <v>1050</v>
      </c>
      <c r="W467" s="44">
        <f>IFERROR(SUM(W460:W465),"0")</f>
        <v>1061.28</v>
      </c>
      <c r="X467" s="43"/>
      <c r="Y467" s="68"/>
      <c r="Z467" s="68"/>
    </row>
    <row r="468" spans="1:53" ht="14.25" customHeight="1" x14ac:dyDescent="0.25">
      <c r="A468" s="402" t="s">
        <v>81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403">
        <v>4680115883536</v>
      </c>
      <c r="E469" s="403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663" t="s">
        <v>674</v>
      </c>
      <c r="O469" s="405"/>
      <c r="P469" s="405"/>
      <c r="Q469" s="405"/>
      <c r="R469" s="406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403">
        <v>4607091383409</v>
      </c>
      <c r="E470" s="403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6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405"/>
      <c r="P470" s="405"/>
      <c r="Q470" s="405"/>
      <c r="R470" s="406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403">
        <v>4607091383416</v>
      </c>
      <c r="E471" s="403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6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405"/>
      <c r="P471" s="405"/>
      <c r="Q471" s="405"/>
      <c r="R471" s="406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410"/>
      <c r="B472" s="410"/>
      <c r="C472" s="410"/>
      <c r="D472" s="410"/>
      <c r="E472" s="410"/>
      <c r="F472" s="410"/>
      <c r="G472" s="410"/>
      <c r="H472" s="410"/>
      <c r="I472" s="410"/>
      <c r="J472" s="410"/>
      <c r="K472" s="410"/>
      <c r="L472" s="410"/>
      <c r="M472" s="411"/>
      <c r="N472" s="407" t="s">
        <v>43</v>
      </c>
      <c r="O472" s="408"/>
      <c r="P472" s="408"/>
      <c r="Q472" s="408"/>
      <c r="R472" s="408"/>
      <c r="S472" s="408"/>
      <c r="T472" s="409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410"/>
      <c r="B473" s="410"/>
      <c r="C473" s="410"/>
      <c r="D473" s="410"/>
      <c r="E473" s="410"/>
      <c r="F473" s="410"/>
      <c r="G473" s="410"/>
      <c r="H473" s="410"/>
      <c r="I473" s="410"/>
      <c r="J473" s="410"/>
      <c r="K473" s="410"/>
      <c r="L473" s="410"/>
      <c r="M473" s="411"/>
      <c r="N473" s="407" t="s">
        <v>43</v>
      </c>
      <c r="O473" s="408"/>
      <c r="P473" s="408"/>
      <c r="Q473" s="408"/>
      <c r="R473" s="408"/>
      <c r="S473" s="408"/>
      <c r="T473" s="409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400" t="s">
        <v>679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55"/>
      <c r="Z474" s="55"/>
    </row>
    <row r="475" spans="1:53" ht="16.5" customHeight="1" x14ac:dyDescent="0.25">
      <c r="A475" s="401" t="s">
        <v>680</v>
      </c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66"/>
      <c r="Z475" s="66"/>
    </row>
    <row r="476" spans="1:53" ht="14.25" customHeight="1" x14ac:dyDescent="0.25">
      <c r="A476" s="402" t="s">
        <v>116</v>
      </c>
      <c r="B476" s="402"/>
      <c r="C476" s="402"/>
      <c r="D476" s="402"/>
      <c r="E476" s="402"/>
      <c r="F476" s="402"/>
      <c r="G476" s="402"/>
      <c r="H476" s="402"/>
      <c r="I476" s="402"/>
      <c r="J476" s="402"/>
      <c r="K476" s="402"/>
      <c r="L476" s="402"/>
      <c r="M476" s="402"/>
      <c r="N476" s="402"/>
      <c r="O476" s="402"/>
      <c r="P476" s="402"/>
      <c r="Q476" s="402"/>
      <c r="R476" s="402"/>
      <c r="S476" s="402"/>
      <c r="T476" s="402"/>
      <c r="U476" s="402"/>
      <c r="V476" s="402"/>
      <c r="W476" s="402"/>
      <c r="X476" s="402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403">
        <v>4640242180038</v>
      </c>
      <c r="E477" s="403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666" t="s">
        <v>683</v>
      </c>
      <c r="O477" s="405"/>
      <c r="P477" s="405"/>
      <c r="Q477" s="405"/>
      <c r="R477" s="406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403">
        <v>4640242180441</v>
      </c>
      <c r="E478" s="403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667" t="s">
        <v>686</v>
      </c>
      <c r="O478" s="405"/>
      <c r="P478" s="405"/>
      <c r="Q478" s="405"/>
      <c r="R478" s="406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403">
        <v>4640242180564</v>
      </c>
      <c r="E479" s="403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668" t="s">
        <v>689</v>
      </c>
      <c r="O479" s="405"/>
      <c r="P479" s="405"/>
      <c r="Q479" s="405"/>
      <c r="R479" s="406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410"/>
      <c r="B480" s="410"/>
      <c r="C480" s="410"/>
      <c r="D480" s="410"/>
      <c r="E480" s="410"/>
      <c r="F480" s="410"/>
      <c r="G480" s="410"/>
      <c r="H480" s="410"/>
      <c r="I480" s="410"/>
      <c r="J480" s="410"/>
      <c r="K480" s="410"/>
      <c r="L480" s="410"/>
      <c r="M480" s="411"/>
      <c r="N480" s="407" t="s">
        <v>43</v>
      </c>
      <c r="O480" s="408"/>
      <c r="P480" s="408"/>
      <c r="Q480" s="408"/>
      <c r="R480" s="408"/>
      <c r="S480" s="408"/>
      <c r="T480" s="409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410"/>
      <c r="B481" s="410"/>
      <c r="C481" s="410"/>
      <c r="D481" s="410"/>
      <c r="E481" s="410"/>
      <c r="F481" s="410"/>
      <c r="G481" s="410"/>
      <c r="H481" s="410"/>
      <c r="I481" s="410"/>
      <c r="J481" s="410"/>
      <c r="K481" s="410"/>
      <c r="L481" s="410"/>
      <c r="M481" s="411"/>
      <c r="N481" s="407" t="s">
        <v>43</v>
      </c>
      <c r="O481" s="408"/>
      <c r="P481" s="408"/>
      <c r="Q481" s="408"/>
      <c r="R481" s="408"/>
      <c r="S481" s="408"/>
      <c r="T481" s="409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402" t="s">
        <v>108</v>
      </c>
      <c r="B482" s="402"/>
      <c r="C482" s="402"/>
      <c r="D482" s="402"/>
      <c r="E482" s="402"/>
      <c r="F482" s="402"/>
      <c r="G482" s="402"/>
      <c r="H482" s="402"/>
      <c r="I482" s="402"/>
      <c r="J482" s="402"/>
      <c r="K482" s="402"/>
      <c r="L482" s="402"/>
      <c r="M482" s="402"/>
      <c r="N482" s="402"/>
      <c r="O482" s="402"/>
      <c r="P482" s="402"/>
      <c r="Q482" s="402"/>
      <c r="R482" s="402"/>
      <c r="S482" s="402"/>
      <c r="T482" s="402"/>
      <c r="U482" s="402"/>
      <c r="V482" s="402"/>
      <c r="W482" s="402"/>
      <c r="X482" s="402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403">
        <v>4640242180526</v>
      </c>
      <c r="E483" s="403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669" t="s">
        <v>692</v>
      </c>
      <c r="O483" s="405"/>
      <c r="P483" s="405"/>
      <c r="Q483" s="405"/>
      <c r="R483" s="406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403">
        <v>4640242180519</v>
      </c>
      <c r="E484" s="403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670" t="s">
        <v>695</v>
      </c>
      <c r="O484" s="405"/>
      <c r="P484" s="405"/>
      <c r="Q484" s="405"/>
      <c r="R484" s="40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410"/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1"/>
      <c r="N485" s="407" t="s">
        <v>43</v>
      </c>
      <c r="O485" s="408"/>
      <c r="P485" s="408"/>
      <c r="Q485" s="408"/>
      <c r="R485" s="408"/>
      <c r="S485" s="408"/>
      <c r="T485" s="409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410"/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410"/>
      <c r="M486" s="411"/>
      <c r="N486" s="407" t="s">
        <v>43</v>
      </c>
      <c r="O486" s="408"/>
      <c r="P486" s="408"/>
      <c r="Q486" s="408"/>
      <c r="R486" s="408"/>
      <c r="S486" s="408"/>
      <c r="T486" s="409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402" t="s">
        <v>76</v>
      </c>
      <c r="B487" s="402"/>
      <c r="C487" s="402"/>
      <c r="D487" s="402"/>
      <c r="E487" s="402"/>
      <c r="F487" s="402"/>
      <c r="G487" s="402"/>
      <c r="H487" s="402"/>
      <c r="I487" s="402"/>
      <c r="J487" s="402"/>
      <c r="K487" s="402"/>
      <c r="L487" s="402"/>
      <c r="M487" s="402"/>
      <c r="N487" s="402"/>
      <c r="O487" s="402"/>
      <c r="P487" s="402"/>
      <c r="Q487" s="402"/>
      <c r="R487" s="402"/>
      <c r="S487" s="402"/>
      <c r="T487" s="402"/>
      <c r="U487" s="402"/>
      <c r="V487" s="402"/>
      <c r="W487" s="402"/>
      <c r="X487" s="402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403">
        <v>4640242180816</v>
      </c>
      <c r="E488" s="403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671" t="s">
        <v>698</v>
      </c>
      <c r="O488" s="405"/>
      <c r="P488" s="405"/>
      <c r="Q488" s="405"/>
      <c r="R488" s="406"/>
      <c r="S488" s="40" t="s">
        <v>48</v>
      </c>
      <c r="T488" s="40" t="s">
        <v>48</v>
      </c>
      <c r="U488" s="41" t="s">
        <v>0</v>
      </c>
      <c r="V488" s="59">
        <v>200</v>
      </c>
      <c r="W488" s="56">
        <f>IFERROR(IF(V488="",0,CEILING((V488/$H488),1)*$H488),"")</f>
        <v>201.60000000000002</v>
      </c>
      <c r="X488" s="42">
        <f>IFERROR(IF(W488=0,"",ROUNDUP(W488/H488,0)*0.00753),"")</f>
        <v>0.36143999999999998</v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403">
        <v>4640242180595</v>
      </c>
      <c r="E489" s="403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672" t="s">
        <v>701</v>
      </c>
      <c r="O489" s="405"/>
      <c r="P489" s="405"/>
      <c r="Q489" s="405"/>
      <c r="R489" s="406"/>
      <c r="S489" s="40" t="s">
        <v>48</v>
      </c>
      <c r="T489" s="40" t="s">
        <v>48</v>
      </c>
      <c r="U489" s="41" t="s">
        <v>0</v>
      </c>
      <c r="V489" s="59">
        <v>200</v>
      </c>
      <c r="W489" s="56">
        <f>IFERROR(IF(V489="",0,CEILING((V489/$H489),1)*$H489),"")</f>
        <v>201.60000000000002</v>
      </c>
      <c r="X489" s="42">
        <f>IFERROR(IF(W489=0,"",ROUNDUP(W489/H489,0)*0.00753),"")</f>
        <v>0.36143999999999998</v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403">
        <v>4640242180908</v>
      </c>
      <c r="E490" s="403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673" t="s">
        <v>704</v>
      </c>
      <c r="O490" s="405"/>
      <c r="P490" s="405"/>
      <c r="Q490" s="405"/>
      <c r="R490" s="406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403">
        <v>4640242180489</v>
      </c>
      <c r="E491" s="403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674" t="s">
        <v>707</v>
      </c>
      <c r="O491" s="405"/>
      <c r="P491" s="405"/>
      <c r="Q491" s="405"/>
      <c r="R491" s="40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410"/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1"/>
      <c r="N492" s="407" t="s">
        <v>43</v>
      </c>
      <c r="O492" s="408"/>
      <c r="P492" s="408"/>
      <c r="Q492" s="408"/>
      <c r="R492" s="408"/>
      <c r="S492" s="408"/>
      <c r="T492" s="409"/>
      <c r="U492" s="43" t="s">
        <v>42</v>
      </c>
      <c r="V492" s="44">
        <f>IFERROR(V488/H488,"0")+IFERROR(V489/H489,"0")+IFERROR(V490/H490,"0")+IFERROR(V491/H491,"0")</f>
        <v>95.238095238095241</v>
      </c>
      <c r="W492" s="44">
        <f>IFERROR(W488/H488,"0")+IFERROR(W489/H489,"0")+IFERROR(W490/H490,"0")+IFERROR(W491/H491,"0")</f>
        <v>96</v>
      </c>
      <c r="X492" s="44">
        <f>IFERROR(IF(X488="",0,X488),"0")+IFERROR(IF(X489="",0,X489),"0")+IFERROR(IF(X490="",0,X490),"0")+IFERROR(IF(X491="",0,X491),"0")</f>
        <v>0.72287999999999997</v>
      </c>
      <c r="Y492" s="68"/>
      <c r="Z492" s="68"/>
    </row>
    <row r="493" spans="1:53" x14ac:dyDescent="0.2">
      <c r="A493" s="410"/>
      <c r="B493" s="410"/>
      <c r="C493" s="410"/>
      <c r="D493" s="410"/>
      <c r="E493" s="410"/>
      <c r="F493" s="410"/>
      <c r="G493" s="410"/>
      <c r="H493" s="410"/>
      <c r="I493" s="410"/>
      <c r="J493" s="410"/>
      <c r="K493" s="410"/>
      <c r="L493" s="410"/>
      <c r="M493" s="411"/>
      <c r="N493" s="407" t="s">
        <v>43</v>
      </c>
      <c r="O493" s="408"/>
      <c r="P493" s="408"/>
      <c r="Q493" s="408"/>
      <c r="R493" s="408"/>
      <c r="S493" s="408"/>
      <c r="T493" s="409"/>
      <c r="U493" s="43" t="s">
        <v>0</v>
      </c>
      <c r="V493" s="44">
        <f>IFERROR(SUM(V488:V491),"0")</f>
        <v>400</v>
      </c>
      <c r="W493" s="44">
        <f>IFERROR(SUM(W488:W491),"0")</f>
        <v>403.20000000000005</v>
      </c>
      <c r="X493" s="43"/>
      <c r="Y493" s="68"/>
      <c r="Z493" s="68"/>
    </row>
    <row r="494" spans="1:53" ht="14.25" customHeight="1" x14ac:dyDescent="0.25">
      <c r="A494" s="402" t="s">
        <v>81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403">
        <v>4680115880870</v>
      </c>
      <c r="E495" s="403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6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405"/>
      <c r="P495" s="405"/>
      <c r="Q495" s="405"/>
      <c r="R495" s="406"/>
      <c r="S495" s="40" t="s">
        <v>48</v>
      </c>
      <c r="T495" s="40" t="s">
        <v>48</v>
      </c>
      <c r="U495" s="41" t="s">
        <v>0</v>
      </c>
      <c r="V495" s="59">
        <v>1500</v>
      </c>
      <c r="W495" s="56">
        <f>IFERROR(IF(V495="",0,CEILING((V495/$H495),1)*$H495),"")</f>
        <v>1505.3999999999999</v>
      </c>
      <c r="X495" s="42">
        <f>IFERROR(IF(W495=0,"",ROUNDUP(W495/H495,0)*0.02175),"")</f>
        <v>4.1977500000000001</v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403">
        <v>4640242180540</v>
      </c>
      <c r="E496" s="403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676" t="s">
        <v>712</v>
      </c>
      <c r="O496" s="405"/>
      <c r="P496" s="405"/>
      <c r="Q496" s="405"/>
      <c r="R496" s="406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403">
        <v>4640242181233</v>
      </c>
      <c r="E497" s="403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677" t="s">
        <v>715</v>
      </c>
      <c r="O497" s="405"/>
      <c r="P497" s="405"/>
      <c r="Q497" s="405"/>
      <c r="R497" s="406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403">
        <v>4640242180557</v>
      </c>
      <c r="E498" s="403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679" t="s">
        <v>718</v>
      </c>
      <c r="O498" s="405"/>
      <c r="P498" s="405"/>
      <c r="Q498" s="405"/>
      <c r="R498" s="406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403">
        <v>4640242181226</v>
      </c>
      <c r="E499" s="403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680" t="s">
        <v>721</v>
      </c>
      <c r="O499" s="405"/>
      <c r="P499" s="405"/>
      <c r="Q499" s="405"/>
      <c r="R499" s="40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410"/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411"/>
      <c r="N500" s="407" t="s">
        <v>43</v>
      </c>
      <c r="O500" s="408"/>
      <c r="P500" s="408"/>
      <c r="Q500" s="408"/>
      <c r="R500" s="408"/>
      <c r="S500" s="408"/>
      <c r="T500" s="409"/>
      <c r="U500" s="43" t="s">
        <v>42</v>
      </c>
      <c r="V500" s="44">
        <f>IFERROR(V495/H495,"0")+IFERROR(V496/H496,"0")+IFERROR(V497/H497,"0")+IFERROR(V498/H498,"0")+IFERROR(V499/H499,"0")</f>
        <v>192.30769230769232</v>
      </c>
      <c r="W500" s="44">
        <f>IFERROR(W495/H495,"0")+IFERROR(W496/H496,"0")+IFERROR(W497/H497,"0")+IFERROR(W498/H498,"0")+IFERROR(W499/H499,"0")</f>
        <v>193</v>
      </c>
      <c r="X500" s="44">
        <f>IFERROR(IF(X495="",0,X495),"0")+IFERROR(IF(X496="",0,X496),"0")+IFERROR(IF(X497="",0,X497),"0")+IFERROR(IF(X498="",0,X498),"0")+IFERROR(IF(X499="",0,X499),"0")</f>
        <v>4.1977500000000001</v>
      </c>
      <c r="Y500" s="68"/>
      <c r="Z500" s="68"/>
    </row>
    <row r="501" spans="1:53" x14ac:dyDescent="0.2">
      <c r="A501" s="410"/>
      <c r="B501" s="410"/>
      <c r="C501" s="410"/>
      <c r="D501" s="410"/>
      <c r="E501" s="410"/>
      <c r="F501" s="410"/>
      <c r="G501" s="410"/>
      <c r="H501" s="410"/>
      <c r="I501" s="410"/>
      <c r="J501" s="410"/>
      <c r="K501" s="410"/>
      <c r="L501" s="410"/>
      <c r="M501" s="411"/>
      <c r="N501" s="407" t="s">
        <v>43</v>
      </c>
      <c r="O501" s="408"/>
      <c r="P501" s="408"/>
      <c r="Q501" s="408"/>
      <c r="R501" s="408"/>
      <c r="S501" s="408"/>
      <c r="T501" s="409"/>
      <c r="U501" s="43" t="s">
        <v>0</v>
      </c>
      <c r="V501" s="44">
        <f>IFERROR(SUM(V495:V499),"0")</f>
        <v>1500</v>
      </c>
      <c r="W501" s="44">
        <f>IFERROR(SUM(W495:W499),"0")</f>
        <v>1505.3999999999999</v>
      </c>
      <c r="X501" s="43"/>
      <c r="Y501" s="68"/>
      <c r="Z501" s="68"/>
    </row>
    <row r="502" spans="1:53" ht="15" customHeight="1" x14ac:dyDescent="0.2">
      <c r="A502" s="410"/>
      <c r="B502" s="410"/>
      <c r="C502" s="410"/>
      <c r="D502" s="410"/>
      <c r="E502" s="410"/>
      <c r="F502" s="410"/>
      <c r="G502" s="410"/>
      <c r="H502" s="410"/>
      <c r="I502" s="410"/>
      <c r="J502" s="410"/>
      <c r="K502" s="410"/>
      <c r="L502" s="410"/>
      <c r="M502" s="684"/>
      <c r="N502" s="681" t="s">
        <v>36</v>
      </c>
      <c r="O502" s="682"/>
      <c r="P502" s="682"/>
      <c r="Q502" s="682"/>
      <c r="R502" s="682"/>
      <c r="S502" s="682"/>
      <c r="T502" s="683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17923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18040.200000000004</v>
      </c>
      <c r="X502" s="43"/>
      <c r="Y502" s="68"/>
      <c r="Z502" s="68"/>
    </row>
    <row r="503" spans="1:53" x14ac:dyDescent="0.2">
      <c r="A503" s="410"/>
      <c r="B503" s="410"/>
      <c r="C503" s="410"/>
      <c r="D503" s="410"/>
      <c r="E503" s="410"/>
      <c r="F503" s="410"/>
      <c r="G503" s="410"/>
      <c r="H503" s="410"/>
      <c r="I503" s="410"/>
      <c r="J503" s="410"/>
      <c r="K503" s="410"/>
      <c r="L503" s="410"/>
      <c r="M503" s="684"/>
      <c r="N503" s="681" t="s">
        <v>37</v>
      </c>
      <c r="O503" s="682"/>
      <c r="P503" s="682"/>
      <c r="Q503" s="682"/>
      <c r="R503" s="682"/>
      <c r="S503" s="682"/>
      <c r="T503" s="683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18981.710135395526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19106.372000000007</v>
      </c>
      <c r="X503" s="43"/>
      <c r="Y503" s="68"/>
      <c r="Z503" s="68"/>
    </row>
    <row r="504" spans="1:53" x14ac:dyDescent="0.2">
      <c r="A504" s="410"/>
      <c r="B504" s="410"/>
      <c r="C504" s="410"/>
      <c r="D504" s="410"/>
      <c r="E504" s="410"/>
      <c r="F504" s="410"/>
      <c r="G504" s="410"/>
      <c r="H504" s="410"/>
      <c r="I504" s="410"/>
      <c r="J504" s="410"/>
      <c r="K504" s="410"/>
      <c r="L504" s="410"/>
      <c r="M504" s="684"/>
      <c r="N504" s="681" t="s">
        <v>38</v>
      </c>
      <c r="O504" s="682"/>
      <c r="P504" s="682"/>
      <c r="Q504" s="682"/>
      <c r="R504" s="682"/>
      <c r="S504" s="682"/>
      <c r="T504" s="683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34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34</v>
      </c>
      <c r="X504" s="43"/>
      <c r="Y504" s="68"/>
      <c r="Z504" s="68"/>
    </row>
    <row r="505" spans="1:53" x14ac:dyDescent="0.2">
      <c r="A505" s="410"/>
      <c r="B505" s="410"/>
      <c r="C505" s="410"/>
      <c r="D505" s="410"/>
      <c r="E505" s="410"/>
      <c r="F505" s="410"/>
      <c r="G505" s="410"/>
      <c r="H505" s="410"/>
      <c r="I505" s="410"/>
      <c r="J505" s="410"/>
      <c r="K505" s="410"/>
      <c r="L505" s="410"/>
      <c r="M505" s="684"/>
      <c r="N505" s="681" t="s">
        <v>39</v>
      </c>
      <c r="O505" s="682"/>
      <c r="P505" s="682"/>
      <c r="Q505" s="682"/>
      <c r="R505" s="682"/>
      <c r="S505" s="682"/>
      <c r="T505" s="683"/>
      <c r="U505" s="43" t="s">
        <v>0</v>
      </c>
      <c r="V505" s="44">
        <f>GrossWeightTotal+PalletQtyTotal*25</f>
        <v>19831.710135395526</v>
      </c>
      <c r="W505" s="44">
        <f>GrossWeightTotalR+PalletQtyTotalR*25</f>
        <v>19956.372000000007</v>
      </c>
      <c r="X505" s="43"/>
      <c r="Y505" s="68"/>
      <c r="Z505" s="68"/>
    </row>
    <row r="506" spans="1:53" x14ac:dyDescent="0.2">
      <c r="A506" s="410"/>
      <c r="B506" s="410"/>
      <c r="C506" s="410"/>
      <c r="D506" s="410"/>
      <c r="E506" s="410"/>
      <c r="F506" s="410"/>
      <c r="G506" s="410"/>
      <c r="H506" s="410"/>
      <c r="I506" s="410"/>
      <c r="J506" s="410"/>
      <c r="K506" s="410"/>
      <c r="L506" s="410"/>
      <c r="M506" s="684"/>
      <c r="N506" s="681" t="s">
        <v>40</v>
      </c>
      <c r="O506" s="682"/>
      <c r="P506" s="682"/>
      <c r="Q506" s="682"/>
      <c r="R506" s="682"/>
      <c r="S506" s="682"/>
      <c r="T506" s="683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2919.7207050868819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2939</v>
      </c>
      <c r="X506" s="43"/>
      <c r="Y506" s="68"/>
      <c r="Z506" s="68"/>
    </row>
    <row r="507" spans="1:53" ht="14.25" x14ac:dyDescent="0.2">
      <c r="A507" s="410"/>
      <c r="B507" s="410"/>
      <c r="C507" s="410"/>
      <c r="D507" s="410"/>
      <c r="E507" s="410"/>
      <c r="F507" s="410"/>
      <c r="G507" s="410"/>
      <c r="H507" s="410"/>
      <c r="I507" s="410"/>
      <c r="J507" s="410"/>
      <c r="K507" s="410"/>
      <c r="L507" s="410"/>
      <c r="M507" s="684"/>
      <c r="N507" s="681" t="s">
        <v>41</v>
      </c>
      <c r="O507" s="682"/>
      <c r="P507" s="682"/>
      <c r="Q507" s="682"/>
      <c r="R507" s="682"/>
      <c r="S507" s="682"/>
      <c r="T507" s="683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39.564880000000002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678" t="s">
        <v>106</v>
      </c>
      <c r="D509" s="678" t="s">
        <v>106</v>
      </c>
      <c r="E509" s="678" t="s">
        <v>106</v>
      </c>
      <c r="F509" s="678" t="s">
        <v>106</v>
      </c>
      <c r="G509" s="678" t="s">
        <v>262</v>
      </c>
      <c r="H509" s="678" t="s">
        <v>262</v>
      </c>
      <c r="I509" s="678" t="s">
        <v>262</v>
      </c>
      <c r="J509" s="678" t="s">
        <v>262</v>
      </c>
      <c r="K509" s="685"/>
      <c r="L509" s="678" t="s">
        <v>262</v>
      </c>
      <c r="M509" s="678" t="s">
        <v>262</v>
      </c>
      <c r="N509" s="678" t="s">
        <v>262</v>
      </c>
      <c r="O509" s="678" t="s">
        <v>262</v>
      </c>
      <c r="P509" s="72" t="s">
        <v>486</v>
      </c>
      <c r="Q509" s="678" t="s">
        <v>491</v>
      </c>
      <c r="R509" s="678" t="s">
        <v>491</v>
      </c>
      <c r="S509" s="678" t="s">
        <v>547</v>
      </c>
      <c r="T509" s="678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686" t="s">
        <v>10</v>
      </c>
      <c r="B510" s="678" t="s">
        <v>75</v>
      </c>
      <c r="C510" s="678" t="s">
        <v>107</v>
      </c>
      <c r="D510" s="678" t="s">
        <v>115</v>
      </c>
      <c r="E510" s="678" t="s">
        <v>106</v>
      </c>
      <c r="F510" s="678" t="s">
        <v>253</v>
      </c>
      <c r="G510" s="678" t="s">
        <v>263</v>
      </c>
      <c r="H510" s="678" t="s">
        <v>270</v>
      </c>
      <c r="I510" s="678" t="s">
        <v>290</v>
      </c>
      <c r="J510" s="678" t="s">
        <v>356</v>
      </c>
      <c r="K510" s="1"/>
      <c r="L510" s="678" t="s">
        <v>359</v>
      </c>
      <c r="M510" s="678" t="s">
        <v>373</v>
      </c>
      <c r="N510" s="678" t="s">
        <v>458</v>
      </c>
      <c r="O510" s="678" t="s">
        <v>477</v>
      </c>
      <c r="P510" s="678" t="s">
        <v>487</v>
      </c>
      <c r="Q510" s="678" t="s">
        <v>492</v>
      </c>
      <c r="R510" s="678" t="s">
        <v>521</v>
      </c>
      <c r="S510" s="678" t="s">
        <v>548</v>
      </c>
      <c r="T510" s="678" t="s">
        <v>604</v>
      </c>
      <c r="U510" s="678" t="s">
        <v>634</v>
      </c>
      <c r="V510" s="678" t="s">
        <v>680</v>
      </c>
      <c r="Z510" s="61"/>
      <c r="AC510" s="1"/>
    </row>
    <row r="511" spans="1:53" ht="13.5" thickBot="1" x14ac:dyDescent="0.25">
      <c r="A511" s="687"/>
      <c r="B511" s="678"/>
      <c r="C511" s="678"/>
      <c r="D511" s="678"/>
      <c r="E511" s="678"/>
      <c r="F511" s="678"/>
      <c r="G511" s="678"/>
      <c r="H511" s="678"/>
      <c r="I511" s="678"/>
      <c r="J511" s="678"/>
      <c r="K511" s="1"/>
      <c r="L511" s="678"/>
      <c r="M511" s="678"/>
      <c r="N511" s="678"/>
      <c r="O511" s="678"/>
      <c r="P511" s="678"/>
      <c r="Q511" s="678"/>
      <c r="R511" s="678"/>
      <c r="S511" s="678"/>
      <c r="T511" s="678"/>
      <c r="U511" s="678"/>
      <c r="V511" s="678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644.70000000000005</v>
      </c>
      <c r="F512" s="53">
        <f>IFERROR(W132*1,"0")+IFERROR(W133*1,"0")+IFERROR(W134*1,"0")+IFERROR(W135*1,"0")</f>
        <v>550.79999999999995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352.80000000000007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3335.7000000000003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1430.7</v>
      </c>
      <c r="N512" s="53">
        <f>IFERROR(W280*1,"0")+IFERROR(W281*1,"0")+IFERROR(W282*1,"0")+IFERROR(W283*1,"0")+IFERROR(W284*1,"0")+IFERROR(W285*1,"0")+IFERROR(W286*1,"0")+IFERROR(W287*1,"0")+IFERROR(W291*1,"0")+IFERROR(W292*1,"0")</f>
        <v>70.08</v>
      </c>
      <c r="O512" s="53">
        <f>IFERROR(W297*1,"0")+IFERROR(W301*1,"0")+IFERROR(W305*1,"0")+IFERROR(W309*1,"0")</f>
        <v>81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3760.7999999999997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1011.3599999999999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865.2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955.5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3072.96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1908.6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1128</vt:i4>
      </vt:variant>
    </vt:vector>
  </HeadingPairs>
  <TitlesOfParts>
    <vt:vector size="11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2024-01-30T07:36:27Z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