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19200" windowHeight="1222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504" i="2" l="1"/>
  <c r="V503" i="2"/>
  <c r="V501" i="2"/>
  <c r="V500" i="2"/>
  <c r="W499" i="2"/>
  <c r="X499" i="2" s="1"/>
  <c r="X498" i="2"/>
  <c r="W498" i="2"/>
  <c r="W497" i="2"/>
  <c r="X497" i="2" s="1"/>
  <c r="W496" i="2"/>
  <c r="X496" i="2" s="1"/>
  <c r="W495" i="2"/>
  <c r="N495" i="2"/>
  <c r="V493" i="2"/>
  <c r="V492" i="2"/>
  <c r="W491" i="2"/>
  <c r="X491" i="2" s="1"/>
  <c r="X490" i="2"/>
  <c r="W490" i="2"/>
  <c r="W489" i="2"/>
  <c r="W492" i="2" s="1"/>
  <c r="X488" i="2"/>
  <c r="W488" i="2"/>
  <c r="V486" i="2"/>
  <c r="V485" i="2"/>
  <c r="W484" i="2"/>
  <c r="X484" i="2" s="1"/>
  <c r="W483" i="2"/>
  <c r="W486" i="2" s="1"/>
  <c r="W481" i="2"/>
  <c r="V481" i="2"/>
  <c r="V480" i="2"/>
  <c r="X479" i="2"/>
  <c r="W479" i="2"/>
  <c r="W478" i="2"/>
  <c r="X478" i="2" s="1"/>
  <c r="X480" i="2" s="1"/>
  <c r="X477" i="2"/>
  <c r="W477" i="2"/>
  <c r="V473" i="2"/>
  <c r="V472" i="2"/>
  <c r="W471" i="2"/>
  <c r="X471" i="2" s="1"/>
  <c r="N471" i="2"/>
  <c r="W470" i="2"/>
  <c r="X470" i="2" s="1"/>
  <c r="N470" i="2"/>
  <c r="W469" i="2"/>
  <c r="X469" i="2" s="1"/>
  <c r="V467" i="2"/>
  <c r="V466" i="2"/>
  <c r="X465" i="2"/>
  <c r="W465" i="2"/>
  <c r="W464" i="2"/>
  <c r="X464" i="2" s="1"/>
  <c r="X463" i="2"/>
  <c r="W463" i="2"/>
  <c r="W462" i="2"/>
  <c r="N462" i="2"/>
  <c r="W461" i="2"/>
  <c r="X461" i="2" s="1"/>
  <c r="N461" i="2"/>
  <c r="W460" i="2"/>
  <c r="N460" i="2"/>
  <c r="V458" i="2"/>
  <c r="V457" i="2"/>
  <c r="X456" i="2"/>
  <c r="W456" i="2"/>
  <c r="N456" i="2"/>
  <c r="W455" i="2"/>
  <c r="X455" i="2" s="1"/>
  <c r="X457" i="2" s="1"/>
  <c r="N455" i="2"/>
  <c r="V453" i="2"/>
  <c r="V452" i="2"/>
  <c r="W451" i="2"/>
  <c r="X451" i="2" s="1"/>
  <c r="N451" i="2"/>
  <c r="W450" i="2"/>
  <c r="X450" i="2" s="1"/>
  <c r="N450" i="2"/>
  <c r="X449" i="2"/>
  <c r="W449" i="2"/>
  <c r="N449" i="2"/>
  <c r="X448" i="2"/>
  <c r="W448" i="2"/>
  <c r="N448" i="2"/>
  <c r="W447" i="2"/>
  <c r="X447" i="2" s="1"/>
  <c r="N447" i="2"/>
  <c r="W446" i="2"/>
  <c r="X446" i="2" s="1"/>
  <c r="N446" i="2"/>
  <c r="X445" i="2"/>
  <c r="W445" i="2"/>
  <c r="N445" i="2"/>
  <c r="W444" i="2"/>
  <c r="X444" i="2" s="1"/>
  <c r="N444" i="2"/>
  <c r="W443" i="2"/>
  <c r="N443" i="2"/>
  <c r="V439" i="2"/>
  <c r="X438" i="2"/>
  <c r="W438" i="2"/>
  <c r="V438" i="2"/>
  <c r="X437" i="2"/>
  <c r="W437" i="2"/>
  <c r="W439" i="2" s="1"/>
  <c r="V435" i="2"/>
  <c r="W434" i="2"/>
  <c r="V434" i="2"/>
  <c r="W433" i="2"/>
  <c r="X433" i="2" s="1"/>
  <c r="X434" i="2" s="1"/>
  <c r="W431" i="2"/>
  <c r="V431" i="2"/>
  <c r="W430" i="2"/>
  <c r="V430" i="2"/>
  <c r="W429" i="2"/>
  <c r="X429" i="2" s="1"/>
  <c r="X430" i="2" s="1"/>
  <c r="V427" i="2"/>
  <c r="V426" i="2"/>
  <c r="X425" i="2"/>
  <c r="W425" i="2"/>
  <c r="N425" i="2"/>
  <c r="X424" i="2"/>
  <c r="W424" i="2"/>
  <c r="N424" i="2"/>
  <c r="W423" i="2"/>
  <c r="N423" i="2"/>
  <c r="X422" i="2"/>
  <c r="W422" i="2"/>
  <c r="W421" i="2"/>
  <c r="X421" i="2" s="1"/>
  <c r="N421" i="2"/>
  <c r="W420" i="2"/>
  <c r="X420" i="2" s="1"/>
  <c r="N420" i="2"/>
  <c r="W419" i="2"/>
  <c r="N419" i="2"/>
  <c r="V417" i="2"/>
  <c r="V416" i="2"/>
  <c r="X415" i="2"/>
  <c r="W415" i="2"/>
  <c r="N415" i="2"/>
  <c r="W414" i="2"/>
  <c r="W416" i="2" s="1"/>
  <c r="N414" i="2"/>
  <c r="V411" i="2"/>
  <c r="V410" i="2"/>
  <c r="X409" i="2"/>
  <c r="W409" i="2"/>
  <c r="W408" i="2"/>
  <c r="X408" i="2" s="1"/>
  <c r="X407" i="2"/>
  <c r="W407" i="2"/>
  <c r="W406" i="2"/>
  <c r="W410" i="2" s="1"/>
  <c r="W404" i="2"/>
  <c r="V404" i="2"/>
  <c r="W403" i="2"/>
  <c r="V403" i="2"/>
  <c r="X402" i="2"/>
  <c r="X403" i="2" s="1"/>
  <c r="W402" i="2"/>
  <c r="N402" i="2"/>
  <c r="V400" i="2"/>
  <c r="V399" i="2"/>
  <c r="X398" i="2"/>
  <c r="W398" i="2"/>
  <c r="N398" i="2"/>
  <c r="X397" i="2"/>
  <c r="W397" i="2"/>
  <c r="N397" i="2"/>
  <c r="X396" i="2"/>
  <c r="W396" i="2"/>
  <c r="N396" i="2"/>
  <c r="W395" i="2"/>
  <c r="W400" i="2" s="1"/>
  <c r="N395" i="2"/>
  <c r="V393" i="2"/>
  <c r="V392" i="2"/>
  <c r="W391" i="2"/>
  <c r="X391" i="2" s="1"/>
  <c r="X390" i="2"/>
  <c r="W390" i="2"/>
  <c r="N390" i="2"/>
  <c r="W389" i="2"/>
  <c r="X389" i="2" s="1"/>
  <c r="N389" i="2"/>
  <c r="W388" i="2"/>
  <c r="X388" i="2" s="1"/>
  <c r="N388" i="2"/>
  <c r="X387" i="2"/>
  <c r="W387" i="2"/>
  <c r="N387" i="2"/>
  <c r="X386" i="2"/>
  <c r="W386" i="2"/>
  <c r="N386" i="2"/>
  <c r="W385" i="2"/>
  <c r="X385" i="2" s="1"/>
  <c r="N385" i="2"/>
  <c r="W384" i="2"/>
  <c r="X384" i="2" s="1"/>
  <c r="N384" i="2"/>
  <c r="X383" i="2"/>
  <c r="W383" i="2"/>
  <c r="N383" i="2"/>
  <c r="X382" i="2"/>
  <c r="W382" i="2"/>
  <c r="N382" i="2"/>
  <c r="W381" i="2"/>
  <c r="N381" i="2"/>
  <c r="W380" i="2"/>
  <c r="X380" i="2" s="1"/>
  <c r="N380" i="2"/>
  <c r="W379" i="2"/>
  <c r="X379" i="2" s="1"/>
  <c r="N379" i="2"/>
  <c r="V377" i="2"/>
  <c r="W376" i="2"/>
  <c r="V376" i="2"/>
  <c r="X375" i="2"/>
  <c r="W375" i="2"/>
  <c r="N375" i="2"/>
  <c r="X374" i="2"/>
  <c r="X376" i="2" s="1"/>
  <c r="W374" i="2"/>
  <c r="N374" i="2"/>
  <c r="V370" i="2"/>
  <c r="V369" i="2"/>
  <c r="W368" i="2"/>
  <c r="W369" i="2" s="1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W361" i="2"/>
  <c r="W365" i="2" s="1"/>
  <c r="N361" i="2"/>
  <c r="V359" i="2"/>
  <c r="V358" i="2"/>
  <c r="X357" i="2"/>
  <c r="W357" i="2"/>
  <c r="N357" i="2"/>
  <c r="W356" i="2"/>
  <c r="W359" i="2" s="1"/>
  <c r="N356" i="2"/>
  <c r="V354" i="2"/>
  <c r="V353" i="2"/>
  <c r="X352" i="2"/>
  <c r="W352" i="2"/>
  <c r="N352" i="2"/>
  <c r="W351" i="2"/>
  <c r="X351" i="2" s="1"/>
  <c r="X350" i="2"/>
  <c r="W350" i="2"/>
  <c r="N350" i="2"/>
  <c r="X349" i="2"/>
  <c r="W349" i="2"/>
  <c r="N349" i="2"/>
  <c r="W348" i="2"/>
  <c r="N348" i="2"/>
  <c r="V345" i="2"/>
  <c r="W344" i="2"/>
  <c r="V344" i="2"/>
  <c r="W343" i="2"/>
  <c r="W345" i="2" s="1"/>
  <c r="N343" i="2"/>
  <c r="V341" i="2"/>
  <c r="V340" i="2"/>
  <c r="W339" i="2"/>
  <c r="X339" i="2" s="1"/>
  <c r="N339" i="2"/>
  <c r="W338" i="2"/>
  <c r="X338" i="2" s="1"/>
  <c r="V336" i="2"/>
  <c r="V335" i="2"/>
  <c r="X334" i="2"/>
  <c r="W334" i="2"/>
  <c r="N334" i="2"/>
  <c r="X333" i="2"/>
  <c r="W333" i="2"/>
  <c r="W332" i="2"/>
  <c r="X332" i="2" s="1"/>
  <c r="X335" i="2" s="1"/>
  <c r="N332" i="2"/>
  <c r="V330" i="2"/>
  <c r="V329" i="2"/>
  <c r="W328" i="2"/>
  <c r="X328" i="2" s="1"/>
  <c r="N328" i="2"/>
  <c r="X327" i="2"/>
  <c r="W327" i="2"/>
  <c r="N327" i="2"/>
  <c r="X326" i="2"/>
  <c r="W326" i="2"/>
  <c r="W325" i="2"/>
  <c r="X325" i="2" s="1"/>
  <c r="N325" i="2"/>
  <c r="X324" i="2"/>
  <c r="W324" i="2"/>
  <c r="N324" i="2"/>
  <c r="W323" i="2"/>
  <c r="X323" i="2" s="1"/>
  <c r="N323" i="2"/>
  <c r="X322" i="2"/>
  <c r="W322" i="2"/>
  <c r="N322" i="2"/>
  <c r="W321" i="2"/>
  <c r="N321" i="2"/>
  <c r="V317" i="2"/>
  <c r="W316" i="2"/>
  <c r="V316" i="2"/>
  <c r="W315" i="2"/>
  <c r="X315" i="2" s="1"/>
  <c r="X316" i="2" s="1"/>
  <c r="N315" i="2"/>
  <c r="V311" i="2"/>
  <c r="W310" i="2"/>
  <c r="V310" i="2"/>
  <c r="W309" i="2"/>
  <c r="X309" i="2" s="1"/>
  <c r="X310" i="2" s="1"/>
  <c r="N309" i="2"/>
  <c r="V307" i="2"/>
  <c r="V306" i="2"/>
  <c r="W305" i="2"/>
  <c r="W307" i="2" s="1"/>
  <c r="N305" i="2"/>
  <c r="V303" i="2"/>
  <c r="W302" i="2"/>
  <c r="V302" i="2"/>
  <c r="W301" i="2"/>
  <c r="X301" i="2" s="1"/>
  <c r="X302" i="2" s="1"/>
  <c r="N301" i="2"/>
  <c r="V299" i="2"/>
  <c r="W298" i="2"/>
  <c r="V298" i="2"/>
  <c r="W297" i="2"/>
  <c r="X297" i="2" s="1"/>
  <c r="X298" i="2" s="1"/>
  <c r="N297" i="2"/>
  <c r="V294" i="2"/>
  <c r="V293" i="2"/>
  <c r="W292" i="2"/>
  <c r="W294" i="2" s="1"/>
  <c r="N292" i="2"/>
  <c r="X291" i="2"/>
  <c r="W291" i="2"/>
  <c r="N291" i="2"/>
  <c r="V289" i="2"/>
  <c r="V288" i="2"/>
  <c r="W287" i="2"/>
  <c r="X287" i="2" s="1"/>
  <c r="N287" i="2"/>
  <c r="X286" i="2"/>
  <c r="W286" i="2"/>
  <c r="N286" i="2"/>
  <c r="W285" i="2"/>
  <c r="X285" i="2" s="1"/>
  <c r="N285" i="2"/>
  <c r="W284" i="2"/>
  <c r="X284" i="2" s="1"/>
  <c r="X283" i="2"/>
  <c r="W283" i="2"/>
  <c r="N283" i="2"/>
  <c r="W282" i="2"/>
  <c r="N282" i="2"/>
  <c r="W281" i="2"/>
  <c r="X281" i="2" s="1"/>
  <c r="N281" i="2"/>
  <c r="W280" i="2"/>
  <c r="X280" i="2" s="1"/>
  <c r="N280" i="2"/>
  <c r="V277" i="2"/>
  <c r="W276" i="2"/>
  <c r="V276" i="2"/>
  <c r="X275" i="2"/>
  <c r="W275" i="2"/>
  <c r="N275" i="2"/>
  <c r="X274" i="2"/>
  <c r="W274" i="2"/>
  <c r="N274" i="2"/>
  <c r="X273" i="2"/>
  <c r="X276" i="2" s="1"/>
  <c r="W273" i="2"/>
  <c r="W277" i="2" s="1"/>
  <c r="N273" i="2"/>
  <c r="V271" i="2"/>
  <c r="V270" i="2"/>
  <c r="W269" i="2"/>
  <c r="X269" i="2" s="1"/>
  <c r="N269" i="2"/>
  <c r="W268" i="2"/>
  <c r="X268" i="2" s="1"/>
  <c r="X270" i="2" s="1"/>
  <c r="X267" i="2"/>
  <c r="W267" i="2"/>
  <c r="V265" i="2"/>
  <c r="V264" i="2"/>
  <c r="W263" i="2"/>
  <c r="X263" i="2" s="1"/>
  <c r="N263" i="2"/>
  <c r="W262" i="2"/>
  <c r="X262" i="2" s="1"/>
  <c r="N262" i="2"/>
  <c r="W261" i="2"/>
  <c r="X261" i="2" s="1"/>
  <c r="N261" i="2"/>
  <c r="V259" i="2"/>
  <c r="V258" i="2"/>
  <c r="X257" i="2"/>
  <c r="W257" i="2"/>
  <c r="N257" i="2"/>
  <c r="X256" i="2"/>
  <c r="W256" i="2"/>
  <c r="N256" i="2"/>
  <c r="W255" i="2"/>
  <c r="X255" i="2" s="1"/>
  <c r="N255" i="2"/>
  <c r="W254" i="2"/>
  <c r="X254" i="2" s="1"/>
  <c r="N254" i="2"/>
  <c r="X253" i="2"/>
  <c r="W253" i="2"/>
  <c r="N253" i="2"/>
  <c r="X252" i="2"/>
  <c r="W252" i="2"/>
  <c r="W251" i="2"/>
  <c r="X251" i="2" s="1"/>
  <c r="X250" i="2"/>
  <c r="W250" i="2"/>
  <c r="N250" i="2"/>
  <c r="W249" i="2"/>
  <c r="X249" i="2" s="1"/>
  <c r="N249" i="2"/>
  <c r="W248" i="2"/>
  <c r="W258" i="2" s="1"/>
  <c r="N248" i="2"/>
  <c r="V246" i="2"/>
  <c r="V245" i="2"/>
  <c r="W244" i="2"/>
  <c r="X244" i="2" s="1"/>
  <c r="N244" i="2"/>
  <c r="X243" i="2"/>
  <c r="W243" i="2"/>
  <c r="N243" i="2"/>
  <c r="X242" i="2"/>
  <c r="W242" i="2"/>
  <c r="N242" i="2"/>
  <c r="W241" i="2"/>
  <c r="W246" i="2" s="1"/>
  <c r="N241" i="2"/>
  <c r="V239" i="2"/>
  <c r="X238" i="2"/>
  <c r="W238" i="2"/>
  <c r="V238" i="2"/>
  <c r="X237" i="2"/>
  <c r="W237" i="2"/>
  <c r="W239" i="2" s="1"/>
  <c r="N237" i="2"/>
  <c r="V235" i="2"/>
  <c r="V234" i="2"/>
  <c r="W233" i="2"/>
  <c r="X233" i="2" s="1"/>
  <c r="N233" i="2"/>
  <c r="W232" i="2"/>
  <c r="X232" i="2" s="1"/>
  <c r="N232" i="2"/>
  <c r="W231" i="2"/>
  <c r="X231" i="2" s="1"/>
  <c r="N231" i="2"/>
  <c r="X230" i="2"/>
  <c r="W230" i="2"/>
  <c r="N230" i="2"/>
  <c r="W229" i="2"/>
  <c r="X229" i="2" s="1"/>
  <c r="N229" i="2"/>
  <c r="W228" i="2"/>
  <c r="X228" i="2" s="1"/>
  <c r="N228" i="2"/>
  <c r="W227" i="2"/>
  <c r="X227" i="2" s="1"/>
  <c r="N227" i="2"/>
  <c r="X226" i="2"/>
  <c r="W226" i="2"/>
  <c r="N226" i="2"/>
  <c r="W225" i="2"/>
  <c r="X225" i="2" s="1"/>
  <c r="N225" i="2"/>
  <c r="W224" i="2"/>
  <c r="X224" i="2" s="1"/>
  <c r="N224" i="2"/>
  <c r="W223" i="2"/>
  <c r="X223" i="2" s="1"/>
  <c r="N223" i="2"/>
  <c r="X222" i="2"/>
  <c r="W222" i="2"/>
  <c r="N222" i="2"/>
  <c r="W221" i="2"/>
  <c r="X221" i="2" s="1"/>
  <c r="N221" i="2"/>
  <c r="W220" i="2"/>
  <c r="X220" i="2" s="1"/>
  <c r="N220" i="2"/>
  <c r="W219" i="2"/>
  <c r="X219" i="2" s="1"/>
  <c r="N219" i="2"/>
  <c r="V216" i="2"/>
  <c r="V215" i="2"/>
  <c r="X214" i="2"/>
  <c r="W214" i="2"/>
  <c r="X213" i="2"/>
  <c r="W213" i="2"/>
  <c r="W212" i="2"/>
  <c r="X212" i="2" s="1"/>
  <c r="W211" i="2"/>
  <c r="W215" i="2" s="1"/>
  <c r="V208" i="2"/>
  <c r="W207" i="2"/>
  <c r="V207" i="2"/>
  <c r="W206" i="2"/>
  <c r="X206" i="2" s="1"/>
  <c r="X207" i="2" s="1"/>
  <c r="N206" i="2"/>
  <c r="V203" i="2"/>
  <c r="W202" i="2"/>
  <c r="V202" i="2"/>
  <c r="W201" i="2"/>
  <c r="X201" i="2" s="1"/>
  <c r="N201" i="2"/>
  <c r="X200" i="2"/>
  <c r="W200" i="2"/>
  <c r="N200" i="2"/>
  <c r="X199" i="2"/>
  <c r="W199" i="2"/>
  <c r="W198" i="2"/>
  <c r="W203" i="2" s="1"/>
  <c r="V196" i="2"/>
  <c r="V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X190" i="2"/>
  <c r="W190" i="2"/>
  <c r="N190" i="2"/>
  <c r="X189" i="2"/>
  <c r="W189" i="2"/>
  <c r="N189" i="2"/>
  <c r="W188" i="2"/>
  <c r="X188" i="2" s="1"/>
  <c r="N188" i="2"/>
  <c r="W187" i="2"/>
  <c r="X187" i="2" s="1"/>
  <c r="N187" i="2"/>
  <c r="W186" i="2"/>
  <c r="X186" i="2" s="1"/>
  <c r="N186" i="2"/>
  <c r="X185" i="2"/>
  <c r="W185" i="2"/>
  <c r="W184" i="2"/>
  <c r="X184" i="2" s="1"/>
  <c r="W183" i="2"/>
  <c r="X183" i="2" s="1"/>
  <c r="N183" i="2"/>
  <c r="W182" i="2"/>
  <c r="X182" i="2" s="1"/>
  <c r="N182" i="2"/>
  <c r="W181" i="2"/>
  <c r="X181" i="2" s="1"/>
  <c r="X180" i="2"/>
  <c r="W180" i="2"/>
  <c r="N180" i="2"/>
  <c r="W179" i="2"/>
  <c r="X178" i="2"/>
  <c r="W178" i="2"/>
  <c r="N178" i="2"/>
  <c r="V176" i="2"/>
  <c r="V175" i="2"/>
  <c r="W174" i="2"/>
  <c r="X174" i="2" s="1"/>
  <c r="N174" i="2"/>
  <c r="W173" i="2"/>
  <c r="X173" i="2" s="1"/>
  <c r="N173" i="2"/>
  <c r="W172" i="2"/>
  <c r="X172" i="2" s="1"/>
  <c r="N172" i="2"/>
  <c r="W171" i="2"/>
  <c r="X171" i="2" s="1"/>
  <c r="X175" i="2" s="1"/>
  <c r="N171" i="2"/>
  <c r="V169" i="2"/>
  <c r="W168" i="2"/>
  <c r="V168" i="2"/>
  <c r="W167" i="2"/>
  <c r="X167" i="2" s="1"/>
  <c r="X168" i="2" s="1"/>
  <c r="N167" i="2"/>
  <c r="X166" i="2"/>
  <c r="W166" i="2"/>
  <c r="V164" i="2"/>
  <c r="V163" i="2"/>
  <c r="W162" i="2"/>
  <c r="X162" i="2" s="1"/>
  <c r="N162" i="2"/>
  <c r="W161" i="2"/>
  <c r="N161" i="2"/>
  <c r="V158" i="2"/>
  <c r="V157" i="2"/>
  <c r="W156" i="2"/>
  <c r="X156" i="2" s="1"/>
  <c r="X155" i="2"/>
  <c r="W155" i="2"/>
  <c r="N155" i="2"/>
  <c r="X154" i="2"/>
  <c r="W154" i="2"/>
  <c r="N154" i="2"/>
  <c r="X153" i="2"/>
  <c r="W153" i="2"/>
  <c r="N153" i="2"/>
  <c r="W152" i="2"/>
  <c r="X152" i="2" s="1"/>
  <c r="N152" i="2"/>
  <c r="X151" i="2"/>
  <c r="W151" i="2"/>
  <c r="N151" i="2"/>
  <c r="W150" i="2"/>
  <c r="X150" i="2" s="1"/>
  <c r="N150" i="2"/>
  <c r="X149" i="2"/>
  <c r="W149" i="2"/>
  <c r="N149" i="2"/>
  <c r="W148" i="2"/>
  <c r="N148" i="2"/>
  <c r="W145" i="2"/>
  <c r="V145" i="2"/>
  <c r="W144" i="2"/>
  <c r="V144" i="2"/>
  <c r="W143" i="2"/>
  <c r="X143" i="2" s="1"/>
  <c r="N143" i="2"/>
  <c r="W142" i="2"/>
  <c r="X142" i="2" s="1"/>
  <c r="N142" i="2"/>
  <c r="W141" i="2"/>
  <c r="G512" i="2" s="1"/>
  <c r="N141" i="2"/>
  <c r="V137" i="2"/>
  <c r="V136" i="2"/>
  <c r="W135" i="2"/>
  <c r="X135" i="2" s="1"/>
  <c r="N135" i="2"/>
  <c r="W134" i="2"/>
  <c r="X134" i="2" s="1"/>
  <c r="N134" i="2"/>
  <c r="W133" i="2"/>
  <c r="X133" i="2" s="1"/>
  <c r="X132" i="2"/>
  <c r="W132" i="2"/>
  <c r="N132" i="2"/>
  <c r="V129" i="2"/>
  <c r="V128" i="2"/>
  <c r="W127" i="2"/>
  <c r="X127" i="2" s="1"/>
  <c r="W126" i="2"/>
  <c r="X126" i="2" s="1"/>
  <c r="N126" i="2"/>
  <c r="X125" i="2"/>
  <c r="W125" i="2"/>
  <c r="X124" i="2"/>
  <c r="W124" i="2"/>
  <c r="W123" i="2"/>
  <c r="X123" i="2" s="1"/>
  <c r="W122" i="2"/>
  <c r="W129" i="2" s="1"/>
  <c r="N122" i="2"/>
  <c r="W121" i="2"/>
  <c r="X121" i="2" s="1"/>
  <c r="N121" i="2"/>
  <c r="V119" i="2"/>
  <c r="V118" i="2"/>
  <c r="W117" i="2"/>
  <c r="X117" i="2" s="1"/>
  <c r="W116" i="2"/>
  <c r="X116" i="2" s="1"/>
  <c r="N116" i="2"/>
  <c r="W115" i="2"/>
  <c r="X115" i="2" s="1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X109" i="2" s="1"/>
  <c r="W108" i="2"/>
  <c r="W107" i="2"/>
  <c r="X107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X99" i="2"/>
  <c r="W99" i="2"/>
  <c r="N99" i="2"/>
  <c r="X98" i="2"/>
  <c r="W98" i="2"/>
  <c r="N98" i="2"/>
  <c r="X97" i="2"/>
  <c r="W97" i="2"/>
  <c r="N97" i="2"/>
  <c r="W96" i="2"/>
  <c r="X96" i="2" s="1"/>
  <c r="X104" i="2" s="1"/>
  <c r="N96" i="2"/>
  <c r="V94" i="2"/>
  <c r="V93" i="2"/>
  <c r="W92" i="2"/>
  <c r="X92" i="2" s="1"/>
  <c r="N92" i="2"/>
  <c r="W91" i="2"/>
  <c r="X91" i="2" s="1"/>
  <c r="W90" i="2"/>
  <c r="X90" i="2" s="1"/>
  <c r="X89" i="2"/>
  <c r="W89" i="2"/>
  <c r="W88" i="2"/>
  <c r="X88" i="2" s="1"/>
  <c r="N88" i="2"/>
  <c r="V86" i="2"/>
  <c r="V85" i="2"/>
  <c r="W84" i="2"/>
  <c r="X84" i="2" s="1"/>
  <c r="N84" i="2"/>
  <c r="W83" i="2"/>
  <c r="X83" i="2" s="1"/>
  <c r="N83" i="2"/>
  <c r="X82" i="2"/>
  <c r="W82" i="2"/>
  <c r="N82" i="2"/>
  <c r="X81" i="2"/>
  <c r="W81" i="2"/>
  <c r="N81" i="2"/>
  <c r="W80" i="2"/>
  <c r="X80" i="2" s="1"/>
  <c r="X79" i="2"/>
  <c r="W79" i="2"/>
  <c r="W78" i="2"/>
  <c r="X78" i="2" s="1"/>
  <c r="W77" i="2"/>
  <c r="X77" i="2" s="1"/>
  <c r="N77" i="2"/>
  <c r="X76" i="2"/>
  <c r="W76" i="2"/>
  <c r="N76" i="2"/>
  <c r="W75" i="2"/>
  <c r="X75" i="2" s="1"/>
  <c r="X74" i="2"/>
  <c r="W74" i="2"/>
  <c r="N74" i="2"/>
  <c r="X73" i="2"/>
  <c r="W73" i="2"/>
  <c r="N73" i="2"/>
  <c r="X72" i="2"/>
  <c r="W72" i="2"/>
  <c r="N72" i="2"/>
  <c r="W71" i="2"/>
  <c r="X71" i="2" s="1"/>
  <c r="N71" i="2"/>
  <c r="X70" i="2"/>
  <c r="W70" i="2"/>
  <c r="N70" i="2"/>
  <c r="X69" i="2"/>
  <c r="W69" i="2"/>
  <c r="W68" i="2"/>
  <c r="X68" i="2" s="1"/>
  <c r="N68" i="2"/>
  <c r="W67" i="2"/>
  <c r="X67" i="2" s="1"/>
  <c r="N67" i="2"/>
  <c r="W66" i="2"/>
  <c r="X66" i="2" s="1"/>
  <c r="W65" i="2"/>
  <c r="X65" i="2" s="1"/>
  <c r="X64" i="2"/>
  <c r="W64" i="2"/>
  <c r="N64" i="2"/>
  <c r="X63" i="2"/>
  <c r="W63" i="2"/>
  <c r="V60" i="2"/>
  <c r="V59" i="2"/>
  <c r="W58" i="2"/>
  <c r="X58" i="2" s="1"/>
  <c r="W57" i="2"/>
  <c r="X57" i="2" s="1"/>
  <c r="N57" i="2"/>
  <c r="X56" i="2"/>
  <c r="W56" i="2"/>
  <c r="W55" i="2"/>
  <c r="D512" i="2" s="1"/>
  <c r="N55" i="2"/>
  <c r="V52" i="2"/>
  <c r="V51" i="2"/>
  <c r="W50" i="2"/>
  <c r="N50" i="2"/>
  <c r="W49" i="2"/>
  <c r="X49" i="2" s="1"/>
  <c r="N49" i="2"/>
  <c r="W45" i="2"/>
  <c r="V45" i="2"/>
  <c r="V44" i="2"/>
  <c r="X43" i="2"/>
  <c r="X44" i="2" s="1"/>
  <c r="W43" i="2"/>
  <c r="W44" i="2" s="1"/>
  <c r="N43" i="2"/>
  <c r="V41" i="2"/>
  <c r="V40" i="2"/>
  <c r="W39" i="2"/>
  <c r="W41" i="2" s="1"/>
  <c r="N39" i="2"/>
  <c r="W37" i="2"/>
  <c r="V37" i="2"/>
  <c r="V36" i="2"/>
  <c r="X35" i="2"/>
  <c r="X36" i="2" s="1"/>
  <c r="W35" i="2"/>
  <c r="W36" i="2" s="1"/>
  <c r="N35" i="2"/>
  <c r="V33" i="2"/>
  <c r="V32" i="2"/>
  <c r="X31" i="2"/>
  <c r="W31" i="2"/>
  <c r="N31" i="2"/>
  <c r="X30" i="2"/>
  <c r="W30" i="2"/>
  <c r="N30" i="2"/>
  <c r="W29" i="2"/>
  <c r="X29" i="2" s="1"/>
  <c r="N29" i="2"/>
  <c r="X28" i="2"/>
  <c r="W28" i="2"/>
  <c r="N28" i="2"/>
  <c r="X27" i="2"/>
  <c r="X32" i="2" s="1"/>
  <c r="W27" i="2"/>
  <c r="N27" i="2"/>
  <c r="X26" i="2"/>
  <c r="W26" i="2"/>
  <c r="W32" i="2" s="1"/>
  <c r="N26" i="2"/>
  <c r="V24" i="2"/>
  <c r="V23" i="2"/>
  <c r="W22" i="2"/>
  <c r="N22" i="2"/>
  <c r="H10" i="2"/>
  <c r="A9" i="2"/>
  <c r="F10" i="2" s="1"/>
  <c r="D7" i="2"/>
  <c r="O6" i="2"/>
  <c r="N2" i="2"/>
  <c r="X136" i="2" l="1"/>
  <c r="F512" i="2"/>
  <c r="W466" i="2"/>
  <c r="W335" i="2"/>
  <c r="W195" i="2"/>
  <c r="I512" i="2"/>
  <c r="W119" i="2"/>
  <c r="W501" i="2"/>
  <c r="X368" i="2"/>
  <c r="X369" i="2" s="1"/>
  <c r="W370" i="2"/>
  <c r="V512" i="2"/>
  <c r="W493" i="2"/>
  <c r="S512" i="2"/>
  <c r="W417" i="2"/>
  <c r="X414" i="2"/>
  <c r="X416" i="2" s="1"/>
  <c r="W288" i="2"/>
  <c r="E512" i="2"/>
  <c r="W51" i="2"/>
  <c r="C512" i="2"/>
  <c r="X50" i="2"/>
  <c r="X51" i="2" s="1"/>
  <c r="W52" i="2"/>
  <c r="W59" i="2"/>
  <c r="W329" i="2"/>
  <c r="X460" i="2"/>
  <c r="W467" i="2"/>
  <c r="U512" i="2"/>
  <c r="W500" i="2"/>
  <c r="Q512" i="2"/>
  <c r="X361" i="2"/>
  <c r="X365" i="2" s="1"/>
  <c r="X343" i="2"/>
  <c r="X344" i="2" s="1"/>
  <c r="H512" i="2"/>
  <c r="W504" i="2"/>
  <c r="V506" i="2"/>
  <c r="X356" i="2"/>
  <c r="X358" i="2" s="1"/>
  <c r="R512" i="2"/>
  <c r="W358" i="2"/>
  <c r="W392" i="2"/>
  <c r="W426" i="2"/>
  <c r="W427" i="2"/>
  <c r="V502" i="2"/>
  <c r="T512" i="2"/>
  <c r="V505" i="2"/>
  <c r="X234" i="2"/>
  <c r="X466" i="2"/>
  <c r="X93" i="2"/>
  <c r="X472" i="2"/>
  <c r="X264" i="2"/>
  <c r="X85" i="2"/>
  <c r="X128" i="2"/>
  <c r="X340" i="2"/>
  <c r="W176" i="2"/>
  <c r="W208" i="2"/>
  <c r="W234" i="2"/>
  <c r="W264" i="2"/>
  <c r="W270" i="2"/>
  <c r="W303" i="2"/>
  <c r="W317" i="2"/>
  <c r="W340" i="2"/>
  <c r="W393" i="2"/>
  <c r="W472" i="2"/>
  <c r="J512" i="2"/>
  <c r="L512" i="2"/>
  <c r="W216" i="2"/>
  <c r="W259" i="2"/>
  <c r="F9" i="2"/>
  <c r="W33" i="2"/>
  <c r="X211" i="2"/>
  <c r="X215" i="2" s="1"/>
  <c r="M512" i="2"/>
  <c r="W196" i="2"/>
  <c r="W245" i="2"/>
  <c r="X122" i="2"/>
  <c r="X241" i="2"/>
  <c r="X245" i="2" s="1"/>
  <c r="X282" i="2"/>
  <c r="X288" i="2" s="1"/>
  <c r="X148" i="2"/>
  <c r="X157" i="2" s="1"/>
  <c r="W163" i="2"/>
  <c r="X423" i="2"/>
  <c r="W457" i="2"/>
  <c r="X462" i="2"/>
  <c r="X489" i="2"/>
  <c r="X492" i="2" s="1"/>
  <c r="X495" i="2"/>
  <c r="X500" i="2" s="1"/>
  <c r="N512" i="2"/>
  <c r="W94" i="2"/>
  <c r="X39" i="2"/>
  <c r="X40" i="2" s="1"/>
  <c r="X141" i="2"/>
  <c r="X144" i="2" s="1"/>
  <c r="X381" i="2"/>
  <c r="X392" i="2" s="1"/>
  <c r="W411" i="2"/>
  <c r="X443" i="2"/>
  <c r="X452" i="2" s="1"/>
  <c r="W24" i="2"/>
  <c r="W40" i="2"/>
  <c r="W105" i="2"/>
  <c r="X198" i="2"/>
  <c r="X202" i="2" s="1"/>
  <c r="W235" i="2"/>
  <c r="W265" i="2"/>
  <c r="W271" i="2"/>
  <c r="X292" i="2"/>
  <c r="X293" i="2" s="1"/>
  <c r="X305" i="2"/>
  <c r="X306" i="2" s="1"/>
  <c r="X321" i="2"/>
  <c r="X329" i="2" s="1"/>
  <c r="W341" i="2"/>
  <c r="W353" i="2"/>
  <c r="X395" i="2"/>
  <c r="X399" i="2" s="1"/>
  <c r="X406" i="2"/>
  <c r="X410" i="2" s="1"/>
  <c r="W473" i="2"/>
  <c r="J9" i="2"/>
  <c r="X55" i="2"/>
  <c r="X59" i="2" s="1"/>
  <c r="W60" i="2"/>
  <c r="W85" i="2"/>
  <c r="W157" i="2"/>
  <c r="W169" i="2"/>
  <c r="W299" i="2"/>
  <c r="W311" i="2"/>
  <c r="W330" i="2"/>
  <c r="X419" i="2"/>
  <c r="X426" i="2" s="1"/>
  <c r="W435" i="2"/>
  <c r="W452" i="2"/>
  <c r="X483" i="2"/>
  <c r="X485" i="2" s="1"/>
  <c r="B512" i="2"/>
  <c r="O512" i="2"/>
  <c r="W93" i="2"/>
  <c r="X179" i="2"/>
  <c r="X195" i="2" s="1"/>
  <c r="X348" i="2"/>
  <c r="X353" i="2" s="1"/>
  <c r="W399" i="2"/>
  <c r="H9" i="2"/>
  <c r="W128" i="2"/>
  <c r="A10" i="2"/>
  <c r="W118" i="2"/>
  <c r="W293" i="2"/>
  <c r="W306" i="2"/>
  <c r="W336" i="2"/>
  <c r="W377" i="2"/>
  <c r="P512" i="2"/>
  <c r="W104" i="2"/>
  <c r="W354" i="2"/>
  <c r="W458" i="2"/>
  <c r="W23" i="2"/>
  <c r="W164" i="2"/>
  <c r="W175" i="2"/>
  <c r="W86" i="2"/>
  <c r="X108" i="2"/>
  <c r="X118" i="2" s="1"/>
  <c r="W136" i="2"/>
  <c r="W158" i="2"/>
  <c r="X248" i="2"/>
  <c r="X258" i="2" s="1"/>
  <c r="W453" i="2"/>
  <c r="W485" i="2"/>
  <c r="W503" i="2"/>
  <c r="W289" i="2"/>
  <c r="X22" i="2"/>
  <c r="X23" i="2" s="1"/>
  <c r="X161" i="2"/>
  <c r="X163" i="2" s="1"/>
  <c r="W366" i="2"/>
  <c r="W137" i="2"/>
  <c r="W480" i="2"/>
  <c r="W506" i="2" l="1"/>
  <c r="W505" i="2"/>
  <c r="X507" i="2"/>
  <c r="W502" i="2"/>
</calcChain>
</file>

<file path=xl/sharedStrings.xml><?xml version="1.0" encoding="utf-8"?>
<sst xmlns="http://schemas.openxmlformats.org/spreadsheetml/2006/main" count="3325" uniqueCount="760">
  <si>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</si>
  <si>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</si>
  <si>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</si>
  <si>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</si>
  <si>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</si>
  <si>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</si>
  <si>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</si>
  <si>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</si>
  <si>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</si>
  <si>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</si>
  <si>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</si>
  <si>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</si>
  <si>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</si>
  <si>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</si>
  <si>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</si>
  <si>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</si>
  <si>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</si>
  <si>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</si>
  <si>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</si>
  <si>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</si>
  <si>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</si>
  <si>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</si>
  <si>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</si>
  <si>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</si>
  <si>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</si>
  <si>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</si>
  <si>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</si>
  <si>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</si>
  <si>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</si>
  <si>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</si>
  <si>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</si>
  <si>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</si>
  <si>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</si>
  <si>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</si>
  <si>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</si>
  <si>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</si>
  <si>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</si>
  <si>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</si>
  <si>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</si>
  <si>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</si>
  <si>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</si>
  <si>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</si>
  <si>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</si>
  <si>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</si>
  <si>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</si>
  <si>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</si>
  <si>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</si>
  <si>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</si>
  <si>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</si>
  <si>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</si>
  <si>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</si>
  <si>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</si>
  <si>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</si>
  <si>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</si>
  <si>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</si>
  <si>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</si>
  <si>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</si>
  <si>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</si>
  <si>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</si>
  <si>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</si>
  <si>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</si>
  <si>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</si>
  <si>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</si>
  <si>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</si>
  <si>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</si>
  <si>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</si>
  <si>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</si>
  <si>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29.01.2024</t>
  </si>
  <si>
    <t>25.01.2024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</si>
  <si>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</si>
  <si>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</si>
  <si>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</si>
  <si>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</si>
  <si>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</si>
  <si>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</si>
  <si>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</si>
  <si>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</si>
  <si>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</si>
  <si>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</si>
  <si>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</si>
  <si>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</si>
  <si>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</si>
  <si>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</si>
  <si>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</si>
  <si>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</si>
  <si>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</si>
  <si>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</si>
  <si>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</si>
  <si>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</si>
  <si>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</si>
  <si>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</si>
  <si>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</si>
  <si>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</si>
  <si>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</si>
  <si>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</si>
  <si>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</si>
  <si>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</si>
  <si>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</si>
  <si>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</si>
  <si>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</si>
  <si>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</si>
  <si>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</si>
  <si>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</si>
  <si>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</si>
  <si>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</si>
  <si>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</si>
  <si>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</si>
  <si>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</si>
  <si>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</si>
  <si>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</si>
  <si>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</si>
  <si>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</si>
  <si>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</si>
  <si>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</si>
  <si>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</si>
  <si>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</si>
  <si>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</si>
  <si>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</si>
  <si>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</si>
  <si>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</si>
  <si>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</si>
  <si>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</si>
  <si>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</si>
  <si>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</si>
  <si>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</si>
  <si>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</si>
  <si>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</si>
  <si>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</si>
  <si>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</si>
  <si>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</si>
  <si>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</si>
  <si>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</si>
  <si>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</si>
  <si>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</si>
  <si>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</si>
  <si>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</si>
  <si>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</si>
  <si>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</si>
  <si>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</si>
  <si>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</si>
  <si>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</si>
  <si>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</si>
  <si>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</si>
  <si>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</si>
  <si>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</si>
  <si>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</si>
  <si>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</si>
  <si>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</si>
  <si>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</si>
  <si>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</si>
  <si>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</si>
  <si>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</si>
  <si>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</si>
  <si>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</si>
  <si>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</si>
  <si>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</si>
  <si>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</si>
  <si>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</si>
  <si>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</si>
  <si>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</si>
  <si>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</si>
  <si>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</si>
  <si>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</si>
  <si>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</si>
  <si>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</si>
  <si>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</si>
  <si>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</si>
  <si>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</si>
  <si>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</si>
  <si>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</si>
  <si>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</si>
  <si>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</si>
  <si>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</si>
  <si>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</si>
  <si>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</si>
  <si>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</si>
  <si>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</si>
  <si>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</si>
  <si>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</si>
  <si>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</si>
  <si>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</si>
  <si>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</si>
  <si>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</si>
  <si>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</si>
  <si>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</si>
  <si>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</si>
  <si>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</si>
  <si>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</si>
  <si>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</si>
  <si>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</si>
  <si>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</si>
  <si>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</si>
  <si>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</si>
  <si>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</si>
  <si>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</si>
  <si>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</si>
  <si>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</si>
  <si>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</si>
  <si>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</si>
  <si>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</si>
  <si>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</si>
  <si>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</si>
  <si>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</si>
  <si>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</si>
  <si>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</si>
  <si>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</si>
  <si>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</si>
  <si>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</si>
  <si>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</si>
  <si>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</si>
  <si>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</si>
  <si>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</si>
  <si>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</si>
  <si>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</si>
  <si>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</si>
  <si>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</si>
  <si>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</si>
  <si>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</si>
  <si>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</si>
  <si>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</si>
  <si>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</si>
  <si>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</si>
  <si>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</si>
  <si>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</si>
  <si>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</si>
  <si>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</si>
  <si>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</si>
  <si>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</si>
  <si>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</si>
  <si>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</si>
  <si>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</si>
  <si>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</si>
  <si>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</si>
  <si>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</si>
  <si>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</si>
  <si>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</si>
  <si>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</si>
  <si>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</si>
  <si>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</si>
  <si>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</si>
  <si>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</si>
  <si>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</si>
  <si>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</si>
  <si>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</si>
  <si>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</si>
  <si>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</si>
  <si>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</si>
  <si>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</si>
  <si>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</si>
  <si>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</si>
  <si>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</si>
  <si>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</si>
  <si>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</si>
  <si>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</si>
  <si>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</si>
  <si>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</si>
  <si>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</si>
  <si>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</si>
  <si>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</si>
  <si>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</si>
  <si>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</si>
  <si>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</si>
  <si>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</si>
  <si>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</si>
  <si>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</si>
  <si>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</si>
  <si>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</si>
  <si>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</si>
  <si>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</si>
  <si>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</si>
  <si>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</si>
  <si>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</si>
  <si>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</si>
  <si>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</si>
  <si>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</si>
  <si>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</si>
  <si>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</si>
  <si>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</si>
  <si>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</si>
  <si>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</si>
  <si>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</si>
  <si>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</si>
  <si>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</si>
  <si>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</si>
  <si>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</si>
  <si>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</si>
  <si>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</si>
  <si>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</si>
  <si>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</si>
  <si>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</si>
  <si>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</si>
  <si>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</si>
  <si>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</si>
  <si>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</si>
  <si>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</si>
  <si>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</si>
  <si>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</si>
  <si>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</si>
  <si>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</si>
  <si>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</si>
  <si>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</si>
  <si>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</si>
  <si>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</si>
  <si>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</si>
  <si>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</si>
  <si>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</si>
  <si>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</si>
  <si>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</si>
  <si>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</si>
  <si>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</si>
  <si>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</si>
  <si>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</si>
  <si>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</si>
  <si>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</si>
  <si>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</si>
  <si>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</si>
  <si>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</si>
  <si>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</si>
  <si>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</si>
  <si>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</si>
  <si>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</si>
  <si>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</si>
  <si>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</si>
  <si>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</si>
  <si>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</si>
  <si>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</si>
  <si>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</si>
  <si>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</si>
  <si>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</si>
  <si>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</si>
  <si>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</si>
  <si>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</si>
  <si>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</si>
  <si>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</si>
  <si>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</si>
  <si>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</si>
  <si>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</si>
  <si>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</si>
  <si>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</si>
  <si>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</si>
  <si>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</si>
  <si>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</si>
  <si>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</si>
  <si>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</si>
  <si>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</si>
  <si>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</si>
  <si>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</si>
  <si>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</si>
  <si>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</si>
  <si>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</si>
  <si>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</si>
  <si>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</si>
  <si>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</si>
  <si>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</si>
  <si>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</si>
  <si>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</si>
  <si>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</si>
  <si>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</si>
  <si>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</si>
  <si>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</si>
  <si>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</si>
  <si>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</si>
  <si>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</si>
  <si>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</si>
  <si>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</si>
  <si>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</si>
  <si>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</si>
  <si>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</si>
  <si>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</si>
  <si>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</si>
  <si>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</si>
  <si>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</si>
  <si>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</si>
  <si>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</si>
  <si>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</si>
  <si>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</si>
  <si>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</si>
  <si>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</si>
  <si>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</si>
  <si>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</si>
  <si>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</si>
  <si>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</si>
  <si>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</si>
  <si>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</si>
  <si>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</si>
  <si>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</si>
  <si>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</si>
  <si>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</si>
  <si>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</si>
  <si>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</si>
  <si>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</si>
  <si>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</si>
  <si>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</si>
  <si>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</si>
  <si>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</si>
  <si>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</si>
  <si>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</si>
  <si>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</si>
  <si>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</si>
  <si>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</si>
  <si>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</si>
  <si>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</si>
  <si>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</si>
  <si>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</si>
  <si>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</si>
  <si>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</si>
  <si>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</si>
  <si>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</si>
  <si>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</si>
  <si>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</si>
  <si>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30.01.2024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</si>
  <si>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</si>
  <si>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</si>
  <si>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</si>
  <si>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</si>
  <si>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</si>
  <si>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</si>
  <si>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</si>
  <si>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</si>
  <si>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</si>
  <si>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</si>
  <si>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</si>
  <si>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</si>
  <si>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</si>
  <si>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</si>
  <si>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</si>
  <si>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</si>
  <si>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</si>
  <si>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</si>
  <si>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</si>
  <si>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</si>
  <si>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</si>
  <si>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</si>
  <si>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</si>
  <si>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</si>
  <si>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</si>
  <si>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</si>
  <si>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</si>
  <si>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</si>
  <si>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</si>
  <si>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</si>
  <si>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</si>
  <si>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</si>
  <si>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</si>
  <si>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</si>
  <si>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</si>
  <si>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</si>
  <si>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</si>
  <si>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</si>
  <si>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</si>
  <si>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</si>
  <si>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</si>
  <si>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</si>
  <si>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</si>
  <si>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</si>
  <si>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</si>
  <si>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</si>
  <si>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</si>
  <si>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</si>
  <si>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</si>
  <si>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</si>
  <si>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</si>
  <si>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</si>
  <si>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</si>
  <si>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</si>
  <si>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</si>
  <si>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</si>
  <si>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</si>
  <si>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</si>
  <si>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</si>
  <si>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</si>
  <si>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</si>
  <si>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</si>
  <si>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</si>
  <si>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</si>
  <si>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</si>
  <si>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</si>
  <si>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</si>
  <si>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</si>
  <si>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</si>
  <si>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</si>
  <si>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</si>
  <si>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</si>
  <si>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</si>
  <si>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</si>
  <si>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</si>
  <si>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</si>
  <si>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</si>
  <si>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01.02.2024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</si>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</sst>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12"/>
  <sheetViews>
    <sheetView showGridLines="0" tabSelected="1" topLeftCell="E488" zoomScaleNormal="100" zoomScaleSheetLayoutView="100" workbookViewId="0">
      <selection activeCell="V249" sqref="V24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6" t="s">
        <v>8</v>
      </c>
      <c r="B5" s="346"/>
      <c r="C5" s="346"/>
      <c r="D5" s="347"/>
      <c r="E5" s="347"/>
      <c r="F5" s="348" t="s">
        <v>14</v>
      </c>
      <c r="G5" s="348"/>
      <c r="H5" s="347"/>
      <c r="I5" s="347"/>
      <c r="J5" s="347"/>
      <c r="K5" s="347"/>
      <c r="L5" s="347"/>
      <c r="N5" s="27" t="s">
        <v>4</v>
      </c>
      <c r="O5" s="349">
        <v>45319</v>
      </c>
      <c r="P5" s="349"/>
      <c r="R5" s="350" t="s">
        <v>3</v>
      </c>
      <c r="S5" s="351"/>
      <c r="T5" s="352" t="s">
        <v>724</v>
      </c>
      <c r="U5" s="353"/>
      <c r="Z5" s="60"/>
      <c r="AA5" s="60"/>
      <c r="AB5" s="60"/>
    </row>
    <row r="6" spans="1:29" s="17" customFormat="1" ht="24" customHeight="1" x14ac:dyDescent="0.2">
      <c r="A6" s="346" t="s">
        <v>1</v>
      </c>
      <c r="B6" s="346"/>
      <c r="C6" s="346"/>
      <c r="D6" s="354" t="s">
        <v>734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Воскресенье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64" t="str">
        <f>IFERROR(VLOOKUP(DeliveryAddress,Table,3,0),1)</f>
        <v>4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0.41666666666666669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customHeight="1" x14ac:dyDescent="0.2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customHeight="1" x14ac:dyDescent="0.25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customHeight="1" x14ac:dyDescent="0.25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1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403">
        <v>4607091388244</v>
      </c>
      <c r="E31" s="40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10"/>
      <c r="B32" s="410"/>
      <c r="C32" s="410"/>
      <c r="D32" s="410"/>
      <c r="E32" s="410"/>
      <c r="F32" s="410"/>
      <c r="G32" s="410"/>
      <c r="H32" s="410"/>
      <c r="I32" s="410"/>
      <c r="J32" s="410"/>
      <c r="K32" s="410"/>
      <c r="L32" s="410"/>
      <c r="M32" s="411"/>
      <c r="N32" s="407" t="s">
        <v>43</v>
      </c>
      <c r="O32" s="408"/>
      <c r="P32" s="408"/>
      <c r="Q32" s="408"/>
      <c r="R32" s="408"/>
      <c r="S32" s="408"/>
      <c r="T32" s="40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10"/>
      <c r="B33" s="410"/>
      <c r="C33" s="410"/>
      <c r="D33" s="410"/>
      <c r="E33" s="410"/>
      <c r="F33" s="410"/>
      <c r="G33" s="410"/>
      <c r="H33" s="410"/>
      <c r="I33" s="410"/>
      <c r="J33" s="410"/>
      <c r="K33" s="410"/>
      <c r="L33" s="410"/>
      <c r="M33" s="411"/>
      <c r="N33" s="407" t="s">
        <v>43</v>
      </c>
      <c r="O33" s="408"/>
      <c r="P33" s="408"/>
      <c r="Q33" s="408"/>
      <c r="R33" s="408"/>
      <c r="S33" s="408"/>
      <c r="T33" s="40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402" t="s">
        <v>94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403">
        <v>4607091388503</v>
      </c>
      <c r="E35" s="40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5"/>
      <c r="P35" s="405"/>
      <c r="Q35" s="405"/>
      <c r="R35" s="40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10"/>
      <c r="B36" s="410"/>
      <c r="C36" s="410"/>
      <c r="D36" s="410"/>
      <c r="E36" s="410"/>
      <c r="F36" s="410"/>
      <c r="G36" s="410"/>
      <c r="H36" s="410"/>
      <c r="I36" s="410"/>
      <c r="J36" s="410"/>
      <c r="K36" s="410"/>
      <c r="L36" s="410"/>
      <c r="M36" s="411"/>
      <c r="N36" s="407" t="s">
        <v>43</v>
      </c>
      <c r="O36" s="408"/>
      <c r="P36" s="408"/>
      <c r="Q36" s="408"/>
      <c r="R36" s="408"/>
      <c r="S36" s="408"/>
      <c r="T36" s="40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10"/>
      <c r="B37" s="410"/>
      <c r="C37" s="410"/>
      <c r="D37" s="410"/>
      <c r="E37" s="410"/>
      <c r="F37" s="410"/>
      <c r="G37" s="410"/>
      <c r="H37" s="410"/>
      <c r="I37" s="410"/>
      <c r="J37" s="410"/>
      <c r="K37" s="410"/>
      <c r="L37" s="410"/>
      <c r="M37" s="411"/>
      <c r="N37" s="407" t="s">
        <v>43</v>
      </c>
      <c r="O37" s="408"/>
      <c r="P37" s="408"/>
      <c r="Q37" s="408"/>
      <c r="R37" s="408"/>
      <c r="S37" s="408"/>
      <c r="T37" s="40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402" t="s">
        <v>99</v>
      </c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02"/>
      <c r="O38" s="402"/>
      <c r="P38" s="402"/>
      <c r="Q38" s="402"/>
      <c r="R38" s="402"/>
      <c r="S38" s="402"/>
      <c r="T38" s="402"/>
      <c r="U38" s="402"/>
      <c r="V38" s="402"/>
      <c r="W38" s="402"/>
      <c r="X38" s="402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403">
        <v>4607091388282</v>
      </c>
      <c r="E39" s="40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5"/>
      <c r="P39" s="405"/>
      <c r="Q39" s="405"/>
      <c r="R39" s="40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10"/>
      <c r="B40" s="410"/>
      <c r="C40" s="410"/>
      <c r="D40" s="410"/>
      <c r="E40" s="410"/>
      <c r="F40" s="410"/>
      <c r="G40" s="410"/>
      <c r="H40" s="410"/>
      <c r="I40" s="410"/>
      <c r="J40" s="410"/>
      <c r="K40" s="410"/>
      <c r="L40" s="410"/>
      <c r="M40" s="411"/>
      <c r="N40" s="407" t="s">
        <v>43</v>
      </c>
      <c r="O40" s="408"/>
      <c r="P40" s="408"/>
      <c r="Q40" s="408"/>
      <c r="R40" s="408"/>
      <c r="S40" s="408"/>
      <c r="T40" s="40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10"/>
      <c r="B41" s="410"/>
      <c r="C41" s="410"/>
      <c r="D41" s="410"/>
      <c r="E41" s="410"/>
      <c r="F41" s="410"/>
      <c r="G41" s="410"/>
      <c r="H41" s="410"/>
      <c r="I41" s="410"/>
      <c r="J41" s="410"/>
      <c r="K41" s="410"/>
      <c r="L41" s="410"/>
      <c r="M41" s="411"/>
      <c r="N41" s="407" t="s">
        <v>43</v>
      </c>
      <c r="O41" s="408"/>
      <c r="P41" s="408"/>
      <c r="Q41" s="408"/>
      <c r="R41" s="408"/>
      <c r="S41" s="408"/>
      <c r="T41" s="40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402" t="s">
        <v>103</v>
      </c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02"/>
      <c r="O42" s="402"/>
      <c r="P42" s="402"/>
      <c r="Q42" s="402"/>
      <c r="R42" s="402"/>
      <c r="S42" s="402"/>
      <c r="T42" s="402"/>
      <c r="U42" s="402"/>
      <c r="V42" s="402"/>
      <c r="W42" s="402"/>
      <c r="X42" s="402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403">
        <v>4607091389111</v>
      </c>
      <c r="E43" s="40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5"/>
      <c r="P43" s="405"/>
      <c r="Q43" s="405"/>
      <c r="R43" s="40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10"/>
      <c r="B44" s="410"/>
      <c r="C44" s="410"/>
      <c r="D44" s="410"/>
      <c r="E44" s="410"/>
      <c r="F44" s="410"/>
      <c r="G44" s="410"/>
      <c r="H44" s="410"/>
      <c r="I44" s="410"/>
      <c r="J44" s="410"/>
      <c r="K44" s="410"/>
      <c r="L44" s="410"/>
      <c r="M44" s="411"/>
      <c r="N44" s="407" t="s">
        <v>43</v>
      </c>
      <c r="O44" s="408"/>
      <c r="P44" s="408"/>
      <c r="Q44" s="408"/>
      <c r="R44" s="408"/>
      <c r="S44" s="408"/>
      <c r="T44" s="40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10"/>
      <c r="B45" s="410"/>
      <c r="C45" s="410"/>
      <c r="D45" s="410"/>
      <c r="E45" s="410"/>
      <c r="F45" s="410"/>
      <c r="G45" s="410"/>
      <c r="H45" s="410"/>
      <c r="I45" s="410"/>
      <c r="J45" s="410"/>
      <c r="K45" s="410"/>
      <c r="L45" s="410"/>
      <c r="M45" s="411"/>
      <c r="N45" s="407" t="s">
        <v>43</v>
      </c>
      <c r="O45" s="408"/>
      <c r="P45" s="408"/>
      <c r="Q45" s="408"/>
      <c r="R45" s="408"/>
      <c r="S45" s="408"/>
      <c r="T45" s="40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400" t="s">
        <v>106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55"/>
      <c r="Z46" s="55"/>
    </row>
    <row r="47" spans="1:53" ht="16.5" customHeight="1" x14ac:dyDescent="0.25">
      <c r="A47" s="401" t="s">
        <v>107</v>
      </c>
      <c r="B47" s="401"/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1"/>
      <c r="N47" s="401"/>
      <c r="O47" s="401"/>
      <c r="P47" s="401"/>
      <c r="Q47" s="401"/>
      <c r="R47" s="401"/>
      <c r="S47" s="401"/>
      <c r="T47" s="401"/>
      <c r="U47" s="401"/>
      <c r="V47" s="401"/>
      <c r="W47" s="401"/>
      <c r="X47" s="401"/>
      <c r="Y47" s="66"/>
      <c r="Z47" s="66"/>
    </row>
    <row r="48" spans="1:53" ht="14.25" customHeight="1" x14ac:dyDescent="0.25">
      <c r="A48" s="402" t="s">
        <v>108</v>
      </c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2"/>
      <c r="P48" s="402"/>
      <c r="Q48" s="402"/>
      <c r="R48" s="402"/>
      <c r="S48" s="402"/>
      <c r="T48" s="402"/>
      <c r="U48" s="402"/>
      <c r="V48" s="402"/>
      <c r="W48" s="402"/>
      <c r="X48" s="402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403">
        <v>4680115881440</v>
      </c>
      <c r="E49" s="40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5"/>
      <c r="P49" s="405"/>
      <c r="Q49" s="405"/>
      <c r="R49" s="406"/>
      <c r="S49" s="40" t="s">
        <v>48</v>
      </c>
      <c r="T49" s="40" t="s">
        <v>48</v>
      </c>
      <c r="U49" s="41" t="s">
        <v>0</v>
      </c>
      <c r="V49" s="59">
        <v>60</v>
      </c>
      <c r="W49" s="56">
        <f>IFERROR(IF(V49="",0,CEILING((V49/$H49),1)*$H49),"")</f>
        <v>64.800000000000011</v>
      </c>
      <c r="X49" s="42">
        <f>IFERROR(IF(W49=0,"",ROUNDUP(W49/H49,0)*0.02175),"")</f>
        <v>0.1305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403">
        <v>4680115881433</v>
      </c>
      <c r="E50" s="40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5"/>
      <c r="P50" s="405"/>
      <c r="Q50" s="405"/>
      <c r="R50" s="406"/>
      <c r="S50" s="40" t="s">
        <v>48</v>
      </c>
      <c r="T50" s="40" t="s">
        <v>48</v>
      </c>
      <c r="U50" s="41" t="s">
        <v>0</v>
      </c>
      <c r="V50" s="59">
        <v>30</v>
      </c>
      <c r="W50" s="56">
        <f>IFERROR(IF(V50="",0,CEILING((V50/$H50),1)*$H50),"")</f>
        <v>32.400000000000006</v>
      </c>
      <c r="X50" s="42">
        <f>IFERROR(IF(W50=0,"",ROUNDUP(W50/H50,0)*0.00753),"")</f>
        <v>9.0359999999999996E-2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10"/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1"/>
      <c r="N51" s="407" t="s">
        <v>43</v>
      </c>
      <c r="O51" s="408"/>
      <c r="P51" s="408"/>
      <c r="Q51" s="408"/>
      <c r="R51" s="408"/>
      <c r="S51" s="408"/>
      <c r="T51" s="409"/>
      <c r="U51" s="43" t="s">
        <v>42</v>
      </c>
      <c r="V51" s="44">
        <f>IFERROR(V49/H49,"0")+IFERROR(V50/H50,"0")</f>
        <v>16.666666666666664</v>
      </c>
      <c r="W51" s="44">
        <f>IFERROR(W49/H49,"0")+IFERROR(W50/H50,"0")</f>
        <v>18.000000000000004</v>
      </c>
      <c r="X51" s="44">
        <f>IFERROR(IF(X49="",0,X49),"0")+IFERROR(IF(X50="",0,X50),"0")</f>
        <v>0.22086</v>
      </c>
      <c r="Y51" s="68"/>
      <c r="Z51" s="68"/>
    </row>
    <row r="52" spans="1:53" x14ac:dyDescent="0.2">
      <c r="A52" s="410"/>
      <c r="B52" s="410"/>
      <c r="C52" s="410"/>
      <c r="D52" s="410"/>
      <c r="E52" s="410"/>
      <c r="F52" s="410"/>
      <c r="G52" s="410"/>
      <c r="H52" s="410"/>
      <c r="I52" s="410"/>
      <c r="J52" s="410"/>
      <c r="K52" s="410"/>
      <c r="L52" s="410"/>
      <c r="M52" s="411"/>
      <c r="N52" s="407" t="s">
        <v>43</v>
      </c>
      <c r="O52" s="408"/>
      <c r="P52" s="408"/>
      <c r="Q52" s="408"/>
      <c r="R52" s="408"/>
      <c r="S52" s="408"/>
      <c r="T52" s="409"/>
      <c r="U52" s="43" t="s">
        <v>0</v>
      </c>
      <c r="V52" s="44">
        <f>IFERROR(SUM(V49:V50),"0")</f>
        <v>90</v>
      </c>
      <c r="W52" s="44">
        <f>IFERROR(SUM(W49:W50),"0")</f>
        <v>97.200000000000017</v>
      </c>
      <c r="X52" s="43"/>
      <c r="Y52" s="68"/>
      <c r="Z52" s="68"/>
    </row>
    <row r="53" spans="1:53" ht="16.5" customHeight="1" x14ac:dyDescent="0.25">
      <c r="A53" s="401" t="s">
        <v>115</v>
      </c>
      <c r="B53" s="401"/>
      <c r="C53" s="401"/>
      <c r="D53" s="401"/>
      <c r="E53" s="401"/>
      <c r="F53" s="401"/>
      <c r="G53" s="401"/>
      <c r="H53" s="401"/>
      <c r="I53" s="401"/>
      <c r="J53" s="401"/>
      <c r="K53" s="401"/>
      <c r="L53" s="401"/>
      <c r="M53" s="401"/>
      <c r="N53" s="401"/>
      <c r="O53" s="401"/>
      <c r="P53" s="401"/>
      <c r="Q53" s="401"/>
      <c r="R53" s="401"/>
      <c r="S53" s="401"/>
      <c r="T53" s="401"/>
      <c r="U53" s="401"/>
      <c r="V53" s="401"/>
      <c r="W53" s="401"/>
      <c r="X53" s="401"/>
      <c r="Y53" s="66"/>
      <c r="Z53" s="66"/>
    </row>
    <row r="54" spans="1:53" ht="14.25" customHeight="1" x14ac:dyDescent="0.25">
      <c r="A54" s="402" t="s">
        <v>116</v>
      </c>
      <c r="B54" s="402"/>
      <c r="C54" s="402"/>
      <c r="D54" s="402"/>
      <c r="E54" s="402"/>
      <c r="F54" s="402"/>
      <c r="G54" s="402"/>
      <c r="H54" s="402"/>
      <c r="I54" s="402"/>
      <c r="J54" s="402"/>
      <c r="K54" s="402"/>
      <c r="L54" s="402"/>
      <c r="M54" s="402"/>
      <c r="N54" s="402"/>
      <c r="O54" s="402"/>
      <c r="P54" s="402"/>
      <c r="Q54" s="402"/>
      <c r="R54" s="402"/>
      <c r="S54" s="402"/>
      <c r="T54" s="402"/>
      <c r="U54" s="402"/>
      <c r="V54" s="402"/>
      <c r="W54" s="402"/>
      <c r="X54" s="402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403">
        <v>4680115881426</v>
      </c>
      <c r="E55" s="40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2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5"/>
      <c r="P55" s="405"/>
      <c r="Q55" s="405"/>
      <c r="R55" s="406"/>
      <c r="S55" s="40" t="s">
        <v>48</v>
      </c>
      <c r="T55" s="40" t="s">
        <v>48</v>
      </c>
      <c r="U55" s="41" t="s">
        <v>0</v>
      </c>
      <c r="V55" s="59">
        <v>40</v>
      </c>
      <c r="W55" s="56">
        <f>IFERROR(IF(V55="",0,CEILING((V55/$H55),1)*$H55),"")</f>
        <v>43.2</v>
      </c>
      <c r="X55" s="42">
        <f>IFERROR(IF(W55=0,"",ROUNDUP(W55/H55,0)*0.02175),"")</f>
        <v>8.6999999999999994E-2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403">
        <v>4680115881426</v>
      </c>
      <c r="E56" s="40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24" t="s">
        <v>120</v>
      </c>
      <c r="O56" s="405"/>
      <c r="P56" s="405"/>
      <c r="Q56" s="405"/>
      <c r="R56" s="40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403">
        <v>4680115881419</v>
      </c>
      <c r="E57" s="40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120</v>
      </c>
      <c r="W57" s="56">
        <f>IFERROR(IF(V57="",0,CEILING((V57/$H57),1)*$H57),"")</f>
        <v>121.5</v>
      </c>
      <c r="X57" s="42">
        <f>IFERROR(IF(W57=0,"",ROUNDUP(W57/H57,0)*0.00937),"")</f>
        <v>0.25298999999999999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403">
        <v>4680115881525</v>
      </c>
      <c r="E58" s="40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6" t="s">
        <v>126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1"/>
      <c r="N59" s="407" t="s">
        <v>43</v>
      </c>
      <c r="O59" s="408"/>
      <c r="P59" s="408"/>
      <c r="Q59" s="408"/>
      <c r="R59" s="408"/>
      <c r="S59" s="408"/>
      <c r="T59" s="409"/>
      <c r="U59" s="43" t="s">
        <v>42</v>
      </c>
      <c r="V59" s="44">
        <f>IFERROR(V55/H55,"0")+IFERROR(V56/H56,"0")+IFERROR(V57/H57,"0")+IFERROR(V58/H58,"0")</f>
        <v>30.37037037037037</v>
      </c>
      <c r="W59" s="44">
        <f>IFERROR(W55/H55,"0")+IFERROR(W56/H56,"0")+IFERROR(W57/H57,"0")+IFERROR(W58/H58,"0")</f>
        <v>31</v>
      </c>
      <c r="X59" s="44">
        <f>IFERROR(IF(X55="",0,X55),"0")+IFERROR(IF(X56="",0,X56),"0")+IFERROR(IF(X57="",0,X57),"0")+IFERROR(IF(X58="",0,X58),"0")</f>
        <v>0.33999000000000001</v>
      </c>
      <c r="Y59" s="68"/>
      <c r="Z59" s="68"/>
    </row>
    <row r="60" spans="1:53" x14ac:dyDescent="0.2">
      <c r="A60" s="410"/>
      <c r="B60" s="410"/>
      <c r="C60" s="410"/>
      <c r="D60" s="410"/>
      <c r="E60" s="410"/>
      <c r="F60" s="410"/>
      <c r="G60" s="410"/>
      <c r="H60" s="410"/>
      <c r="I60" s="410"/>
      <c r="J60" s="410"/>
      <c r="K60" s="410"/>
      <c r="L60" s="410"/>
      <c r="M60" s="411"/>
      <c r="N60" s="407" t="s">
        <v>43</v>
      </c>
      <c r="O60" s="408"/>
      <c r="P60" s="408"/>
      <c r="Q60" s="408"/>
      <c r="R60" s="408"/>
      <c r="S60" s="408"/>
      <c r="T60" s="409"/>
      <c r="U60" s="43" t="s">
        <v>0</v>
      </c>
      <c r="V60" s="44">
        <f>IFERROR(SUM(V55:V58),"0")</f>
        <v>160</v>
      </c>
      <c r="W60" s="44">
        <f>IFERROR(SUM(W55:W58),"0")</f>
        <v>164.7</v>
      </c>
      <c r="X60" s="43"/>
      <c r="Y60" s="68"/>
      <c r="Z60" s="68"/>
    </row>
    <row r="61" spans="1:53" ht="16.5" customHeight="1" x14ac:dyDescent="0.25">
      <c r="A61" s="401" t="s">
        <v>106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66"/>
      <c r="Z61" s="66"/>
    </row>
    <row r="62" spans="1:53" ht="14.25" customHeight="1" x14ac:dyDescent="0.25">
      <c r="A62" s="402" t="s">
        <v>116</v>
      </c>
      <c r="B62" s="402"/>
      <c r="C62" s="402"/>
      <c r="D62" s="402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2"/>
      <c r="P62" s="402"/>
      <c r="Q62" s="402"/>
      <c r="R62" s="402"/>
      <c r="S62" s="402"/>
      <c r="T62" s="402"/>
      <c r="U62" s="402"/>
      <c r="V62" s="402"/>
      <c r="W62" s="402"/>
      <c r="X62" s="402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403">
        <v>4607091382945</v>
      </c>
      <c r="E63" s="40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7" t="s">
        <v>129</v>
      </c>
      <c r="O63" s="405"/>
      <c r="P63" s="405"/>
      <c r="Q63" s="405"/>
      <c r="R63" s="406"/>
      <c r="S63" s="40" t="s">
        <v>48</v>
      </c>
      <c r="T63" s="40" t="s">
        <v>48</v>
      </c>
      <c r="U63" s="41" t="s">
        <v>0</v>
      </c>
      <c r="V63" s="59">
        <v>30</v>
      </c>
      <c r="W63" s="56">
        <f t="shared" ref="W63:W84" si="2">IFERROR(IF(V63="",0,CEILING((V63/$H63),1)*$H63),"")</f>
        <v>33.599999999999994</v>
      </c>
      <c r="X63" s="42">
        <f t="shared" ref="X63:X69" si="3">IFERROR(IF(W63=0,"",ROUNDUP(W63/H63,0)*0.02175),"")</f>
        <v>6.5250000000000002E-2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403">
        <v>4607091385670</v>
      </c>
      <c r="E64" s="40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42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405"/>
      <c r="P64" s="405"/>
      <c r="Q64" s="405"/>
      <c r="R64" s="40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132</v>
      </c>
      <c r="C65" s="37">
        <v>4301011540</v>
      </c>
      <c r="D65" s="403">
        <v>4607091385670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112</v>
      </c>
      <c r="L65" s="39" t="s">
        <v>134</v>
      </c>
      <c r="M65" s="38">
        <v>50</v>
      </c>
      <c r="N65" s="429" t="s">
        <v>133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403">
        <v>4680115883956</v>
      </c>
      <c r="E66" s="40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30" t="s">
        <v>137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403">
        <v>4680115881327</v>
      </c>
      <c r="E67" s="40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30</v>
      </c>
      <c r="W67" s="56">
        <f t="shared" si="2"/>
        <v>32.400000000000006</v>
      </c>
      <c r="X67" s="42">
        <f t="shared" si="3"/>
        <v>6.5250000000000002E-2</v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403">
        <v>4680115882133</v>
      </c>
      <c r="E68" s="403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403">
        <v>4680115882133</v>
      </c>
      <c r="E69" s="403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33" t="s">
        <v>144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403">
        <v>4607091382952</v>
      </c>
      <c r="E70" s="403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4301011382</v>
      </c>
      <c r="D71" s="403">
        <v>4607091385687</v>
      </c>
      <c r="E71" s="40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134</v>
      </c>
      <c r="M71" s="38">
        <v>50</v>
      </c>
      <c r="N71" s="4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4301011565</v>
      </c>
      <c r="D72" s="403">
        <v>4680115882539</v>
      </c>
      <c r="E72" s="403"/>
      <c r="F72" s="63">
        <v>0.37</v>
      </c>
      <c r="G72" s="38">
        <v>10</v>
      </c>
      <c r="H72" s="63">
        <v>3.7</v>
      </c>
      <c r="I72" s="63">
        <v>3.94</v>
      </c>
      <c r="J72" s="38">
        <v>120</v>
      </c>
      <c r="K72" s="38" t="s">
        <v>80</v>
      </c>
      <c r="L72" s="39" t="s">
        <v>134</v>
      </c>
      <c r="M72" s="38">
        <v>50</v>
      </c>
      <c r="N72" s="4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403">
        <v>4607091384604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403">
        <v>4680115880283</v>
      </c>
      <c r="E74" s="403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403">
        <v>4680115883949</v>
      </c>
      <c r="E75" s="403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9" t="s">
        <v>157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403">
        <v>4680115881518</v>
      </c>
      <c r="E76" s="403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134</v>
      </c>
      <c r="M76" s="38">
        <v>50</v>
      </c>
      <c r="N76" s="4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403">
        <v>4680115881303</v>
      </c>
      <c r="E77" s="403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15</v>
      </c>
      <c r="W77" s="56">
        <f t="shared" si="2"/>
        <v>18</v>
      </c>
      <c r="X77" s="42">
        <f t="shared" si="4"/>
        <v>3.7479999999999999E-2</v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403">
        <v>4680115882577</v>
      </c>
      <c r="E78" s="403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42" t="s">
        <v>164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43" t="s">
        <v>166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403">
        <v>4680115882720</v>
      </c>
      <c r="E80" s="403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403">
        <v>4607091388466</v>
      </c>
      <c r="E81" s="403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134</v>
      </c>
      <c r="M81" s="38">
        <v>45</v>
      </c>
      <c r="N81" s="4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403">
        <v>4680115880269</v>
      </c>
      <c r="E82" s="403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134</v>
      </c>
      <c r="M82" s="38">
        <v>50</v>
      </c>
      <c r="N82" s="4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403">
        <v>4680115880429</v>
      </c>
      <c r="E83" s="403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134</v>
      </c>
      <c r="M83" s="38">
        <v>50</v>
      </c>
      <c r="N83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403">
        <v>4680115881457</v>
      </c>
      <c r="E84" s="403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134</v>
      </c>
      <c r="M84" s="38">
        <v>50</v>
      </c>
      <c r="N84" s="44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10"/>
      <c r="B85" s="410"/>
      <c r="C85" s="410"/>
      <c r="D85" s="410"/>
      <c r="E85" s="410"/>
      <c r="F85" s="410"/>
      <c r="G85" s="410"/>
      <c r="H85" s="410"/>
      <c r="I85" s="410"/>
      <c r="J85" s="410"/>
      <c r="K85" s="410"/>
      <c r="L85" s="410"/>
      <c r="M85" s="411"/>
      <c r="N85" s="407" t="s">
        <v>43</v>
      </c>
      <c r="O85" s="408"/>
      <c r="P85" s="408"/>
      <c r="Q85" s="408"/>
      <c r="R85" s="408"/>
      <c r="S85" s="408"/>
      <c r="T85" s="409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8.7896825396825395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10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0.16798000000000002</v>
      </c>
      <c r="Y85" s="68"/>
      <c r="Z85" s="68"/>
    </row>
    <row r="86" spans="1:53" x14ac:dyDescent="0.2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0</v>
      </c>
      <c r="V86" s="44">
        <f>IFERROR(SUM(V63:V84),"0")</f>
        <v>75</v>
      </c>
      <c r="W86" s="44">
        <f>IFERROR(SUM(W63:W84),"0")</f>
        <v>84</v>
      </c>
      <c r="X86" s="43"/>
      <c r="Y86" s="68"/>
      <c r="Z86" s="68"/>
    </row>
    <row r="87" spans="1:53" ht="14.25" customHeight="1" x14ac:dyDescent="0.25">
      <c r="A87" s="402" t="s">
        <v>108</v>
      </c>
      <c r="B87" s="402"/>
      <c r="C87" s="402"/>
      <c r="D87" s="402"/>
      <c r="E87" s="402"/>
      <c r="F87" s="402"/>
      <c r="G87" s="402"/>
      <c r="H87" s="402"/>
      <c r="I87" s="402"/>
      <c r="J87" s="402"/>
      <c r="K87" s="402"/>
      <c r="L87" s="402"/>
      <c r="M87" s="402"/>
      <c r="N87" s="402"/>
      <c r="O87" s="402"/>
      <c r="P87" s="402"/>
      <c r="Q87" s="402"/>
      <c r="R87" s="402"/>
      <c r="S87" s="402"/>
      <c r="T87" s="402"/>
      <c r="U87" s="402"/>
      <c r="V87" s="402"/>
      <c r="W87" s="402"/>
      <c r="X87" s="402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403">
        <v>4680115881488</v>
      </c>
      <c r="E88" s="403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5"/>
      <c r="P88" s="405"/>
      <c r="Q88" s="405"/>
      <c r="R88" s="406"/>
      <c r="S88" s="40" t="s">
        <v>48</v>
      </c>
      <c r="T88" s="40" t="s">
        <v>48</v>
      </c>
      <c r="U88" s="41" t="s">
        <v>0</v>
      </c>
      <c r="V88" s="59">
        <v>30</v>
      </c>
      <c r="W88" s="56">
        <f>IFERROR(IF(V88="",0,CEILING((V88/$H88),1)*$H88),"")</f>
        <v>32.400000000000006</v>
      </c>
      <c r="X88" s="42">
        <f>IFERROR(IF(W88=0,"",ROUNDUP(W88/H88,0)*0.02175),"")</f>
        <v>6.5250000000000002E-2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403">
        <v>4607091384765</v>
      </c>
      <c r="E89" s="403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50" t="s">
        <v>182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403">
        <v>4680115882751</v>
      </c>
      <c r="E90" s="403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403">
        <v>4680115882775</v>
      </c>
      <c r="E91" s="403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134</v>
      </c>
      <c r="M91" s="38">
        <v>50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403">
        <v>4680115880658</v>
      </c>
      <c r="E92" s="403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5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10"/>
      <c r="B93" s="410"/>
      <c r="C93" s="410"/>
      <c r="D93" s="410"/>
      <c r="E93" s="410"/>
      <c r="F93" s="410"/>
      <c r="G93" s="410"/>
      <c r="H93" s="410"/>
      <c r="I93" s="410"/>
      <c r="J93" s="410"/>
      <c r="K93" s="410"/>
      <c r="L93" s="410"/>
      <c r="M93" s="411"/>
      <c r="N93" s="407" t="s">
        <v>43</v>
      </c>
      <c r="O93" s="408"/>
      <c r="P93" s="408"/>
      <c r="Q93" s="408"/>
      <c r="R93" s="408"/>
      <c r="S93" s="408"/>
      <c r="T93" s="409"/>
      <c r="U93" s="43" t="s">
        <v>42</v>
      </c>
      <c r="V93" s="44">
        <f>IFERROR(V88/H88,"0")+IFERROR(V89/H89,"0")+IFERROR(V90/H90,"0")+IFERROR(V91/H91,"0")+IFERROR(V92/H92,"0")</f>
        <v>2.7777777777777777</v>
      </c>
      <c r="W93" s="44">
        <f>IFERROR(W88/H88,"0")+IFERROR(W89/H89,"0")+IFERROR(W90/H90,"0")+IFERROR(W91/H91,"0")+IFERROR(W92/H92,"0")</f>
        <v>3.0000000000000004</v>
      </c>
      <c r="X93" s="44">
        <f>IFERROR(IF(X88="",0,X88),"0")+IFERROR(IF(X89="",0,X89),"0")+IFERROR(IF(X90="",0,X90),"0")+IFERROR(IF(X91="",0,X91),"0")+IFERROR(IF(X92="",0,X92),"0")</f>
        <v>6.5250000000000002E-2</v>
      </c>
      <c r="Y93" s="68"/>
      <c r="Z93" s="68"/>
    </row>
    <row r="94" spans="1:53" x14ac:dyDescent="0.2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0</v>
      </c>
      <c r="V94" s="44">
        <f>IFERROR(SUM(V88:V92),"0")</f>
        <v>30</v>
      </c>
      <c r="W94" s="44">
        <f>IFERROR(SUM(W88:W92),"0")</f>
        <v>32.400000000000006</v>
      </c>
      <c r="X94" s="43"/>
      <c r="Y94" s="68"/>
      <c r="Z94" s="68"/>
    </row>
    <row r="95" spans="1:53" ht="14.25" customHeight="1" x14ac:dyDescent="0.25">
      <c r="A95" s="402" t="s">
        <v>76</v>
      </c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2"/>
      <c r="P95" s="402"/>
      <c r="Q95" s="402"/>
      <c r="R95" s="402"/>
      <c r="S95" s="402"/>
      <c r="T95" s="402"/>
      <c r="U95" s="402"/>
      <c r="V95" s="402"/>
      <c r="W95" s="402"/>
      <c r="X95" s="402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403">
        <v>4607091387667</v>
      </c>
      <c r="E96" s="40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5"/>
      <c r="P96" s="405"/>
      <c r="Q96" s="405"/>
      <c r="R96" s="40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3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403">
        <v>4607091387636</v>
      </c>
      <c r="E97" s="403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403">
        <v>4607091382426</v>
      </c>
      <c r="E98" s="40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403">
        <v>4607091386547</v>
      </c>
      <c r="E99" s="40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189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403">
        <v>4607091384734</v>
      </c>
      <c r="E100" s="40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189</v>
      </c>
      <c r="L100" s="39" t="s">
        <v>79</v>
      </c>
      <c r="M100" s="38">
        <v>45</v>
      </c>
      <c r="N100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403">
        <v>4607091382464</v>
      </c>
      <c r="E101" s="40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189</v>
      </c>
      <c r="L101" s="39" t="s">
        <v>79</v>
      </c>
      <c r="M101" s="38">
        <v>40</v>
      </c>
      <c r="N101" s="45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403">
        <v>4680115883444</v>
      </c>
      <c r="E102" s="40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60" t="s">
        <v>206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61" t="s">
        <v>206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410"/>
      <c r="B104" s="410"/>
      <c r="C104" s="410"/>
      <c r="D104" s="410"/>
      <c r="E104" s="410"/>
      <c r="F104" s="410"/>
      <c r="G104" s="410"/>
      <c r="H104" s="410"/>
      <c r="I104" s="410"/>
      <c r="J104" s="410"/>
      <c r="K104" s="410"/>
      <c r="L104" s="410"/>
      <c r="M104" s="411"/>
      <c r="N104" s="407" t="s">
        <v>43</v>
      </c>
      <c r="O104" s="408"/>
      <c r="P104" s="408"/>
      <c r="Q104" s="408"/>
      <c r="R104" s="408"/>
      <c r="S104" s="408"/>
      <c r="T104" s="409"/>
      <c r="U104" s="43" t="s">
        <v>42</v>
      </c>
      <c r="V104" s="44">
        <f>IFERROR(V96/H96,"0")+IFERROR(V97/H97,"0")+IFERROR(V98/H98,"0")+IFERROR(V99/H99,"0")+IFERROR(V100/H100,"0")+IFERROR(V101/H101,"0")+IFERROR(V102/H102,"0")+IFERROR(V103/H103,"0")</f>
        <v>0</v>
      </c>
      <c r="W104" s="44">
        <f>IFERROR(W96/H96,"0")+IFERROR(W97/H97,"0")+IFERROR(W98/H98,"0")+IFERROR(W99/H99,"0")+IFERROR(W100/H100,"0")+IFERROR(W101/H101,"0")+IFERROR(W102/H102,"0")+IFERROR(W103/H103,"0")</f>
        <v>0</v>
      </c>
      <c r="X104" s="4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0</v>
      </c>
      <c r="V105" s="44">
        <f>IFERROR(SUM(V96:V103),"0")</f>
        <v>0</v>
      </c>
      <c r="W105" s="44">
        <f>IFERROR(SUM(W96:W103),"0")</f>
        <v>0</v>
      </c>
      <c r="X105" s="43"/>
      <c r="Y105" s="68"/>
      <c r="Z105" s="68"/>
    </row>
    <row r="106" spans="1:53" ht="14.25" customHeight="1" x14ac:dyDescent="0.25">
      <c r="A106" s="402" t="s">
        <v>81</v>
      </c>
      <c r="B106" s="402"/>
      <c r="C106" s="402"/>
      <c r="D106" s="402"/>
      <c r="E106" s="402"/>
      <c r="F106" s="402"/>
      <c r="G106" s="402"/>
      <c r="H106" s="402"/>
      <c r="I106" s="402"/>
      <c r="J106" s="402"/>
      <c r="K106" s="402"/>
      <c r="L106" s="402"/>
      <c r="M106" s="402"/>
      <c r="N106" s="402"/>
      <c r="O106" s="402"/>
      <c r="P106" s="402"/>
      <c r="Q106" s="402"/>
      <c r="R106" s="402"/>
      <c r="S106" s="402"/>
      <c r="T106" s="402"/>
      <c r="U106" s="402"/>
      <c r="V106" s="402"/>
      <c r="W106" s="402"/>
      <c r="X106" s="40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403">
        <v>4607091386967</v>
      </c>
      <c r="E107" s="40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134</v>
      </c>
      <c r="M107" s="38">
        <v>45</v>
      </c>
      <c r="N107" s="462" t="s">
        <v>210</v>
      </c>
      <c r="O107" s="405"/>
      <c r="P107" s="405"/>
      <c r="Q107" s="405"/>
      <c r="R107" s="406"/>
      <c r="S107" s="40" t="s">
        <v>48</v>
      </c>
      <c r="T107" s="40" t="s">
        <v>48</v>
      </c>
      <c r="U107" s="41" t="s">
        <v>0</v>
      </c>
      <c r="V107" s="59">
        <v>170</v>
      </c>
      <c r="W107" s="56">
        <f t="shared" ref="W107:W117" si="6">IFERROR(IF(V107="",0,CEILING((V107/$H107),1)*$H107),"")</f>
        <v>170.1</v>
      </c>
      <c r="X107" s="42">
        <f>IFERROR(IF(W107=0,"",ROUNDUP(W107/H107,0)*0.02175),"")</f>
        <v>0.45674999999999999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403">
        <v>4607091386967</v>
      </c>
      <c r="E108" s="40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63" t="s">
        <v>212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403">
        <v>4607091385304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120</v>
      </c>
      <c r="W109" s="56">
        <f t="shared" si="6"/>
        <v>126</v>
      </c>
      <c r="X109" s="42">
        <f>IFERROR(IF(W109=0,"",ROUNDUP(W109/H109,0)*0.02175),"")</f>
        <v>0.32624999999999998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403">
        <v>4607091386264</v>
      </c>
      <c r="E110" s="40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403">
        <v>4680115882584</v>
      </c>
      <c r="E111" s="40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66" t="s">
        <v>220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403">
        <v>4680115882584</v>
      </c>
      <c r="E112" s="40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7" t="s">
        <v>222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403">
        <v>4607091385731</v>
      </c>
      <c r="E113" s="40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134</v>
      </c>
      <c r="M113" s="38">
        <v>45</v>
      </c>
      <c r="N113" s="468" t="s">
        <v>225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403">
        <v>4680115880214</v>
      </c>
      <c r="E114" s="40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134</v>
      </c>
      <c r="M114" s="38">
        <v>45</v>
      </c>
      <c r="N114" s="469" t="s">
        <v>228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403">
        <v>4680115880894</v>
      </c>
      <c r="E115" s="40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134</v>
      </c>
      <c r="M115" s="38">
        <v>45</v>
      </c>
      <c r="N115" s="470" t="s">
        <v>231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403">
        <v>4607091385427</v>
      </c>
      <c r="E116" s="40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403">
        <v>4680115882645</v>
      </c>
      <c r="E117" s="40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72" t="s">
        <v>236</v>
      </c>
      <c r="O117" s="405"/>
      <c r="P117" s="405"/>
      <c r="Q117" s="405"/>
      <c r="R117" s="40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35.273368606701936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36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0.78299999999999992</v>
      </c>
      <c r="Y118" s="68"/>
      <c r="Z118" s="68"/>
    </row>
    <row r="119" spans="1:53" x14ac:dyDescent="0.2">
      <c r="A119" s="410"/>
      <c r="B119" s="410"/>
      <c r="C119" s="410"/>
      <c r="D119" s="410"/>
      <c r="E119" s="410"/>
      <c r="F119" s="410"/>
      <c r="G119" s="410"/>
      <c r="H119" s="410"/>
      <c r="I119" s="410"/>
      <c r="J119" s="410"/>
      <c r="K119" s="410"/>
      <c r="L119" s="410"/>
      <c r="M119" s="411"/>
      <c r="N119" s="407" t="s">
        <v>43</v>
      </c>
      <c r="O119" s="408"/>
      <c r="P119" s="408"/>
      <c r="Q119" s="408"/>
      <c r="R119" s="408"/>
      <c r="S119" s="408"/>
      <c r="T119" s="409"/>
      <c r="U119" s="43" t="s">
        <v>0</v>
      </c>
      <c r="V119" s="44">
        <f>IFERROR(SUM(V107:V117),"0")</f>
        <v>290</v>
      </c>
      <c r="W119" s="44">
        <f>IFERROR(SUM(W107:W117),"0")</f>
        <v>296.10000000000002</v>
      </c>
      <c r="X119" s="43"/>
      <c r="Y119" s="68"/>
      <c r="Z119" s="68"/>
    </row>
    <row r="120" spans="1:53" ht="14.25" customHeight="1" x14ac:dyDescent="0.25">
      <c r="A120" s="402" t="s">
        <v>237</v>
      </c>
      <c r="B120" s="402"/>
      <c r="C120" s="402"/>
      <c r="D120" s="402"/>
      <c r="E120" s="402"/>
      <c r="F120" s="402"/>
      <c r="G120" s="402"/>
      <c r="H120" s="402"/>
      <c r="I120" s="402"/>
      <c r="J120" s="402"/>
      <c r="K120" s="402"/>
      <c r="L120" s="402"/>
      <c r="M120" s="402"/>
      <c r="N120" s="402"/>
      <c r="O120" s="402"/>
      <c r="P120" s="402"/>
      <c r="Q120" s="402"/>
      <c r="R120" s="402"/>
      <c r="S120" s="402"/>
      <c r="T120" s="402"/>
      <c r="U120" s="402"/>
      <c r="V120" s="402"/>
      <c r="W120" s="402"/>
      <c r="X120" s="40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403">
        <v>4607091383065</v>
      </c>
      <c r="E121" s="40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ref="W121:W127" si="7"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403">
        <v>4680115881532</v>
      </c>
      <c r="E122" s="40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134</v>
      </c>
      <c r="M122" s="38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30</v>
      </c>
      <c r="W122" s="56">
        <f t="shared" si="7"/>
        <v>32.4</v>
      </c>
      <c r="X122" s="42">
        <f>IFERROR(IF(W122=0,"",ROUNDUP(W122/H122,0)*0.02175),"")</f>
        <v>8.6999999999999994E-2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240</v>
      </c>
      <c r="B123" s="64" t="s">
        <v>242</v>
      </c>
      <c r="C123" s="37">
        <v>4301060366</v>
      </c>
      <c r="D123" s="403">
        <v>4680115881532</v>
      </c>
      <c r="E123" s="403"/>
      <c r="F123" s="63">
        <v>1.3</v>
      </c>
      <c r="G123" s="38">
        <v>6</v>
      </c>
      <c r="H123" s="63">
        <v>7.8</v>
      </c>
      <c r="I123" s="63">
        <v>8.2799999999999994</v>
      </c>
      <c r="J123" s="38">
        <v>56</v>
      </c>
      <c r="K123" s="38" t="s">
        <v>112</v>
      </c>
      <c r="L123" s="39" t="s">
        <v>79</v>
      </c>
      <c r="M123" s="38">
        <v>30</v>
      </c>
      <c r="N123" s="475" t="s">
        <v>243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240</v>
      </c>
      <c r="B124" s="64" t="s">
        <v>244</v>
      </c>
      <c r="C124" s="37">
        <v>4301060371</v>
      </c>
      <c r="D124" s="403">
        <v>4680115881532</v>
      </c>
      <c r="E124" s="403"/>
      <c r="F124" s="63">
        <v>1.4</v>
      </c>
      <c r="G124" s="38">
        <v>6</v>
      </c>
      <c r="H124" s="63">
        <v>8.4</v>
      </c>
      <c r="I124" s="63">
        <v>8.9640000000000004</v>
      </c>
      <c r="J124" s="38">
        <v>56</v>
      </c>
      <c r="K124" s="38" t="s">
        <v>112</v>
      </c>
      <c r="L124" s="39" t="s">
        <v>79</v>
      </c>
      <c r="M124" s="38">
        <v>30</v>
      </c>
      <c r="N124" s="476" t="s">
        <v>243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IFERROR(IF(W124=0,"",ROUNDUP(W124/H124,0)*0.02175),"")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245</v>
      </c>
      <c r="B125" s="64" t="s">
        <v>246</v>
      </c>
      <c r="C125" s="37">
        <v>4301060356</v>
      </c>
      <c r="D125" s="403">
        <v>4680115882652</v>
      </c>
      <c r="E125" s="403"/>
      <c r="F125" s="63">
        <v>0.33</v>
      </c>
      <c r="G125" s="38">
        <v>6</v>
      </c>
      <c r="H125" s="63">
        <v>1.98</v>
      </c>
      <c r="I125" s="63">
        <v>2.84</v>
      </c>
      <c r="J125" s="38">
        <v>156</v>
      </c>
      <c r="K125" s="38" t="s">
        <v>80</v>
      </c>
      <c r="L125" s="39" t="s">
        <v>79</v>
      </c>
      <c r="M125" s="38">
        <v>40</v>
      </c>
      <c r="N125" s="477" t="s">
        <v>247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16.5" customHeight="1" x14ac:dyDescent="0.25">
      <c r="A126" s="64" t="s">
        <v>248</v>
      </c>
      <c r="B126" s="64" t="s">
        <v>249</v>
      </c>
      <c r="C126" s="37">
        <v>4301060309</v>
      </c>
      <c r="D126" s="403">
        <v>4680115880238</v>
      </c>
      <c r="E126" s="403"/>
      <c r="F126" s="63">
        <v>0.33</v>
      </c>
      <c r="G126" s="38">
        <v>6</v>
      </c>
      <c r="H126" s="63">
        <v>1.98</v>
      </c>
      <c r="I126" s="63">
        <v>2.258</v>
      </c>
      <c r="J126" s="38">
        <v>156</v>
      </c>
      <c r="K126" s="38" t="s">
        <v>80</v>
      </c>
      <c r="L126" s="39" t="s">
        <v>79</v>
      </c>
      <c r="M126" s="38">
        <v>40</v>
      </c>
      <c r="N126" s="47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27" customHeight="1" x14ac:dyDescent="0.25">
      <c r="A127" s="64" t="s">
        <v>250</v>
      </c>
      <c r="B127" s="64" t="s">
        <v>251</v>
      </c>
      <c r="C127" s="37">
        <v>4301060351</v>
      </c>
      <c r="D127" s="403">
        <v>4680115881464</v>
      </c>
      <c r="E127" s="403"/>
      <c r="F127" s="63">
        <v>0.4</v>
      </c>
      <c r="G127" s="38">
        <v>6</v>
      </c>
      <c r="H127" s="63">
        <v>2.4</v>
      </c>
      <c r="I127" s="63">
        <v>2.6</v>
      </c>
      <c r="J127" s="38">
        <v>156</v>
      </c>
      <c r="K127" s="38" t="s">
        <v>80</v>
      </c>
      <c r="L127" s="39" t="s">
        <v>134</v>
      </c>
      <c r="M127" s="38">
        <v>30</v>
      </c>
      <c r="N127" s="479" t="s">
        <v>252</v>
      </c>
      <c r="O127" s="405"/>
      <c r="P127" s="405"/>
      <c r="Q127" s="405"/>
      <c r="R127" s="406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x14ac:dyDescent="0.2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42</v>
      </c>
      <c r="V128" s="44">
        <f>IFERROR(V121/H121,"0")+IFERROR(V122/H122,"0")+IFERROR(V123/H123,"0")+IFERROR(V124/H124,"0")+IFERROR(V125/H125,"0")+IFERROR(V126/H126,"0")+IFERROR(V127/H127,"0")</f>
        <v>3.7037037037037037</v>
      </c>
      <c r="W128" s="44">
        <f>IFERROR(W121/H121,"0")+IFERROR(W122/H122,"0")+IFERROR(W123/H123,"0")+IFERROR(W124/H124,"0")+IFERROR(W125/H125,"0")+IFERROR(W126/H126,"0")+IFERROR(W127/H127,"0")</f>
        <v>4</v>
      </c>
      <c r="X128" s="44">
        <f>IFERROR(IF(X121="",0,X121),"0")+IFERROR(IF(X122="",0,X122),"0")+IFERROR(IF(X123="",0,X123),"0")+IFERROR(IF(X124="",0,X124),"0")+IFERROR(IF(X125="",0,X125),"0")+IFERROR(IF(X126="",0,X126),"0")+IFERROR(IF(X127="",0,X127),"0")</f>
        <v>8.6999999999999994E-2</v>
      </c>
      <c r="Y128" s="68"/>
      <c r="Z128" s="68"/>
    </row>
    <row r="129" spans="1:53" x14ac:dyDescent="0.2">
      <c r="A129" s="410"/>
      <c r="B129" s="410"/>
      <c r="C129" s="410"/>
      <c r="D129" s="410"/>
      <c r="E129" s="410"/>
      <c r="F129" s="410"/>
      <c r="G129" s="410"/>
      <c r="H129" s="410"/>
      <c r="I129" s="410"/>
      <c r="J129" s="410"/>
      <c r="K129" s="410"/>
      <c r="L129" s="410"/>
      <c r="M129" s="411"/>
      <c r="N129" s="407" t="s">
        <v>43</v>
      </c>
      <c r="O129" s="408"/>
      <c r="P129" s="408"/>
      <c r="Q129" s="408"/>
      <c r="R129" s="408"/>
      <c r="S129" s="408"/>
      <c r="T129" s="409"/>
      <c r="U129" s="43" t="s">
        <v>0</v>
      </c>
      <c r="V129" s="44">
        <f>IFERROR(SUM(V121:V127),"0")</f>
        <v>30</v>
      </c>
      <c r="W129" s="44">
        <f>IFERROR(SUM(W121:W127),"0")</f>
        <v>32.4</v>
      </c>
      <c r="X129" s="43"/>
      <c r="Y129" s="68"/>
      <c r="Z129" s="68"/>
    </row>
    <row r="130" spans="1:53" ht="16.5" customHeight="1" x14ac:dyDescent="0.25">
      <c r="A130" s="401" t="s">
        <v>253</v>
      </c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1"/>
      <c r="P130" s="401"/>
      <c r="Q130" s="401"/>
      <c r="R130" s="401"/>
      <c r="S130" s="401"/>
      <c r="T130" s="401"/>
      <c r="U130" s="401"/>
      <c r="V130" s="401"/>
      <c r="W130" s="401"/>
      <c r="X130" s="401"/>
      <c r="Y130" s="66"/>
      <c r="Z130" s="66"/>
    </row>
    <row r="131" spans="1:53" ht="14.25" customHeight="1" x14ac:dyDescent="0.25">
      <c r="A131" s="402" t="s">
        <v>81</v>
      </c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2"/>
      <c r="R131" s="402"/>
      <c r="S131" s="402"/>
      <c r="T131" s="402"/>
      <c r="U131" s="402"/>
      <c r="V131" s="402"/>
      <c r="W131" s="402"/>
      <c r="X131" s="402"/>
      <c r="Y131" s="67"/>
      <c r="Z131" s="67"/>
    </row>
    <row r="132" spans="1:53" ht="27" customHeight="1" x14ac:dyDescent="0.25">
      <c r="A132" s="64" t="s">
        <v>254</v>
      </c>
      <c r="B132" s="64" t="s">
        <v>255</v>
      </c>
      <c r="C132" s="37">
        <v>4301051360</v>
      </c>
      <c r="D132" s="403">
        <v>4607091385168</v>
      </c>
      <c r="E132" s="403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112</v>
      </c>
      <c r="L132" s="39" t="s">
        <v>134</v>
      </c>
      <c r="M132" s="38">
        <v>45</v>
      </c>
      <c r="N132" s="4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420</v>
      </c>
      <c r="W132" s="56">
        <f>IFERROR(IF(V132="",0,CEILING((V132/$H132),1)*$H132),"")</f>
        <v>421.2</v>
      </c>
      <c r="X132" s="42">
        <f>IFERROR(IF(W132=0,"",ROUNDUP(W132/H132,0)*0.02175),"")</f>
        <v>1.131</v>
      </c>
      <c r="Y132" s="69" t="s">
        <v>48</v>
      </c>
      <c r="Z132" s="70" t="s">
        <v>48</v>
      </c>
      <c r="AD132" s="71"/>
      <c r="BA132" s="142" t="s">
        <v>66</v>
      </c>
    </row>
    <row r="133" spans="1:53" ht="27" customHeight="1" x14ac:dyDescent="0.25">
      <c r="A133" s="64" t="s">
        <v>254</v>
      </c>
      <c r="B133" s="64" t="s">
        <v>256</v>
      </c>
      <c r="C133" s="37">
        <v>4301051612</v>
      </c>
      <c r="D133" s="403">
        <v>4607091385168</v>
      </c>
      <c r="E133" s="403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112</v>
      </c>
      <c r="L133" s="39" t="s">
        <v>79</v>
      </c>
      <c r="M133" s="38">
        <v>45</v>
      </c>
      <c r="N133" s="481" t="s">
        <v>257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IFERROR(IF(W133=0,"",ROUNDUP(W133/H133,0)*0.02175),"")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25">
      <c r="A134" s="64" t="s">
        <v>258</v>
      </c>
      <c r="B134" s="64" t="s">
        <v>259</v>
      </c>
      <c r="C134" s="37">
        <v>4301051362</v>
      </c>
      <c r="D134" s="403">
        <v>4607091383256</v>
      </c>
      <c r="E134" s="403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80</v>
      </c>
      <c r="L134" s="39" t="s">
        <v>134</v>
      </c>
      <c r="M134" s="38">
        <v>45</v>
      </c>
      <c r="N134" s="4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4301051358</v>
      </c>
      <c r="D135" s="403">
        <v>4607091385748</v>
      </c>
      <c r="E135" s="403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80</v>
      </c>
      <c r="L135" s="39" t="s">
        <v>134</v>
      </c>
      <c r="M135" s="38">
        <v>45</v>
      </c>
      <c r="N135" s="4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405"/>
      <c r="P135" s="405"/>
      <c r="Q135" s="405"/>
      <c r="R135" s="406"/>
      <c r="S135" s="40" t="s">
        <v>48</v>
      </c>
      <c r="T135" s="40" t="s">
        <v>48</v>
      </c>
      <c r="U135" s="41" t="s">
        <v>0</v>
      </c>
      <c r="V135" s="59">
        <v>6</v>
      </c>
      <c r="W135" s="56">
        <f>IFERROR(IF(V135="",0,CEILING((V135/$H135),1)*$H135),"")</f>
        <v>8.1000000000000014</v>
      </c>
      <c r="X135" s="42">
        <f>IFERROR(IF(W135=0,"",ROUNDUP(W135/H135,0)*0.00753),"")</f>
        <v>2.2589999999999999E-2</v>
      </c>
      <c r="Y135" s="69" t="s">
        <v>48</v>
      </c>
      <c r="Z135" s="70" t="s">
        <v>48</v>
      </c>
      <c r="AD135" s="71"/>
      <c r="BA135" s="145" t="s">
        <v>66</v>
      </c>
    </row>
    <row r="136" spans="1:53" x14ac:dyDescent="0.2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42</v>
      </c>
      <c r="V136" s="44">
        <f>IFERROR(V132/H132,"0")+IFERROR(V133/H133,"0")+IFERROR(V134/H134,"0")+IFERROR(V135/H135,"0")</f>
        <v>54.074074074074076</v>
      </c>
      <c r="W136" s="44">
        <f>IFERROR(W132/H132,"0")+IFERROR(W133/H133,"0")+IFERROR(W134/H134,"0")+IFERROR(W135/H135,"0")</f>
        <v>55</v>
      </c>
      <c r="X136" s="44">
        <f>IFERROR(IF(X132="",0,X132),"0")+IFERROR(IF(X133="",0,X133),"0")+IFERROR(IF(X134="",0,X134),"0")+IFERROR(IF(X135="",0,X135),"0")</f>
        <v>1.1535899999999999</v>
      </c>
      <c r="Y136" s="68"/>
      <c r="Z136" s="68"/>
    </row>
    <row r="137" spans="1:53" x14ac:dyDescent="0.2">
      <c r="A137" s="410"/>
      <c r="B137" s="410"/>
      <c r="C137" s="410"/>
      <c r="D137" s="410"/>
      <c r="E137" s="410"/>
      <c r="F137" s="410"/>
      <c r="G137" s="410"/>
      <c r="H137" s="410"/>
      <c r="I137" s="410"/>
      <c r="J137" s="410"/>
      <c r="K137" s="410"/>
      <c r="L137" s="410"/>
      <c r="M137" s="411"/>
      <c r="N137" s="407" t="s">
        <v>43</v>
      </c>
      <c r="O137" s="408"/>
      <c r="P137" s="408"/>
      <c r="Q137" s="408"/>
      <c r="R137" s="408"/>
      <c r="S137" s="408"/>
      <c r="T137" s="409"/>
      <c r="U137" s="43" t="s">
        <v>0</v>
      </c>
      <c r="V137" s="44">
        <f>IFERROR(SUM(V132:V135),"0")</f>
        <v>426</v>
      </c>
      <c r="W137" s="44">
        <f>IFERROR(SUM(W132:W135),"0")</f>
        <v>429.3</v>
      </c>
      <c r="X137" s="43"/>
      <c r="Y137" s="68"/>
      <c r="Z137" s="68"/>
    </row>
    <row r="138" spans="1:53" ht="27.75" customHeight="1" x14ac:dyDescent="0.2">
      <c r="A138" s="400" t="s">
        <v>262</v>
      </c>
      <c r="B138" s="400"/>
      <c r="C138" s="400"/>
      <c r="D138" s="400"/>
      <c r="E138" s="400"/>
      <c r="F138" s="400"/>
      <c r="G138" s="400"/>
      <c r="H138" s="400"/>
      <c r="I138" s="400"/>
      <c r="J138" s="400"/>
      <c r="K138" s="400"/>
      <c r="L138" s="400"/>
      <c r="M138" s="400"/>
      <c r="N138" s="400"/>
      <c r="O138" s="400"/>
      <c r="P138" s="400"/>
      <c r="Q138" s="400"/>
      <c r="R138" s="400"/>
      <c r="S138" s="400"/>
      <c r="T138" s="400"/>
      <c r="U138" s="400"/>
      <c r="V138" s="400"/>
      <c r="W138" s="400"/>
      <c r="X138" s="400"/>
      <c r="Y138" s="55"/>
      <c r="Z138" s="55"/>
    </row>
    <row r="139" spans="1:53" ht="16.5" customHeight="1" x14ac:dyDescent="0.25">
      <c r="A139" s="401" t="s">
        <v>263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66"/>
      <c r="Z139" s="66"/>
    </row>
    <row r="140" spans="1:53" ht="14.25" customHeight="1" x14ac:dyDescent="0.25">
      <c r="A140" s="402" t="s">
        <v>116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67"/>
      <c r="Z140" s="67"/>
    </row>
    <row r="141" spans="1:53" ht="27" customHeight="1" x14ac:dyDescent="0.25">
      <c r="A141" s="64" t="s">
        <v>264</v>
      </c>
      <c r="B141" s="64" t="s">
        <v>265</v>
      </c>
      <c r="C141" s="37">
        <v>4301011223</v>
      </c>
      <c r="D141" s="403">
        <v>4607091383423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112</v>
      </c>
      <c r="L141" s="39" t="s">
        <v>134</v>
      </c>
      <c r="M141" s="38">
        <v>35</v>
      </c>
      <c r="N141" s="4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25">
      <c r="A142" s="64" t="s">
        <v>266</v>
      </c>
      <c r="B142" s="64" t="s">
        <v>267</v>
      </c>
      <c r="C142" s="37">
        <v>4301011338</v>
      </c>
      <c r="D142" s="403">
        <v>4607091381405</v>
      </c>
      <c r="E142" s="403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79</v>
      </c>
      <c r="M142" s="38">
        <v>35</v>
      </c>
      <c r="N142" s="4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4301011333</v>
      </c>
      <c r="D143" s="403">
        <v>4607091386516</v>
      </c>
      <c r="E143" s="403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112</v>
      </c>
      <c r="L143" s="39" t="s">
        <v>79</v>
      </c>
      <c r="M143" s="38">
        <v>30</v>
      </c>
      <c r="N143" s="4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405"/>
      <c r="P143" s="405"/>
      <c r="Q143" s="405"/>
      <c r="R143" s="406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x14ac:dyDescent="0.2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42</v>
      </c>
      <c r="V144" s="44">
        <f>IFERROR(V141/H141,"0")+IFERROR(V142/H142,"0")+IFERROR(V143/H143,"0")</f>
        <v>0</v>
      </c>
      <c r="W144" s="44">
        <f>IFERROR(W141/H141,"0")+IFERROR(W142/H142,"0")+IFERROR(W143/H143,"0")</f>
        <v>0</v>
      </c>
      <c r="X144" s="44">
        <f>IFERROR(IF(X141="",0,X141),"0")+IFERROR(IF(X142="",0,X142),"0")+IFERROR(IF(X143="",0,X143),"0")</f>
        <v>0</v>
      </c>
      <c r="Y144" s="68"/>
      <c r="Z144" s="68"/>
    </row>
    <row r="145" spans="1:53" x14ac:dyDescent="0.2">
      <c r="A145" s="410"/>
      <c r="B145" s="410"/>
      <c r="C145" s="410"/>
      <c r="D145" s="410"/>
      <c r="E145" s="410"/>
      <c r="F145" s="410"/>
      <c r="G145" s="410"/>
      <c r="H145" s="410"/>
      <c r="I145" s="410"/>
      <c r="J145" s="410"/>
      <c r="K145" s="410"/>
      <c r="L145" s="410"/>
      <c r="M145" s="411"/>
      <c r="N145" s="407" t="s">
        <v>43</v>
      </c>
      <c r="O145" s="408"/>
      <c r="P145" s="408"/>
      <c r="Q145" s="408"/>
      <c r="R145" s="408"/>
      <c r="S145" s="408"/>
      <c r="T145" s="409"/>
      <c r="U145" s="43" t="s">
        <v>0</v>
      </c>
      <c r="V145" s="44">
        <f>IFERROR(SUM(V141:V143),"0")</f>
        <v>0</v>
      </c>
      <c r="W145" s="44">
        <f>IFERROR(SUM(W141:W143),"0")</f>
        <v>0</v>
      </c>
      <c r="X145" s="43"/>
      <c r="Y145" s="68"/>
      <c r="Z145" s="68"/>
    </row>
    <row r="146" spans="1:53" ht="16.5" customHeight="1" x14ac:dyDescent="0.25">
      <c r="A146" s="401" t="s">
        <v>270</v>
      </c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1"/>
      <c r="P146" s="401"/>
      <c r="Q146" s="401"/>
      <c r="R146" s="401"/>
      <c r="S146" s="401"/>
      <c r="T146" s="401"/>
      <c r="U146" s="401"/>
      <c r="V146" s="401"/>
      <c r="W146" s="401"/>
      <c r="X146" s="401"/>
      <c r="Y146" s="66"/>
      <c r="Z146" s="66"/>
    </row>
    <row r="147" spans="1:53" ht="14.25" customHeight="1" x14ac:dyDescent="0.25">
      <c r="A147" s="402" t="s">
        <v>76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67"/>
      <c r="Z147" s="67"/>
    </row>
    <row r="148" spans="1:53" ht="27" customHeight="1" x14ac:dyDescent="0.25">
      <c r="A148" s="64" t="s">
        <v>271</v>
      </c>
      <c r="B148" s="64" t="s">
        <v>272</v>
      </c>
      <c r="C148" s="37">
        <v>4301031191</v>
      </c>
      <c r="D148" s="403">
        <v>4680115880993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132</v>
      </c>
      <c r="W148" s="56">
        <f t="shared" ref="W148:W156" si="8">IFERROR(IF(V148="",0,CEILING((V148/$H148),1)*$H148),"")</f>
        <v>134.4</v>
      </c>
      <c r="X148" s="42">
        <f>IFERROR(IF(W148=0,"",ROUNDUP(W148/H148,0)*0.00753),"")</f>
        <v>0.24096000000000001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273</v>
      </c>
      <c r="B149" s="64" t="s">
        <v>274</v>
      </c>
      <c r="C149" s="37">
        <v>4301031204</v>
      </c>
      <c r="D149" s="403">
        <v>4680115881761</v>
      </c>
      <c r="E149" s="403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12</v>
      </c>
      <c r="W149" s="56">
        <f t="shared" si="8"/>
        <v>12.600000000000001</v>
      </c>
      <c r="X149" s="42">
        <f>IFERROR(IF(W149=0,"",ROUNDUP(W149/H149,0)*0.00753),"")</f>
        <v>2.2589999999999999E-2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4301031201</v>
      </c>
      <c r="D150" s="403">
        <v>4680115881563</v>
      </c>
      <c r="E150" s="403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80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150</v>
      </c>
      <c r="W150" s="56">
        <f t="shared" si="8"/>
        <v>151.20000000000002</v>
      </c>
      <c r="X150" s="42">
        <f>IFERROR(IF(W150=0,"",ROUNDUP(W150/H150,0)*0.00753),"")</f>
        <v>0.27107999999999999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4301031199</v>
      </c>
      <c r="D151" s="403">
        <v>4680115880986</v>
      </c>
      <c r="E151" s="40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189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4301031190</v>
      </c>
      <c r="D152" s="403">
        <v>4680115880207</v>
      </c>
      <c r="E152" s="403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80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IFERROR(IF(W152=0,"",ROUNDUP(W152/H152,0)*0.00753),"")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4301031205</v>
      </c>
      <c r="D153" s="403">
        <v>4680115881785</v>
      </c>
      <c r="E153" s="403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189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4301031202</v>
      </c>
      <c r="D154" s="403">
        <v>4680115881679</v>
      </c>
      <c r="E154" s="403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189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4301031158</v>
      </c>
      <c r="D155" s="403">
        <v>4680115880191</v>
      </c>
      <c r="E155" s="403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80</v>
      </c>
      <c r="L155" s="39" t="s">
        <v>79</v>
      </c>
      <c r="M155" s="38">
        <v>40</v>
      </c>
      <c r="N155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IFERROR(IF(W155=0,"",ROUNDUP(W155/H155,0)*0.00753),"")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6.5" customHeight="1" x14ac:dyDescent="0.25">
      <c r="A156" s="64" t="s">
        <v>287</v>
      </c>
      <c r="B156" s="64" t="s">
        <v>288</v>
      </c>
      <c r="C156" s="37">
        <v>4301031245</v>
      </c>
      <c r="D156" s="403">
        <v>4680115883963</v>
      </c>
      <c r="E156" s="403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189</v>
      </c>
      <c r="L156" s="39" t="s">
        <v>79</v>
      </c>
      <c r="M156" s="38">
        <v>40</v>
      </c>
      <c r="N156" s="495" t="s">
        <v>289</v>
      </c>
      <c r="O156" s="405"/>
      <c r="P156" s="405"/>
      <c r="Q156" s="405"/>
      <c r="R156" s="406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IFERROR(IF(W156=0,"",ROUNDUP(W156/H156,0)*0.00502),"")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x14ac:dyDescent="0.2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42</v>
      </c>
      <c r="V157" s="44">
        <f>IFERROR(V148/H148,"0")+IFERROR(V149/H149,"0")+IFERROR(V150/H150,"0")+IFERROR(V151/H151,"0")+IFERROR(V152/H152,"0")+IFERROR(V153/H153,"0")+IFERROR(V154/H154,"0")+IFERROR(V155/H155,"0")+IFERROR(V156/H156,"0")</f>
        <v>70</v>
      </c>
      <c r="W157" s="44">
        <f>IFERROR(W148/H148,"0")+IFERROR(W149/H149,"0")+IFERROR(W150/H150,"0")+IFERROR(W151/H151,"0")+IFERROR(W152/H152,"0")+IFERROR(W153/H153,"0")+IFERROR(W154/H154,"0")+IFERROR(W155/H155,"0")+IFERROR(W156/H156,"0")</f>
        <v>71</v>
      </c>
      <c r="X157" s="4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0.53462999999999994</v>
      </c>
      <c r="Y157" s="68"/>
      <c r="Z157" s="68"/>
    </row>
    <row r="158" spans="1:53" x14ac:dyDescent="0.2">
      <c r="A158" s="410"/>
      <c r="B158" s="410"/>
      <c r="C158" s="410"/>
      <c r="D158" s="410"/>
      <c r="E158" s="410"/>
      <c r="F158" s="410"/>
      <c r="G158" s="410"/>
      <c r="H158" s="410"/>
      <c r="I158" s="410"/>
      <c r="J158" s="410"/>
      <c r="K158" s="410"/>
      <c r="L158" s="410"/>
      <c r="M158" s="411"/>
      <c r="N158" s="407" t="s">
        <v>43</v>
      </c>
      <c r="O158" s="408"/>
      <c r="P158" s="408"/>
      <c r="Q158" s="408"/>
      <c r="R158" s="408"/>
      <c r="S158" s="408"/>
      <c r="T158" s="409"/>
      <c r="U158" s="43" t="s">
        <v>0</v>
      </c>
      <c r="V158" s="44">
        <f>IFERROR(SUM(V148:V156),"0")</f>
        <v>294</v>
      </c>
      <c r="W158" s="44">
        <f>IFERROR(SUM(W148:W156),"0")</f>
        <v>298.20000000000005</v>
      </c>
      <c r="X158" s="43"/>
      <c r="Y158" s="68"/>
      <c r="Z158" s="68"/>
    </row>
    <row r="159" spans="1:53" ht="16.5" customHeight="1" x14ac:dyDescent="0.25">
      <c r="A159" s="401" t="s">
        <v>290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66"/>
      <c r="Z159" s="66"/>
    </row>
    <row r="160" spans="1:53" ht="14.25" customHeight="1" x14ac:dyDescent="0.25">
      <c r="A160" s="402" t="s">
        <v>116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67"/>
      <c r="Z160" s="67"/>
    </row>
    <row r="161" spans="1:53" ht="16.5" customHeight="1" x14ac:dyDescent="0.25">
      <c r="A161" s="64" t="s">
        <v>291</v>
      </c>
      <c r="B161" s="64" t="s">
        <v>292</v>
      </c>
      <c r="C161" s="37">
        <v>4301011450</v>
      </c>
      <c r="D161" s="403">
        <v>4680115881402</v>
      </c>
      <c r="E161" s="403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112</v>
      </c>
      <c r="L161" s="39" t="s">
        <v>111</v>
      </c>
      <c r="M161" s="38">
        <v>55</v>
      </c>
      <c r="N16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IFERROR(IF(W161=0,"",ROUNDUP(W161/H161,0)*0.02175),"")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27" customHeight="1" x14ac:dyDescent="0.25">
      <c r="A162" s="64" t="s">
        <v>293</v>
      </c>
      <c r="B162" s="64" t="s">
        <v>294</v>
      </c>
      <c r="C162" s="37">
        <v>4301011454</v>
      </c>
      <c r="D162" s="403">
        <v>4680115881396</v>
      </c>
      <c r="E162" s="403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80</v>
      </c>
      <c r="L162" s="39" t="s">
        <v>79</v>
      </c>
      <c r="M162" s="38">
        <v>55</v>
      </c>
      <c r="N16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405"/>
      <c r="P162" s="405"/>
      <c r="Q162" s="405"/>
      <c r="R162" s="406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IFERROR(IF(W162=0,"",ROUNDUP(W162/H162,0)*0.00753),"")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x14ac:dyDescent="0.2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42</v>
      </c>
      <c r="V163" s="44">
        <f>IFERROR(V161/H161,"0")+IFERROR(V162/H162,"0")</f>
        <v>0</v>
      </c>
      <c r="W163" s="44">
        <f>IFERROR(W161/H161,"0")+IFERROR(W162/H162,"0")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410"/>
      <c r="B164" s="410"/>
      <c r="C164" s="410"/>
      <c r="D164" s="410"/>
      <c r="E164" s="410"/>
      <c r="F164" s="410"/>
      <c r="G164" s="410"/>
      <c r="H164" s="410"/>
      <c r="I164" s="410"/>
      <c r="J164" s="410"/>
      <c r="K164" s="410"/>
      <c r="L164" s="410"/>
      <c r="M164" s="411"/>
      <c r="N164" s="407" t="s">
        <v>43</v>
      </c>
      <c r="O164" s="408"/>
      <c r="P164" s="408"/>
      <c r="Q164" s="408"/>
      <c r="R164" s="408"/>
      <c r="S164" s="408"/>
      <c r="T164" s="409"/>
      <c r="U164" s="43" t="s">
        <v>0</v>
      </c>
      <c r="V164" s="44">
        <f>IFERROR(SUM(V161:V162),"0")</f>
        <v>0</v>
      </c>
      <c r="W164" s="44">
        <f>IFERROR(SUM(W161:W162),"0")</f>
        <v>0</v>
      </c>
      <c r="X164" s="43"/>
      <c r="Y164" s="68"/>
      <c r="Z164" s="68"/>
    </row>
    <row r="165" spans="1:53" ht="14.25" customHeight="1" x14ac:dyDescent="0.25">
      <c r="A165" s="402" t="s">
        <v>108</v>
      </c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02"/>
      <c r="O165" s="402"/>
      <c r="P165" s="402"/>
      <c r="Q165" s="402"/>
      <c r="R165" s="402"/>
      <c r="S165" s="402"/>
      <c r="T165" s="402"/>
      <c r="U165" s="402"/>
      <c r="V165" s="402"/>
      <c r="W165" s="402"/>
      <c r="X165" s="402"/>
      <c r="Y165" s="67"/>
      <c r="Z165" s="67"/>
    </row>
    <row r="166" spans="1:53" ht="16.5" customHeight="1" x14ac:dyDescent="0.25">
      <c r="A166" s="64" t="s">
        <v>295</v>
      </c>
      <c r="B166" s="64" t="s">
        <v>296</v>
      </c>
      <c r="C166" s="37">
        <v>4301020262</v>
      </c>
      <c r="D166" s="403">
        <v>4680115882935</v>
      </c>
      <c r="E166" s="403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112</v>
      </c>
      <c r="L166" s="39" t="s">
        <v>134</v>
      </c>
      <c r="M166" s="38">
        <v>50</v>
      </c>
      <c r="N166" s="498" t="s">
        <v>297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IFERROR(IF(W166=0,"",ROUNDUP(W166/H166,0)*0.02175),"")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6.5" customHeight="1" x14ac:dyDescent="0.25">
      <c r="A167" s="64" t="s">
        <v>298</v>
      </c>
      <c r="B167" s="64" t="s">
        <v>299</v>
      </c>
      <c r="C167" s="37">
        <v>4301020220</v>
      </c>
      <c r="D167" s="403">
        <v>4680115880764</v>
      </c>
      <c r="E167" s="403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80</v>
      </c>
      <c r="L167" s="39" t="s">
        <v>111</v>
      </c>
      <c r="M167" s="38">
        <v>50</v>
      </c>
      <c r="N167" s="4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405"/>
      <c r="P167" s="405"/>
      <c r="Q167" s="405"/>
      <c r="R167" s="406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IFERROR(IF(W167=0,"",ROUNDUP(W167/H167,0)*0.00753),"")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x14ac:dyDescent="0.2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42</v>
      </c>
      <c r="V168" s="44">
        <f>IFERROR(V166/H166,"0")+IFERROR(V167/H167,"0")</f>
        <v>0</v>
      </c>
      <c r="W168" s="44">
        <f>IFERROR(W166/H166,"0")+IFERROR(W167/H167,"0")</f>
        <v>0</v>
      </c>
      <c r="X168" s="44">
        <f>IFERROR(IF(X166="",0,X166),"0")+IFERROR(IF(X167="",0,X167),"0")</f>
        <v>0</v>
      </c>
      <c r="Y168" s="68"/>
      <c r="Z168" s="68"/>
    </row>
    <row r="169" spans="1:53" x14ac:dyDescent="0.2">
      <c r="A169" s="410"/>
      <c r="B169" s="410"/>
      <c r="C169" s="410"/>
      <c r="D169" s="410"/>
      <c r="E169" s="410"/>
      <c r="F169" s="410"/>
      <c r="G169" s="410"/>
      <c r="H169" s="410"/>
      <c r="I169" s="410"/>
      <c r="J169" s="410"/>
      <c r="K169" s="410"/>
      <c r="L169" s="410"/>
      <c r="M169" s="411"/>
      <c r="N169" s="407" t="s">
        <v>43</v>
      </c>
      <c r="O169" s="408"/>
      <c r="P169" s="408"/>
      <c r="Q169" s="408"/>
      <c r="R169" s="408"/>
      <c r="S169" s="408"/>
      <c r="T169" s="409"/>
      <c r="U169" s="43" t="s">
        <v>0</v>
      </c>
      <c r="V169" s="44">
        <f>IFERROR(SUM(V166:V167),"0")</f>
        <v>0</v>
      </c>
      <c r="W169" s="44">
        <f>IFERROR(SUM(W166:W167),"0")</f>
        <v>0</v>
      </c>
      <c r="X169" s="43"/>
      <c r="Y169" s="68"/>
      <c r="Z169" s="68"/>
    </row>
    <row r="170" spans="1:53" ht="14.25" customHeight="1" x14ac:dyDescent="0.25">
      <c r="A170" s="402" t="s">
        <v>76</v>
      </c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02"/>
      <c r="O170" s="402"/>
      <c r="P170" s="402"/>
      <c r="Q170" s="402"/>
      <c r="R170" s="402"/>
      <c r="S170" s="402"/>
      <c r="T170" s="402"/>
      <c r="U170" s="402"/>
      <c r="V170" s="402"/>
      <c r="W170" s="402"/>
      <c r="X170" s="402"/>
      <c r="Y170" s="67"/>
      <c r="Z170" s="67"/>
    </row>
    <row r="171" spans="1:53" ht="27" customHeight="1" x14ac:dyDescent="0.25">
      <c r="A171" s="64" t="s">
        <v>300</v>
      </c>
      <c r="B171" s="64" t="s">
        <v>301</v>
      </c>
      <c r="C171" s="37">
        <v>4301031224</v>
      </c>
      <c r="D171" s="403">
        <v>4680115882683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480</v>
      </c>
      <c r="W171" s="56">
        <f>IFERROR(IF(V171="",0,CEILING((V171/$H171),1)*$H171),"")</f>
        <v>480.6</v>
      </c>
      <c r="X171" s="42">
        <f>IFERROR(IF(W171=0,"",ROUNDUP(W171/H171,0)*0.00937),"")</f>
        <v>0.83392999999999995</v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25">
      <c r="A172" s="64" t="s">
        <v>302</v>
      </c>
      <c r="B172" s="64" t="s">
        <v>303</v>
      </c>
      <c r="C172" s="37">
        <v>4301031230</v>
      </c>
      <c r="D172" s="403">
        <v>4680115882690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320</v>
      </c>
      <c r="W172" s="56">
        <f>IFERROR(IF(V172="",0,CEILING((V172/$H172),1)*$H172),"")</f>
        <v>324</v>
      </c>
      <c r="X172" s="42">
        <f>IFERROR(IF(W172=0,"",ROUNDUP(W172/H172,0)*0.00937),"")</f>
        <v>0.56220000000000003</v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4301031220</v>
      </c>
      <c r="D173" s="403">
        <v>4680115882669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380</v>
      </c>
      <c r="W173" s="56">
        <f>IFERROR(IF(V173="",0,CEILING((V173/$H173),1)*$H173),"")</f>
        <v>383.40000000000003</v>
      </c>
      <c r="X173" s="42">
        <f>IFERROR(IF(W173=0,"",ROUNDUP(W173/H173,0)*0.00937),"")</f>
        <v>0.66527000000000003</v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4301031221</v>
      </c>
      <c r="D174" s="403">
        <v>4680115882676</v>
      </c>
      <c r="E174" s="403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405"/>
      <c r="P174" s="405"/>
      <c r="Q174" s="405"/>
      <c r="R174" s="406"/>
      <c r="S174" s="40" t="s">
        <v>48</v>
      </c>
      <c r="T174" s="40" t="s">
        <v>48</v>
      </c>
      <c r="U174" s="41" t="s">
        <v>0</v>
      </c>
      <c r="V174" s="59">
        <v>320</v>
      </c>
      <c r="W174" s="56">
        <f>IFERROR(IF(V174="",0,CEILING((V174/$H174),1)*$H174),"")</f>
        <v>324</v>
      </c>
      <c r="X174" s="42">
        <f>IFERROR(IF(W174=0,"",ROUNDUP(W174/H174,0)*0.00937),"")</f>
        <v>0.56220000000000003</v>
      </c>
      <c r="Y174" s="69" t="s">
        <v>48</v>
      </c>
      <c r="Z174" s="70" t="s">
        <v>48</v>
      </c>
      <c r="AD174" s="71"/>
      <c r="BA174" s="165" t="s">
        <v>66</v>
      </c>
    </row>
    <row r="175" spans="1:53" x14ac:dyDescent="0.2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42</v>
      </c>
      <c r="V175" s="44">
        <f>IFERROR(V171/H171,"0")+IFERROR(V172/H172,"0")+IFERROR(V173/H173,"0")+IFERROR(V174/H174,"0")</f>
        <v>277.77777777777777</v>
      </c>
      <c r="W175" s="44">
        <f>IFERROR(W171/H171,"0")+IFERROR(W172/H172,"0")+IFERROR(W173/H173,"0")+IFERROR(W174/H174,"0")</f>
        <v>280</v>
      </c>
      <c r="X175" s="44">
        <f>IFERROR(IF(X171="",0,X171),"0")+IFERROR(IF(X172="",0,X172),"0")+IFERROR(IF(X173="",0,X173),"0")+IFERROR(IF(X174="",0,X174),"0")</f>
        <v>2.6235999999999997</v>
      </c>
      <c r="Y175" s="68"/>
      <c r="Z175" s="68"/>
    </row>
    <row r="176" spans="1:53" x14ac:dyDescent="0.2">
      <c r="A176" s="410"/>
      <c r="B176" s="410"/>
      <c r="C176" s="410"/>
      <c r="D176" s="410"/>
      <c r="E176" s="410"/>
      <c r="F176" s="410"/>
      <c r="G176" s="410"/>
      <c r="H176" s="410"/>
      <c r="I176" s="410"/>
      <c r="J176" s="410"/>
      <c r="K176" s="410"/>
      <c r="L176" s="410"/>
      <c r="M176" s="411"/>
      <c r="N176" s="407" t="s">
        <v>43</v>
      </c>
      <c r="O176" s="408"/>
      <c r="P176" s="408"/>
      <c r="Q176" s="408"/>
      <c r="R176" s="408"/>
      <c r="S176" s="408"/>
      <c r="T176" s="409"/>
      <c r="U176" s="43" t="s">
        <v>0</v>
      </c>
      <c r="V176" s="44">
        <f>IFERROR(SUM(V171:V174),"0")</f>
        <v>1500</v>
      </c>
      <c r="W176" s="44">
        <f>IFERROR(SUM(W171:W174),"0")</f>
        <v>1512</v>
      </c>
      <c r="X176" s="43"/>
      <c r="Y176" s="68"/>
      <c r="Z176" s="68"/>
    </row>
    <row r="177" spans="1:53" ht="14.25" customHeight="1" x14ac:dyDescent="0.25">
      <c r="A177" s="402" t="s">
        <v>81</v>
      </c>
      <c r="B177" s="402"/>
      <c r="C177" s="402"/>
      <c r="D177" s="402"/>
      <c r="E177" s="402"/>
      <c r="F177" s="402"/>
      <c r="G177" s="402"/>
      <c r="H177" s="402"/>
      <c r="I177" s="402"/>
      <c r="J177" s="402"/>
      <c r="K177" s="402"/>
      <c r="L177" s="402"/>
      <c r="M177" s="402"/>
      <c r="N177" s="402"/>
      <c r="O177" s="402"/>
      <c r="P177" s="402"/>
      <c r="Q177" s="402"/>
      <c r="R177" s="402"/>
      <c r="S177" s="402"/>
      <c r="T177" s="402"/>
      <c r="U177" s="402"/>
      <c r="V177" s="402"/>
      <c r="W177" s="402"/>
      <c r="X177" s="402"/>
      <c r="Y177" s="67"/>
      <c r="Z177" s="67"/>
    </row>
    <row r="178" spans="1:53" ht="27" customHeight="1" x14ac:dyDescent="0.25">
      <c r="A178" s="64" t="s">
        <v>308</v>
      </c>
      <c r="B178" s="64" t="s">
        <v>309</v>
      </c>
      <c r="C178" s="37">
        <v>4301051409</v>
      </c>
      <c r="D178" s="403">
        <v>4680115881556</v>
      </c>
      <c r="E178" s="40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134</v>
      </c>
      <c r="M178" s="38">
        <v>45</v>
      </c>
      <c r="N178" s="50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ref="W178:W194" si="9">IFERROR(IF(V178="",0,CEILING((V178/$H178),1)*$H178),"")</f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310</v>
      </c>
      <c r="B179" s="64" t="s">
        <v>311</v>
      </c>
      <c r="C179" s="37">
        <v>4301051538</v>
      </c>
      <c r="D179" s="403">
        <v>4680115880573</v>
      </c>
      <c r="E179" s="403"/>
      <c r="F179" s="63">
        <v>1.45</v>
      </c>
      <c r="G179" s="38">
        <v>6</v>
      </c>
      <c r="H179" s="63">
        <v>8.6999999999999993</v>
      </c>
      <c r="I179" s="63">
        <v>9.2639999999999993</v>
      </c>
      <c r="J179" s="38">
        <v>56</v>
      </c>
      <c r="K179" s="38" t="s">
        <v>112</v>
      </c>
      <c r="L179" s="39" t="s">
        <v>79</v>
      </c>
      <c r="M179" s="38">
        <v>45</v>
      </c>
      <c r="N179" s="505" t="s">
        <v>312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180</v>
      </c>
      <c r="W179" s="56">
        <f t="shared" si="9"/>
        <v>182.7</v>
      </c>
      <c r="X179" s="42">
        <f>IFERROR(IF(W179=0,"",ROUNDUP(W179/H179,0)*0.02175),"")</f>
        <v>0.45674999999999999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4301051408</v>
      </c>
      <c r="D180" s="403">
        <v>4680115881594</v>
      </c>
      <c r="E180" s="403"/>
      <c r="F180" s="63">
        <v>1.35</v>
      </c>
      <c r="G180" s="38">
        <v>6</v>
      </c>
      <c r="H180" s="63">
        <v>8.1</v>
      </c>
      <c r="I180" s="63">
        <v>8.6639999999999997</v>
      </c>
      <c r="J180" s="38">
        <v>56</v>
      </c>
      <c r="K180" s="38" t="s">
        <v>112</v>
      </c>
      <c r="L180" s="39" t="s">
        <v>134</v>
      </c>
      <c r="M180" s="38">
        <v>40</v>
      </c>
      <c r="N180" s="5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20</v>
      </c>
      <c r="W180" s="56">
        <f t="shared" si="9"/>
        <v>24.299999999999997</v>
      </c>
      <c r="X180" s="42">
        <f>IFERROR(IF(W180=0,"",ROUNDUP(W180/H180,0)*0.02175),"")</f>
        <v>6.5250000000000002E-2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4301051505</v>
      </c>
      <c r="D181" s="403">
        <v>4680115881587</v>
      </c>
      <c r="E181" s="403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112</v>
      </c>
      <c r="L181" s="39" t="s">
        <v>79</v>
      </c>
      <c r="M181" s="38">
        <v>40</v>
      </c>
      <c r="N181" s="507" t="s">
        <v>317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IFERROR(IF(W181=0,"",ROUNDUP(W181/H181,0)*0.01196),"")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16.5" customHeight="1" x14ac:dyDescent="0.25">
      <c r="A182" s="64" t="s">
        <v>318</v>
      </c>
      <c r="B182" s="64" t="s">
        <v>319</v>
      </c>
      <c r="C182" s="37">
        <v>4301051380</v>
      </c>
      <c r="D182" s="403">
        <v>4680115880962</v>
      </c>
      <c r="E182" s="403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8" t="s">
        <v>112</v>
      </c>
      <c r="L182" s="39" t="s">
        <v>79</v>
      </c>
      <c r="M182" s="38">
        <v>40</v>
      </c>
      <c r="N182" s="50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150</v>
      </c>
      <c r="W182" s="56">
        <f t="shared" si="9"/>
        <v>156</v>
      </c>
      <c r="X182" s="42">
        <f>IFERROR(IF(W182=0,"",ROUNDUP(W182/H182,0)*0.02175),"")</f>
        <v>0.43499999999999994</v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320</v>
      </c>
      <c r="B183" s="64" t="s">
        <v>321</v>
      </c>
      <c r="C183" s="37">
        <v>4301051411</v>
      </c>
      <c r="D183" s="403">
        <v>4680115881617</v>
      </c>
      <c r="E183" s="403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8" t="s">
        <v>112</v>
      </c>
      <c r="L183" s="39" t="s">
        <v>134</v>
      </c>
      <c r="M183" s="38">
        <v>40</v>
      </c>
      <c r="N183" s="5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20</v>
      </c>
      <c r="W183" s="56">
        <f t="shared" si="9"/>
        <v>24.299999999999997</v>
      </c>
      <c r="X183" s="42">
        <f>IFERROR(IF(W183=0,"",ROUNDUP(W183/H183,0)*0.02175),"")</f>
        <v>6.5250000000000002E-2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4301051487</v>
      </c>
      <c r="D184" s="403">
        <v>4680115881228</v>
      </c>
      <c r="E184" s="40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510" t="s">
        <v>324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9</v>
      </c>
      <c r="W184" s="56">
        <f t="shared" si="9"/>
        <v>9.6</v>
      </c>
      <c r="X184" s="42">
        <f>IFERROR(IF(W184=0,"",ROUNDUP(W184/H184,0)*0.00753),"")</f>
        <v>3.0120000000000001E-2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325</v>
      </c>
      <c r="B185" s="64" t="s">
        <v>326</v>
      </c>
      <c r="C185" s="37">
        <v>4301051506</v>
      </c>
      <c r="D185" s="403">
        <v>4680115881037</v>
      </c>
      <c r="E185" s="403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80</v>
      </c>
      <c r="L185" s="39" t="s">
        <v>79</v>
      </c>
      <c r="M185" s="38">
        <v>40</v>
      </c>
      <c r="N185" s="511" t="s">
        <v>327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9"/>
        <v>0</v>
      </c>
      <c r="X185" s="42" t="str">
        <f>IFERROR(IF(W185=0,"",ROUNDUP(W185/H185,0)*0.00937),"")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328</v>
      </c>
      <c r="B186" s="64" t="s">
        <v>329</v>
      </c>
      <c r="C186" s="37">
        <v>4301051384</v>
      </c>
      <c r="D186" s="403">
        <v>4680115881211</v>
      </c>
      <c r="E186" s="403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28</v>
      </c>
      <c r="W186" s="56">
        <f t="shared" si="9"/>
        <v>28.799999999999997</v>
      </c>
      <c r="X186" s="42">
        <f>IFERROR(IF(W186=0,"",ROUNDUP(W186/H186,0)*0.00753),"")</f>
        <v>9.0359999999999996E-2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4301051378</v>
      </c>
      <c r="D187" s="403">
        <v>4680115881020</v>
      </c>
      <c r="E187" s="403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80</v>
      </c>
      <c r="L187" s="39" t="s">
        <v>79</v>
      </c>
      <c r="M187" s="38">
        <v>45</v>
      </c>
      <c r="N187" s="51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>IFERROR(IF(W187=0,"",ROUNDUP(W187/H187,0)*0.00937),"")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4301051407</v>
      </c>
      <c r="D188" s="403">
        <v>4680115882195</v>
      </c>
      <c r="E188" s="403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80</v>
      </c>
      <c r="L188" s="39" t="s">
        <v>134</v>
      </c>
      <c r="M188" s="38">
        <v>40</v>
      </c>
      <c r="N188" s="5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ref="X188:X194" si="10">IFERROR(IF(W188=0,"",ROUNDUP(W188/H188,0)*0.00753),"")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4301051479</v>
      </c>
      <c r="D189" s="403">
        <v>4680115882607</v>
      </c>
      <c r="E189" s="40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134</v>
      </c>
      <c r="M189" s="38">
        <v>45</v>
      </c>
      <c r="N189" s="51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4301051468</v>
      </c>
      <c r="D190" s="403">
        <v>4680115880092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134</v>
      </c>
      <c r="M190" s="38">
        <v>45</v>
      </c>
      <c r="N190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4301051469</v>
      </c>
      <c r="D191" s="403">
        <v>4680115880221</v>
      </c>
      <c r="E191" s="403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134</v>
      </c>
      <c r="M191" s="38">
        <v>45</v>
      </c>
      <c r="N191" s="5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9"/>
        <v>0</v>
      </c>
      <c r="X191" s="42" t="str">
        <f t="shared" si="10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25">
      <c r="A192" s="64" t="s">
        <v>340</v>
      </c>
      <c r="B192" s="64" t="s">
        <v>341</v>
      </c>
      <c r="C192" s="37">
        <v>4301051523</v>
      </c>
      <c r="D192" s="403">
        <v>4680115882942</v>
      </c>
      <c r="E192" s="403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0</v>
      </c>
      <c r="W192" s="56">
        <f t="shared" si="9"/>
        <v>0</v>
      </c>
      <c r="X192" s="42" t="str">
        <f t="shared" si="10"/>
        <v/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4301051326</v>
      </c>
      <c r="D193" s="403">
        <v>4680115880504</v>
      </c>
      <c r="E193" s="403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80</v>
      </c>
      <c r="L193" s="39" t="s">
        <v>79</v>
      </c>
      <c r="M193" s="38">
        <v>40</v>
      </c>
      <c r="N193" s="51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24</v>
      </c>
      <c r="W193" s="56">
        <f t="shared" si="9"/>
        <v>24</v>
      </c>
      <c r="X193" s="42">
        <f t="shared" si="10"/>
        <v>7.5300000000000006E-2</v>
      </c>
      <c r="Y193" s="69" t="s">
        <v>48</v>
      </c>
      <c r="Z193" s="70" t="s">
        <v>48</v>
      </c>
      <c r="AD193" s="71"/>
      <c r="BA193" s="181" t="s">
        <v>66</v>
      </c>
    </row>
    <row r="194" spans="1:53" ht="27" customHeight="1" x14ac:dyDescent="0.25">
      <c r="A194" s="64" t="s">
        <v>344</v>
      </c>
      <c r="B194" s="64" t="s">
        <v>345</v>
      </c>
      <c r="C194" s="37">
        <v>4301051410</v>
      </c>
      <c r="D194" s="403">
        <v>4680115882164</v>
      </c>
      <c r="E194" s="403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80</v>
      </c>
      <c r="L194" s="39" t="s">
        <v>134</v>
      </c>
      <c r="M194" s="38">
        <v>40</v>
      </c>
      <c r="N194" s="5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405"/>
      <c r="P194" s="405"/>
      <c r="Q194" s="405"/>
      <c r="R194" s="406"/>
      <c r="S194" s="40" t="s">
        <v>48</v>
      </c>
      <c r="T194" s="40" t="s">
        <v>48</v>
      </c>
      <c r="U194" s="41" t="s">
        <v>0</v>
      </c>
      <c r="V194" s="59">
        <v>24</v>
      </c>
      <c r="W194" s="56">
        <f t="shared" si="9"/>
        <v>24</v>
      </c>
      <c r="X194" s="42">
        <f t="shared" si="10"/>
        <v>7.5300000000000006E-2</v>
      </c>
      <c r="Y194" s="69" t="s">
        <v>48</v>
      </c>
      <c r="Z194" s="70" t="s">
        <v>48</v>
      </c>
      <c r="AD194" s="71"/>
      <c r="BA194" s="182" t="s">
        <v>66</v>
      </c>
    </row>
    <row r="195" spans="1:53" x14ac:dyDescent="0.2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42</v>
      </c>
      <c r="V195" s="4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80.275362674787971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83</v>
      </c>
      <c r="X195" s="4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1.2933299999999996</v>
      </c>
      <c r="Y195" s="68"/>
      <c r="Z195" s="68"/>
    </row>
    <row r="196" spans="1:53" x14ac:dyDescent="0.2">
      <c r="A196" s="410"/>
      <c r="B196" s="410"/>
      <c r="C196" s="410"/>
      <c r="D196" s="410"/>
      <c r="E196" s="410"/>
      <c r="F196" s="410"/>
      <c r="G196" s="410"/>
      <c r="H196" s="410"/>
      <c r="I196" s="410"/>
      <c r="J196" s="410"/>
      <c r="K196" s="410"/>
      <c r="L196" s="410"/>
      <c r="M196" s="411"/>
      <c r="N196" s="407" t="s">
        <v>43</v>
      </c>
      <c r="O196" s="408"/>
      <c r="P196" s="408"/>
      <c r="Q196" s="408"/>
      <c r="R196" s="408"/>
      <c r="S196" s="408"/>
      <c r="T196" s="409"/>
      <c r="U196" s="43" t="s">
        <v>0</v>
      </c>
      <c r="V196" s="44">
        <f>IFERROR(SUM(V178:V194),"0")</f>
        <v>455</v>
      </c>
      <c r="W196" s="44">
        <f>IFERROR(SUM(W178:W194),"0")</f>
        <v>473.70000000000005</v>
      </c>
      <c r="X196" s="43"/>
      <c r="Y196" s="68"/>
      <c r="Z196" s="68"/>
    </row>
    <row r="197" spans="1:53" ht="14.25" customHeight="1" x14ac:dyDescent="0.25">
      <c r="A197" s="402" t="s">
        <v>237</v>
      </c>
      <c r="B197" s="402"/>
      <c r="C197" s="402"/>
      <c r="D197" s="402"/>
      <c r="E197" s="402"/>
      <c r="F197" s="402"/>
      <c r="G197" s="402"/>
      <c r="H197" s="402"/>
      <c r="I197" s="402"/>
      <c r="J197" s="402"/>
      <c r="K197" s="402"/>
      <c r="L197" s="402"/>
      <c r="M197" s="402"/>
      <c r="N197" s="402"/>
      <c r="O197" s="402"/>
      <c r="P197" s="402"/>
      <c r="Q197" s="402"/>
      <c r="R197" s="402"/>
      <c r="S197" s="402"/>
      <c r="T197" s="402"/>
      <c r="U197" s="402"/>
      <c r="V197" s="402"/>
      <c r="W197" s="402"/>
      <c r="X197" s="402"/>
      <c r="Y197" s="67"/>
      <c r="Z197" s="67"/>
    </row>
    <row r="198" spans="1:53" ht="16.5" customHeight="1" x14ac:dyDescent="0.25">
      <c r="A198" s="64" t="s">
        <v>346</v>
      </c>
      <c r="B198" s="64" t="s">
        <v>347</v>
      </c>
      <c r="C198" s="37">
        <v>4301060360</v>
      </c>
      <c r="D198" s="403">
        <v>4680115882874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348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25">
      <c r="A199" s="64" t="s">
        <v>349</v>
      </c>
      <c r="B199" s="64" t="s">
        <v>350</v>
      </c>
      <c r="C199" s="37">
        <v>4301060359</v>
      </c>
      <c r="D199" s="403">
        <v>4680115884434</v>
      </c>
      <c r="E199" s="403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22" t="s">
        <v>351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352</v>
      </c>
      <c r="B200" s="64" t="s">
        <v>353</v>
      </c>
      <c r="C200" s="37">
        <v>4301060338</v>
      </c>
      <c r="D200" s="403">
        <v>4680115880801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IFERROR(IF(W200=0,"",ROUNDUP(W200/H200,0)*0.00753),"")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27" customHeight="1" x14ac:dyDescent="0.25">
      <c r="A201" s="64" t="s">
        <v>354</v>
      </c>
      <c r="B201" s="64" t="s">
        <v>355</v>
      </c>
      <c r="C201" s="37">
        <v>4301060339</v>
      </c>
      <c r="D201" s="403">
        <v>4680115880818</v>
      </c>
      <c r="E201" s="40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2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405"/>
      <c r="P201" s="405"/>
      <c r="Q201" s="405"/>
      <c r="R201" s="406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x14ac:dyDescent="0.2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42</v>
      </c>
      <c r="V202" s="44">
        <f>IFERROR(V198/H198,"0")+IFERROR(V199/H199,"0")+IFERROR(V200/H200,"0")+IFERROR(V201/H201,"0")</f>
        <v>0</v>
      </c>
      <c r="W202" s="44">
        <f>IFERROR(W198/H198,"0")+IFERROR(W199/H199,"0")+IFERROR(W200/H200,"0")+IFERROR(W201/H201,"0")</f>
        <v>0</v>
      </c>
      <c r="X202" s="44">
        <f>IFERROR(IF(X198="",0,X198),"0")+IFERROR(IF(X199="",0,X199),"0")+IFERROR(IF(X200="",0,X200),"0")+IFERROR(IF(X201="",0,X201),"0")</f>
        <v>0</v>
      </c>
      <c r="Y202" s="68"/>
      <c r="Z202" s="68"/>
    </row>
    <row r="203" spans="1:53" x14ac:dyDescent="0.2">
      <c r="A203" s="410"/>
      <c r="B203" s="410"/>
      <c r="C203" s="410"/>
      <c r="D203" s="410"/>
      <c r="E203" s="410"/>
      <c r="F203" s="410"/>
      <c r="G203" s="410"/>
      <c r="H203" s="410"/>
      <c r="I203" s="410"/>
      <c r="J203" s="410"/>
      <c r="K203" s="410"/>
      <c r="L203" s="410"/>
      <c r="M203" s="411"/>
      <c r="N203" s="407" t="s">
        <v>43</v>
      </c>
      <c r="O203" s="408"/>
      <c r="P203" s="408"/>
      <c r="Q203" s="408"/>
      <c r="R203" s="408"/>
      <c r="S203" s="408"/>
      <c r="T203" s="409"/>
      <c r="U203" s="43" t="s">
        <v>0</v>
      </c>
      <c r="V203" s="44">
        <f>IFERROR(SUM(V198:V201),"0")</f>
        <v>0</v>
      </c>
      <c r="W203" s="44">
        <f>IFERROR(SUM(W198:W201),"0")</f>
        <v>0</v>
      </c>
      <c r="X203" s="43"/>
      <c r="Y203" s="68"/>
      <c r="Z203" s="68"/>
    </row>
    <row r="204" spans="1:53" ht="16.5" customHeight="1" x14ac:dyDescent="0.25">
      <c r="A204" s="401" t="s">
        <v>356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66"/>
      <c r="Z204" s="66"/>
    </row>
    <row r="205" spans="1:53" ht="14.25" customHeight="1" x14ac:dyDescent="0.25">
      <c r="A205" s="402" t="s">
        <v>76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67"/>
      <c r="Z205" s="67"/>
    </row>
    <row r="206" spans="1:53" ht="27" customHeight="1" x14ac:dyDescent="0.25">
      <c r="A206" s="64" t="s">
        <v>357</v>
      </c>
      <c r="B206" s="64" t="s">
        <v>358</v>
      </c>
      <c r="C206" s="37">
        <v>4301031151</v>
      </c>
      <c r="D206" s="403">
        <v>4607091389845</v>
      </c>
      <c r="E206" s="403"/>
      <c r="F206" s="63">
        <v>0.35</v>
      </c>
      <c r="G206" s="38">
        <v>6</v>
      </c>
      <c r="H206" s="63">
        <v>2.1</v>
      </c>
      <c r="I206" s="63">
        <v>2.2000000000000002</v>
      </c>
      <c r="J206" s="38">
        <v>234</v>
      </c>
      <c r="K206" s="38" t="s">
        <v>189</v>
      </c>
      <c r="L206" s="39" t="s">
        <v>79</v>
      </c>
      <c r="M206" s="38">
        <v>40</v>
      </c>
      <c r="N206" s="52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6" s="405"/>
      <c r="P206" s="405"/>
      <c r="Q206" s="405"/>
      <c r="R206" s="406"/>
      <c r="S206" s="40" t="s">
        <v>48</v>
      </c>
      <c r="T206" s="40" t="s">
        <v>48</v>
      </c>
      <c r="U206" s="41" t="s">
        <v>0</v>
      </c>
      <c r="V206" s="59">
        <v>0</v>
      </c>
      <c r="W206" s="56">
        <f>IFERROR(IF(V206="",0,CEILING((V206/$H206),1)*$H206),"")</f>
        <v>0</v>
      </c>
      <c r="X206" s="42" t="str">
        <f>IFERROR(IF(W206=0,"",ROUNDUP(W206/H206,0)*0.00502),"")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x14ac:dyDescent="0.2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42</v>
      </c>
      <c r="V207" s="44">
        <f>IFERROR(V206/H206,"0")</f>
        <v>0</v>
      </c>
      <c r="W207" s="44">
        <f>IFERROR(W206/H206,"0")</f>
        <v>0</v>
      </c>
      <c r="X207" s="44">
        <f>IFERROR(IF(X206="",0,X206),"0")</f>
        <v>0</v>
      </c>
      <c r="Y207" s="68"/>
      <c r="Z207" s="68"/>
    </row>
    <row r="208" spans="1:53" x14ac:dyDescent="0.2">
      <c r="A208" s="410"/>
      <c r="B208" s="410"/>
      <c r="C208" s="410"/>
      <c r="D208" s="410"/>
      <c r="E208" s="410"/>
      <c r="F208" s="410"/>
      <c r="G208" s="410"/>
      <c r="H208" s="410"/>
      <c r="I208" s="410"/>
      <c r="J208" s="410"/>
      <c r="K208" s="410"/>
      <c r="L208" s="410"/>
      <c r="M208" s="411"/>
      <c r="N208" s="407" t="s">
        <v>43</v>
      </c>
      <c r="O208" s="408"/>
      <c r="P208" s="408"/>
      <c r="Q208" s="408"/>
      <c r="R208" s="408"/>
      <c r="S208" s="408"/>
      <c r="T208" s="409"/>
      <c r="U208" s="43" t="s">
        <v>0</v>
      </c>
      <c r="V208" s="44">
        <f>IFERROR(SUM(V206:V206),"0")</f>
        <v>0</v>
      </c>
      <c r="W208" s="44">
        <f>IFERROR(SUM(W206:W206),"0")</f>
        <v>0</v>
      </c>
      <c r="X208" s="43"/>
      <c r="Y208" s="68"/>
      <c r="Z208" s="68"/>
    </row>
    <row r="209" spans="1:53" ht="16.5" customHeight="1" x14ac:dyDescent="0.25">
      <c r="A209" s="401" t="s">
        <v>359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66"/>
      <c r="Z209" s="66"/>
    </row>
    <row r="210" spans="1:53" ht="14.25" customHeight="1" x14ac:dyDescent="0.25">
      <c r="A210" s="402" t="s">
        <v>116</v>
      </c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02"/>
      <c r="O210" s="402"/>
      <c r="P210" s="402"/>
      <c r="Q210" s="402"/>
      <c r="R210" s="402"/>
      <c r="S210" s="402"/>
      <c r="T210" s="402"/>
      <c r="U210" s="402"/>
      <c r="V210" s="402"/>
      <c r="W210" s="402"/>
      <c r="X210" s="402"/>
      <c r="Y210" s="67"/>
      <c r="Z210" s="67"/>
    </row>
    <row r="211" spans="1:53" ht="27" customHeight="1" x14ac:dyDescent="0.25">
      <c r="A211" s="64" t="s">
        <v>360</v>
      </c>
      <c r="B211" s="64" t="s">
        <v>361</v>
      </c>
      <c r="C211" s="37">
        <v>4301011724</v>
      </c>
      <c r="D211" s="403">
        <v>4680115884236</v>
      </c>
      <c r="E211" s="403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112</v>
      </c>
      <c r="L211" s="39" t="s">
        <v>111</v>
      </c>
      <c r="M211" s="38">
        <v>55</v>
      </c>
      <c r="N211" s="526" t="s">
        <v>362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>IFERROR(IF(V211="",0,CEILING((V211/$H211),1)*$H211),"")</f>
        <v>0</v>
      </c>
      <c r="X211" s="42" t="str">
        <f>IFERROR(IF(W211=0,"",ROUNDUP(W211/H211,0)*0.02175),"")</f>
        <v/>
      </c>
      <c r="Y211" s="69" t="s">
        <v>48</v>
      </c>
      <c r="Z211" s="70" t="s">
        <v>363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4301011726</v>
      </c>
      <c r="D212" s="403">
        <v>4680115884182</v>
      </c>
      <c r="E212" s="403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80</v>
      </c>
      <c r="L212" s="39" t="s">
        <v>111</v>
      </c>
      <c r="M212" s="38">
        <v>55</v>
      </c>
      <c r="N212" s="527" t="s">
        <v>366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>IFERROR(IF(V212="",0,CEILING((V212/$H212),1)*$H212),"")</f>
        <v>0</v>
      </c>
      <c r="X212" s="42" t="str">
        <f>IFERROR(IF(W212=0,"",ROUNDUP(W212/H212,0)*0.00937),"")</f>
        <v/>
      </c>
      <c r="Y212" s="69" t="s">
        <v>48</v>
      </c>
      <c r="Z212" s="70" t="s">
        <v>363</v>
      </c>
      <c r="AD212" s="71"/>
      <c r="BA212" s="189" t="s">
        <v>66</v>
      </c>
    </row>
    <row r="213" spans="1:53" ht="27" customHeight="1" x14ac:dyDescent="0.25">
      <c r="A213" s="64" t="s">
        <v>367</v>
      </c>
      <c r="B213" s="64" t="s">
        <v>368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112</v>
      </c>
      <c r="L213" s="39" t="s">
        <v>111</v>
      </c>
      <c r="M213" s="38">
        <v>55</v>
      </c>
      <c r="N213" s="528" t="s">
        <v>369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IFERROR(IF(W213=0,"",ROUNDUP(W213/H213,0)*0.02175),"")</f>
        <v/>
      </c>
      <c r="Y213" s="69" t="s">
        <v>48</v>
      </c>
      <c r="Z213" s="70" t="s">
        <v>363</v>
      </c>
      <c r="AD213" s="71"/>
      <c r="BA213" s="190" t="s">
        <v>66</v>
      </c>
    </row>
    <row r="214" spans="1:53" ht="27" customHeight="1" x14ac:dyDescent="0.25">
      <c r="A214" s="64" t="s">
        <v>370</v>
      </c>
      <c r="B214" s="64" t="s">
        <v>371</v>
      </c>
      <c r="C214" s="37">
        <v>4301011722</v>
      </c>
      <c r="D214" s="403">
        <v>4680115884205</v>
      </c>
      <c r="E214" s="403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29" t="s">
        <v>372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363</v>
      </c>
      <c r="AD214" s="71"/>
      <c r="BA214" s="191" t="s">
        <v>66</v>
      </c>
    </row>
    <row r="215" spans="1:53" x14ac:dyDescent="0.2">
      <c r="A215" s="410"/>
      <c r="B215" s="410"/>
      <c r="C215" s="410"/>
      <c r="D215" s="410"/>
      <c r="E215" s="410"/>
      <c r="F215" s="410"/>
      <c r="G215" s="410"/>
      <c r="H215" s="410"/>
      <c r="I215" s="410"/>
      <c r="J215" s="410"/>
      <c r="K215" s="410"/>
      <c r="L215" s="410"/>
      <c r="M215" s="411"/>
      <c r="N215" s="407" t="s">
        <v>43</v>
      </c>
      <c r="O215" s="408"/>
      <c r="P215" s="408"/>
      <c r="Q215" s="408"/>
      <c r="R215" s="408"/>
      <c r="S215" s="408"/>
      <c r="T215" s="409"/>
      <c r="U215" s="43" t="s">
        <v>42</v>
      </c>
      <c r="V215" s="44">
        <f>IFERROR(V211/H211,"0")+IFERROR(V212/H212,"0")+IFERROR(V213/H213,"0")+IFERROR(V214/H214,"0")</f>
        <v>0</v>
      </c>
      <c r="W215" s="44">
        <f>IFERROR(W211/H211,"0")+IFERROR(W212/H212,"0")+IFERROR(W213/H213,"0")+IFERROR(W214/H214,"0")</f>
        <v>0</v>
      </c>
      <c r="X215" s="44">
        <f>IFERROR(IF(X211="",0,X211),"0")+IFERROR(IF(X212="",0,X212),"0")+IFERROR(IF(X213="",0,X213),"0")+IFERROR(IF(X214="",0,X214),"0")</f>
        <v>0</v>
      </c>
      <c r="Y215" s="68"/>
      <c r="Z215" s="68"/>
    </row>
    <row r="216" spans="1:53" x14ac:dyDescent="0.2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0</v>
      </c>
      <c r="V216" s="44">
        <f>IFERROR(SUM(V211:V214),"0")</f>
        <v>0</v>
      </c>
      <c r="W216" s="44">
        <f>IFERROR(SUM(W211:W214),"0")</f>
        <v>0</v>
      </c>
      <c r="X216" s="43"/>
      <c r="Y216" s="68"/>
      <c r="Z216" s="68"/>
    </row>
    <row r="217" spans="1:53" ht="16.5" customHeight="1" x14ac:dyDescent="0.25">
      <c r="A217" s="401" t="s">
        <v>373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66"/>
      <c r="Z217" s="66"/>
    </row>
    <row r="218" spans="1:53" ht="14.25" customHeight="1" x14ac:dyDescent="0.25">
      <c r="A218" s="402" t="s">
        <v>116</v>
      </c>
      <c r="B218" s="402"/>
      <c r="C218" s="402"/>
      <c r="D218" s="402"/>
      <c r="E218" s="402"/>
      <c r="F218" s="402"/>
      <c r="G218" s="402"/>
      <c r="H218" s="402"/>
      <c r="I218" s="402"/>
      <c r="J218" s="402"/>
      <c r="K218" s="402"/>
      <c r="L218" s="402"/>
      <c r="M218" s="402"/>
      <c r="N218" s="402"/>
      <c r="O218" s="402"/>
      <c r="P218" s="402"/>
      <c r="Q218" s="402"/>
      <c r="R218" s="402"/>
      <c r="S218" s="402"/>
      <c r="T218" s="402"/>
      <c r="U218" s="402"/>
      <c r="V218" s="402"/>
      <c r="W218" s="402"/>
      <c r="X218" s="402"/>
      <c r="Y218" s="67"/>
      <c r="Z218" s="67"/>
    </row>
    <row r="219" spans="1:53" ht="27" customHeight="1" x14ac:dyDescent="0.25">
      <c r="A219" s="64" t="s">
        <v>374</v>
      </c>
      <c r="B219" s="64" t="s">
        <v>375</v>
      </c>
      <c r="C219" s="37">
        <v>4301011346</v>
      </c>
      <c r="D219" s="403">
        <v>4607091387445</v>
      </c>
      <c r="E219" s="403"/>
      <c r="F219" s="63">
        <v>0.9</v>
      </c>
      <c r="G219" s="38">
        <v>10</v>
      </c>
      <c r="H219" s="63">
        <v>9</v>
      </c>
      <c r="I219" s="63">
        <v>9.6300000000000008</v>
      </c>
      <c r="J219" s="38">
        <v>56</v>
      </c>
      <c r="K219" s="38" t="s">
        <v>112</v>
      </c>
      <c r="L219" s="39" t="s">
        <v>111</v>
      </c>
      <c r="M219" s="38">
        <v>31</v>
      </c>
      <c r="N219" s="5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405"/>
      <c r="P219" s="405"/>
      <c r="Q219" s="405"/>
      <c r="R219" s="40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ref="W219:W233" si="11">IFERROR(IF(V219="",0,CEILING((V219/$H219),1)*$H219),"")</f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2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4301011362</v>
      </c>
      <c r="D220" s="403">
        <v>4607091386004</v>
      </c>
      <c r="E220" s="403"/>
      <c r="F220" s="63">
        <v>1.35</v>
      </c>
      <c r="G220" s="38">
        <v>8</v>
      </c>
      <c r="H220" s="63">
        <v>10.8</v>
      </c>
      <c r="I220" s="63">
        <v>11.28</v>
      </c>
      <c r="J220" s="38">
        <v>48</v>
      </c>
      <c r="K220" s="38" t="s">
        <v>112</v>
      </c>
      <c r="L220" s="39" t="s">
        <v>121</v>
      </c>
      <c r="M220" s="38">
        <v>55</v>
      </c>
      <c r="N220" s="53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>IFERROR(IF(W220=0,"",ROUNDUP(W220/H220,0)*0.02039),"")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25">
      <c r="A221" s="64" t="s">
        <v>376</v>
      </c>
      <c r="B221" s="64" t="s">
        <v>378</v>
      </c>
      <c r="C221" s="37">
        <v>4301011308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56</v>
      </c>
      <c r="K221" s="38" t="s">
        <v>112</v>
      </c>
      <c r="L221" s="39" t="s">
        <v>111</v>
      </c>
      <c r="M221" s="38">
        <v>55</v>
      </c>
      <c r="N221" s="53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>IFERROR(IF(W221=0,"",ROUNDUP(W221/H221,0)*0.02175),"")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25">
      <c r="A222" s="64" t="s">
        <v>379</v>
      </c>
      <c r="B222" s="64" t="s">
        <v>380</v>
      </c>
      <c r="C222" s="37">
        <v>4301011347</v>
      </c>
      <c r="D222" s="403">
        <v>4607091386073</v>
      </c>
      <c r="E222" s="403"/>
      <c r="F222" s="63">
        <v>0.9</v>
      </c>
      <c r="G222" s="38">
        <v>10</v>
      </c>
      <c r="H222" s="63">
        <v>9</v>
      </c>
      <c r="I222" s="63">
        <v>9.6300000000000008</v>
      </c>
      <c r="J222" s="38">
        <v>56</v>
      </c>
      <c r="K222" s="38" t="s">
        <v>112</v>
      </c>
      <c r="L222" s="39" t="s">
        <v>111</v>
      </c>
      <c r="M222" s="38">
        <v>31</v>
      </c>
      <c r="N222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25">
      <c r="A223" s="64" t="s">
        <v>381</v>
      </c>
      <c r="B223" s="64" t="s">
        <v>382</v>
      </c>
      <c r="C223" s="37">
        <v>4301011395</v>
      </c>
      <c r="D223" s="403">
        <v>4607091387322</v>
      </c>
      <c r="E223" s="403"/>
      <c r="F223" s="63">
        <v>1.35</v>
      </c>
      <c r="G223" s="38">
        <v>8</v>
      </c>
      <c r="H223" s="63">
        <v>10.8</v>
      </c>
      <c r="I223" s="63">
        <v>11.28</v>
      </c>
      <c r="J223" s="38">
        <v>48</v>
      </c>
      <c r="K223" s="38" t="s">
        <v>112</v>
      </c>
      <c r="L223" s="39" t="s">
        <v>121</v>
      </c>
      <c r="M223" s="38">
        <v>55</v>
      </c>
      <c r="N223" s="53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>IFERROR(IF(W223=0,"",ROUNDUP(W223/H223,0)*0.02039),"")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25">
      <c r="A224" s="64" t="s">
        <v>381</v>
      </c>
      <c r="B224" s="64" t="s">
        <v>383</v>
      </c>
      <c r="C224" s="37">
        <v>4301010928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56</v>
      </c>
      <c r="K224" s="38" t="s">
        <v>112</v>
      </c>
      <c r="L224" s="39" t="s">
        <v>111</v>
      </c>
      <c r="M224" s="38">
        <v>55</v>
      </c>
      <c r="N224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>IFERROR(IF(W224=0,"",ROUNDUP(W224/H224,0)*0.02175),"")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25">
      <c r="A225" s="64" t="s">
        <v>384</v>
      </c>
      <c r="B225" s="64" t="s">
        <v>385</v>
      </c>
      <c r="C225" s="37">
        <v>4301011311</v>
      </c>
      <c r="D225" s="403">
        <v>4607091387377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112</v>
      </c>
      <c r="L225" s="39" t="s">
        <v>111</v>
      </c>
      <c r="M225" s="38">
        <v>55</v>
      </c>
      <c r="N225" s="53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25">
      <c r="A226" s="64" t="s">
        <v>386</v>
      </c>
      <c r="B226" s="64" t="s">
        <v>387</v>
      </c>
      <c r="C226" s="37">
        <v>4301010945</v>
      </c>
      <c r="D226" s="403">
        <v>4607091387353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112</v>
      </c>
      <c r="L226" s="39" t="s">
        <v>111</v>
      </c>
      <c r="M226" s="38">
        <v>55</v>
      </c>
      <c r="N226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25">
      <c r="A227" s="64" t="s">
        <v>388</v>
      </c>
      <c r="B227" s="64" t="s">
        <v>389</v>
      </c>
      <c r="C227" s="37">
        <v>4301011328</v>
      </c>
      <c r="D227" s="403">
        <v>4607091386011</v>
      </c>
      <c r="E227" s="403"/>
      <c r="F227" s="63">
        <v>0.5</v>
      </c>
      <c r="G227" s="38">
        <v>10</v>
      </c>
      <c r="H227" s="63">
        <v>5</v>
      </c>
      <c r="I227" s="63">
        <v>5.21</v>
      </c>
      <c r="J227" s="38">
        <v>120</v>
      </c>
      <c r="K227" s="38" t="s">
        <v>80</v>
      </c>
      <c r="L227" s="39" t="s">
        <v>79</v>
      </c>
      <c r="M227" s="38">
        <v>55</v>
      </c>
      <c r="N227" s="5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1"/>
        <v>0</v>
      </c>
      <c r="X227" s="42" t="str">
        <f t="shared" ref="X227:X233" si="12">IFERROR(IF(W227=0,"",ROUNDUP(W227/H227,0)*0.00937),"")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25">
      <c r="A228" s="64" t="s">
        <v>390</v>
      </c>
      <c r="B228" s="64" t="s">
        <v>391</v>
      </c>
      <c r="C228" s="37">
        <v>4301011329</v>
      </c>
      <c r="D228" s="403">
        <v>4607091387308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1"/>
        <v>0</v>
      </c>
      <c r="X228" s="42" t="str">
        <f t="shared" si="12"/>
        <v/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25">
      <c r="A229" s="64" t="s">
        <v>392</v>
      </c>
      <c r="B229" s="64" t="s">
        <v>393</v>
      </c>
      <c r="C229" s="37">
        <v>4301011049</v>
      </c>
      <c r="D229" s="403">
        <v>4607091387339</v>
      </c>
      <c r="E229" s="403"/>
      <c r="F229" s="63">
        <v>0.5</v>
      </c>
      <c r="G229" s="38">
        <v>10</v>
      </c>
      <c r="H229" s="63">
        <v>5</v>
      </c>
      <c r="I229" s="63">
        <v>5.24</v>
      </c>
      <c r="J229" s="38">
        <v>120</v>
      </c>
      <c r="K229" s="38" t="s">
        <v>80</v>
      </c>
      <c r="L229" s="39" t="s">
        <v>111</v>
      </c>
      <c r="M229" s="38">
        <v>55</v>
      </c>
      <c r="N229" s="54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1"/>
        <v>0</v>
      </c>
      <c r="X229" s="42" t="str">
        <f t="shared" si="12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25">
      <c r="A230" s="64" t="s">
        <v>394</v>
      </c>
      <c r="B230" s="64" t="s">
        <v>395</v>
      </c>
      <c r="C230" s="37">
        <v>4301011433</v>
      </c>
      <c r="D230" s="403">
        <v>4680115882638</v>
      </c>
      <c r="E230" s="403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1"/>
        <v>0</v>
      </c>
      <c r="X230" s="42" t="str">
        <f t="shared" si="12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25">
      <c r="A231" s="64" t="s">
        <v>396</v>
      </c>
      <c r="B231" s="64" t="s">
        <v>397</v>
      </c>
      <c r="C231" s="37">
        <v>4301011573</v>
      </c>
      <c r="D231" s="403">
        <v>4680115881938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111</v>
      </c>
      <c r="M231" s="38">
        <v>90</v>
      </c>
      <c r="N231" s="5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1"/>
        <v>0</v>
      </c>
      <c r="X231" s="42" t="str">
        <f t="shared" si="12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25">
      <c r="A232" s="64" t="s">
        <v>398</v>
      </c>
      <c r="B232" s="64" t="s">
        <v>399</v>
      </c>
      <c r="C232" s="37">
        <v>4301010944</v>
      </c>
      <c r="D232" s="403">
        <v>4607091387346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111</v>
      </c>
      <c r="M232" s="38">
        <v>55</v>
      </c>
      <c r="N232" s="5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1"/>
        <v>0</v>
      </c>
      <c r="X232" s="42" t="str">
        <f t="shared" si="12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25">
      <c r="A233" s="64" t="s">
        <v>400</v>
      </c>
      <c r="B233" s="64" t="s">
        <v>401</v>
      </c>
      <c r="C233" s="37">
        <v>4301011353</v>
      </c>
      <c r="D233" s="403">
        <v>4607091389807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111</v>
      </c>
      <c r="M233" s="38">
        <v>55</v>
      </c>
      <c r="N233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1"/>
        <v>0</v>
      </c>
      <c r="X233" s="42" t="str">
        <f t="shared" si="12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x14ac:dyDescent="0.2">
      <c r="A234" s="410"/>
      <c r="B234" s="410"/>
      <c r="C234" s="410"/>
      <c r="D234" s="410"/>
      <c r="E234" s="410"/>
      <c r="F234" s="410"/>
      <c r="G234" s="410"/>
      <c r="H234" s="410"/>
      <c r="I234" s="410"/>
      <c r="J234" s="410"/>
      <c r="K234" s="410"/>
      <c r="L234" s="410"/>
      <c r="M234" s="411"/>
      <c r="N234" s="407" t="s">
        <v>43</v>
      </c>
      <c r="O234" s="408"/>
      <c r="P234" s="408"/>
      <c r="Q234" s="408"/>
      <c r="R234" s="408"/>
      <c r="S234" s="408"/>
      <c r="T234" s="409"/>
      <c r="U234" s="43" t="s">
        <v>42</v>
      </c>
      <c r="V234" s="44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44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44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68"/>
      <c r="Z234" s="68"/>
    </row>
    <row r="235" spans="1:53" x14ac:dyDescent="0.2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0</v>
      </c>
      <c r="V235" s="44">
        <f>IFERROR(SUM(V219:V233),"0")</f>
        <v>0</v>
      </c>
      <c r="W235" s="44">
        <f>IFERROR(SUM(W219:W233),"0")</f>
        <v>0</v>
      </c>
      <c r="X235" s="43"/>
      <c r="Y235" s="68"/>
      <c r="Z235" s="68"/>
    </row>
    <row r="236" spans="1:53" ht="14.25" customHeight="1" x14ac:dyDescent="0.25">
      <c r="A236" s="402" t="s">
        <v>108</v>
      </c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02"/>
      <c r="O236" s="402"/>
      <c r="P236" s="402"/>
      <c r="Q236" s="402"/>
      <c r="R236" s="402"/>
      <c r="S236" s="402"/>
      <c r="T236" s="402"/>
      <c r="U236" s="402"/>
      <c r="V236" s="402"/>
      <c r="W236" s="402"/>
      <c r="X236" s="402"/>
      <c r="Y236" s="67"/>
      <c r="Z236" s="67"/>
    </row>
    <row r="237" spans="1:53" ht="27" customHeight="1" x14ac:dyDescent="0.25">
      <c r="A237" s="64" t="s">
        <v>402</v>
      </c>
      <c r="B237" s="64" t="s">
        <v>403</v>
      </c>
      <c r="C237" s="37">
        <v>4301020254</v>
      </c>
      <c r="D237" s="403">
        <v>4680115881914</v>
      </c>
      <c r="E237" s="403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80</v>
      </c>
      <c r="L237" s="39" t="s">
        <v>111</v>
      </c>
      <c r="M237" s="38">
        <v>90</v>
      </c>
      <c r="N237" s="54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405"/>
      <c r="P237" s="405"/>
      <c r="Q237" s="405"/>
      <c r="R237" s="406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IFERROR(IF(W237=0,"",ROUNDUP(W237/H237,0)*0.00937),"")</f>
        <v/>
      </c>
      <c r="Y237" s="69" t="s">
        <v>48</v>
      </c>
      <c r="Z237" s="70" t="s">
        <v>48</v>
      </c>
      <c r="AD237" s="71"/>
      <c r="BA237" s="207" t="s">
        <v>66</v>
      </c>
    </row>
    <row r="238" spans="1:53" x14ac:dyDescent="0.2">
      <c r="A238" s="410"/>
      <c r="B238" s="410"/>
      <c r="C238" s="410"/>
      <c r="D238" s="410"/>
      <c r="E238" s="410"/>
      <c r="F238" s="410"/>
      <c r="G238" s="410"/>
      <c r="H238" s="410"/>
      <c r="I238" s="410"/>
      <c r="J238" s="410"/>
      <c r="K238" s="410"/>
      <c r="L238" s="410"/>
      <c r="M238" s="411"/>
      <c r="N238" s="407" t="s">
        <v>43</v>
      </c>
      <c r="O238" s="408"/>
      <c r="P238" s="408"/>
      <c r="Q238" s="408"/>
      <c r="R238" s="408"/>
      <c r="S238" s="408"/>
      <c r="T238" s="409"/>
      <c r="U238" s="43" t="s">
        <v>42</v>
      </c>
      <c r="V238" s="44">
        <f>IFERROR(V237/H237,"0")</f>
        <v>0</v>
      </c>
      <c r="W238" s="44">
        <f>IFERROR(W237/H237,"0")</f>
        <v>0</v>
      </c>
      <c r="X238" s="44">
        <f>IFERROR(IF(X237="",0,X237),"0")</f>
        <v>0</v>
      </c>
      <c r="Y238" s="68"/>
      <c r="Z238" s="68"/>
    </row>
    <row r="239" spans="1:53" x14ac:dyDescent="0.2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0</v>
      </c>
      <c r="V239" s="44">
        <f>IFERROR(SUM(V237:V237),"0")</f>
        <v>0</v>
      </c>
      <c r="W239" s="44">
        <f>IFERROR(SUM(W237:W237),"0")</f>
        <v>0</v>
      </c>
      <c r="X239" s="43"/>
      <c r="Y239" s="68"/>
      <c r="Z239" s="68"/>
    </row>
    <row r="240" spans="1:53" ht="14.25" customHeight="1" x14ac:dyDescent="0.25">
      <c r="A240" s="402" t="s">
        <v>76</v>
      </c>
      <c r="B240" s="402"/>
      <c r="C240" s="402"/>
      <c r="D240" s="402"/>
      <c r="E240" s="402"/>
      <c r="F240" s="402"/>
      <c r="G240" s="402"/>
      <c r="H240" s="402"/>
      <c r="I240" s="402"/>
      <c r="J240" s="402"/>
      <c r="K240" s="402"/>
      <c r="L240" s="402"/>
      <c r="M240" s="402"/>
      <c r="N240" s="402"/>
      <c r="O240" s="402"/>
      <c r="P240" s="402"/>
      <c r="Q240" s="402"/>
      <c r="R240" s="402"/>
      <c r="S240" s="402"/>
      <c r="T240" s="402"/>
      <c r="U240" s="402"/>
      <c r="V240" s="402"/>
      <c r="W240" s="402"/>
      <c r="X240" s="402"/>
      <c r="Y240" s="67"/>
      <c r="Z240" s="67"/>
    </row>
    <row r="241" spans="1:53" ht="27" customHeight="1" x14ac:dyDescent="0.25">
      <c r="A241" s="64" t="s">
        <v>404</v>
      </c>
      <c r="B241" s="64" t="s">
        <v>405</v>
      </c>
      <c r="C241" s="37">
        <v>4301030878</v>
      </c>
      <c r="D241" s="403">
        <v>4607091387193</v>
      </c>
      <c r="E241" s="403"/>
      <c r="F241" s="63">
        <v>0.7</v>
      </c>
      <c r="G241" s="38">
        <v>6</v>
      </c>
      <c r="H241" s="63">
        <v>4.2</v>
      </c>
      <c r="I241" s="63">
        <v>4.46</v>
      </c>
      <c r="J241" s="38">
        <v>156</v>
      </c>
      <c r="K241" s="38" t="s">
        <v>80</v>
      </c>
      <c r="L241" s="39" t="s">
        <v>79</v>
      </c>
      <c r="M241" s="38">
        <v>35</v>
      </c>
      <c r="N24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405"/>
      <c r="P241" s="405"/>
      <c r="Q241" s="405"/>
      <c r="R241" s="406"/>
      <c r="S241" s="40" t="s">
        <v>48</v>
      </c>
      <c r="T241" s="40" t="s">
        <v>48</v>
      </c>
      <c r="U241" s="41" t="s">
        <v>0</v>
      </c>
      <c r="V241" s="59">
        <v>60</v>
      </c>
      <c r="W241" s="56">
        <f>IFERROR(IF(V241="",0,CEILING((V241/$H241),1)*$H241),"")</f>
        <v>63</v>
      </c>
      <c r="X241" s="42">
        <f>IFERROR(IF(W241=0,"",ROUNDUP(W241/H241,0)*0.00753),"")</f>
        <v>0.11295000000000001</v>
      </c>
      <c r="Y241" s="69" t="s">
        <v>48</v>
      </c>
      <c r="Z241" s="70" t="s">
        <v>48</v>
      </c>
      <c r="AD241" s="71"/>
      <c r="BA241" s="208" t="s">
        <v>66</v>
      </c>
    </row>
    <row r="242" spans="1:53" ht="27" customHeight="1" x14ac:dyDescent="0.25">
      <c r="A242" s="64" t="s">
        <v>406</v>
      </c>
      <c r="B242" s="64" t="s">
        <v>407</v>
      </c>
      <c r="C242" s="37">
        <v>4301031153</v>
      </c>
      <c r="D242" s="403">
        <v>4607091387230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40</v>
      </c>
      <c r="N242" s="5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20</v>
      </c>
      <c r="W242" s="56">
        <f>IFERROR(IF(V242="",0,CEILING((V242/$H242),1)*$H242),"")</f>
        <v>21</v>
      </c>
      <c r="X242" s="42">
        <f>IFERROR(IF(W242=0,"",ROUNDUP(W242/H242,0)*0.00753),"")</f>
        <v>3.7650000000000003E-2</v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25">
      <c r="A243" s="64" t="s">
        <v>408</v>
      </c>
      <c r="B243" s="64" t="s">
        <v>409</v>
      </c>
      <c r="C243" s="37">
        <v>4301031152</v>
      </c>
      <c r="D243" s="403">
        <v>4607091387285</v>
      </c>
      <c r="E243" s="403"/>
      <c r="F243" s="63">
        <v>0.35</v>
      </c>
      <c r="G243" s="38">
        <v>6</v>
      </c>
      <c r="H243" s="63">
        <v>2.1</v>
      </c>
      <c r="I243" s="63">
        <v>2.23</v>
      </c>
      <c r="J243" s="38">
        <v>234</v>
      </c>
      <c r="K243" s="38" t="s">
        <v>189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IFERROR(IF(W243=0,"",ROUNDUP(W243/H243,0)*0.00502),"")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4301031164</v>
      </c>
      <c r="D244" s="403">
        <v>4680115880481</v>
      </c>
      <c r="E244" s="403"/>
      <c r="F244" s="63">
        <v>0.28000000000000003</v>
      </c>
      <c r="G244" s="38">
        <v>6</v>
      </c>
      <c r="H244" s="63">
        <v>1.68</v>
      </c>
      <c r="I244" s="63">
        <v>1.78</v>
      </c>
      <c r="J244" s="38">
        <v>234</v>
      </c>
      <c r="K244" s="38" t="s">
        <v>189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405"/>
      <c r="P244" s="405"/>
      <c r="Q244" s="405"/>
      <c r="R244" s="406"/>
      <c r="S244" s="40" t="s">
        <v>410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x14ac:dyDescent="0.2">
      <c r="A245" s="410"/>
      <c r="B245" s="410"/>
      <c r="C245" s="410"/>
      <c r="D245" s="410"/>
      <c r="E245" s="410"/>
      <c r="F245" s="410"/>
      <c r="G245" s="410"/>
      <c r="H245" s="410"/>
      <c r="I245" s="410"/>
      <c r="J245" s="410"/>
      <c r="K245" s="410"/>
      <c r="L245" s="410"/>
      <c r="M245" s="411"/>
      <c r="N245" s="407" t="s">
        <v>43</v>
      </c>
      <c r="O245" s="408"/>
      <c r="P245" s="408"/>
      <c r="Q245" s="408"/>
      <c r="R245" s="408"/>
      <c r="S245" s="408"/>
      <c r="T245" s="409"/>
      <c r="U245" s="43" t="s">
        <v>42</v>
      </c>
      <c r="V245" s="44">
        <f>IFERROR(V241/H241,"0")+IFERROR(V242/H242,"0")+IFERROR(V243/H243,"0")+IFERROR(V244/H244,"0")</f>
        <v>19.047619047619047</v>
      </c>
      <c r="W245" s="44">
        <f>IFERROR(W241/H241,"0")+IFERROR(W242/H242,"0")+IFERROR(W243/H243,"0")+IFERROR(W244/H244,"0")</f>
        <v>20</v>
      </c>
      <c r="X245" s="44">
        <f>IFERROR(IF(X241="",0,X241),"0")+IFERROR(IF(X242="",0,X242),"0")+IFERROR(IF(X243="",0,X243),"0")+IFERROR(IF(X244="",0,X244),"0")</f>
        <v>0.15060000000000001</v>
      </c>
      <c r="Y245" s="68"/>
      <c r="Z245" s="68"/>
    </row>
    <row r="246" spans="1:53" x14ac:dyDescent="0.2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0</v>
      </c>
      <c r="V246" s="44">
        <f>IFERROR(SUM(V241:V244),"0")</f>
        <v>80</v>
      </c>
      <c r="W246" s="44">
        <f>IFERROR(SUM(W241:W244),"0")</f>
        <v>84</v>
      </c>
      <c r="X246" s="43"/>
      <c r="Y246" s="68"/>
      <c r="Z246" s="68"/>
    </row>
    <row r="247" spans="1:53" ht="14.25" customHeight="1" x14ac:dyDescent="0.25">
      <c r="A247" s="402" t="s">
        <v>81</v>
      </c>
      <c r="B247" s="402"/>
      <c r="C247" s="402"/>
      <c r="D247" s="402"/>
      <c r="E247" s="402"/>
      <c r="F247" s="402"/>
      <c r="G247" s="402"/>
      <c r="H247" s="402"/>
      <c r="I247" s="402"/>
      <c r="J247" s="402"/>
      <c r="K247" s="402"/>
      <c r="L247" s="402"/>
      <c r="M247" s="402"/>
      <c r="N247" s="402"/>
      <c r="O247" s="402"/>
      <c r="P247" s="402"/>
      <c r="Q247" s="402"/>
      <c r="R247" s="402"/>
      <c r="S247" s="402"/>
      <c r="T247" s="402"/>
      <c r="U247" s="402"/>
      <c r="V247" s="402"/>
      <c r="W247" s="402"/>
      <c r="X247" s="40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4301051100</v>
      </c>
      <c r="D248" s="403">
        <v>4607091387766</v>
      </c>
      <c r="E248" s="403"/>
      <c r="F248" s="63">
        <v>1.3</v>
      </c>
      <c r="G248" s="38">
        <v>6</v>
      </c>
      <c r="H248" s="63">
        <v>7.8</v>
      </c>
      <c r="I248" s="63">
        <v>8.3580000000000005</v>
      </c>
      <c r="J248" s="38">
        <v>56</v>
      </c>
      <c r="K248" s="38" t="s">
        <v>112</v>
      </c>
      <c r="L248" s="39" t="s">
        <v>134</v>
      </c>
      <c r="M248" s="38">
        <v>40</v>
      </c>
      <c r="N248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405"/>
      <c r="P248" s="405"/>
      <c r="Q248" s="405"/>
      <c r="R248" s="406"/>
      <c r="S248" s="40" t="s">
        <v>48</v>
      </c>
      <c r="T248" s="40" t="s">
        <v>48</v>
      </c>
      <c r="U248" s="41" t="s">
        <v>0</v>
      </c>
      <c r="V248" s="59">
        <v>720</v>
      </c>
      <c r="W248" s="56">
        <f t="shared" ref="W248:W257" si="13">IFERROR(IF(V248="",0,CEILING((V248/$H248),1)*$H248),"")</f>
        <v>725.4</v>
      </c>
      <c r="X248" s="42">
        <f>IFERROR(IF(W248=0,"",ROUNDUP(W248/H248,0)*0.02175),"")</f>
        <v>2.0227499999999998</v>
      </c>
      <c r="Y248" s="69" t="s">
        <v>48</v>
      </c>
      <c r="Z248" s="70" t="s">
        <v>48</v>
      </c>
      <c r="AD248" s="71"/>
      <c r="BA248" s="212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4301051116</v>
      </c>
      <c r="D249" s="403">
        <v>4607091387957</v>
      </c>
      <c r="E249" s="40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112</v>
      </c>
      <c r="L249" s="39" t="s">
        <v>79</v>
      </c>
      <c r="M249" s="38">
        <v>40</v>
      </c>
      <c r="N249" s="5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25">
      <c r="A250" s="64" t="s">
        <v>417</v>
      </c>
      <c r="B250" s="64" t="s">
        <v>418</v>
      </c>
      <c r="C250" s="37">
        <v>4301051115</v>
      </c>
      <c r="D250" s="403">
        <v>4607091387964</v>
      </c>
      <c r="E250" s="403"/>
      <c r="F250" s="63">
        <v>1.35</v>
      </c>
      <c r="G250" s="38">
        <v>6</v>
      </c>
      <c r="H250" s="63">
        <v>8.1</v>
      </c>
      <c r="I250" s="63">
        <v>8.6460000000000008</v>
      </c>
      <c r="J250" s="38">
        <v>56</v>
      </c>
      <c r="K250" s="38" t="s">
        <v>112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3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25">
      <c r="A251" s="64" t="s">
        <v>419</v>
      </c>
      <c r="B251" s="64" t="s">
        <v>420</v>
      </c>
      <c r="C251" s="37">
        <v>4301051461</v>
      </c>
      <c r="D251" s="403">
        <v>4680115883604</v>
      </c>
      <c r="E251" s="403"/>
      <c r="F251" s="63">
        <v>0.35</v>
      </c>
      <c r="G251" s="38">
        <v>6</v>
      </c>
      <c r="H251" s="63">
        <v>2.1</v>
      </c>
      <c r="I251" s="63">
        <v>2.3719999999999999</v>
      </c>
      <c r="J251" s="38">
        <v>156</v>
      </c>
      <c r="K251" s="38" t="s">
        <v>80</v>
      </c>
      <c r="L251" s="39" t="s">
        <v>134</v>
      </c>
      <c r="M251" s="38">
        <v>45</v>
      </c>
      <c r="N251" s="553" t="s">
        <v>421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3"/>
        <v>0</v>
      </c>
      <c r="X251" s="42" t="str">
        <f>IFERROR(IF(W251=0,"",ROUNDUP(W251/H251,0)*0.00753),"")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25">
      <c r="A252" s="64" t="s">
        <v>422</v>
      </c>
      <c r="B252" s="64" t="s">
        <v>423</v>
      </c>
      <c r="C252" s="37">
        <v>4301051485</v>
      </c>
      <c r="D252" s="403">
        <v>4680115883567</v>
      </c>
      <c r="E252" s="403"/>
      <c r="F252" s="63">
        <v>0.35</v>
      </c>
      <c r="G252" s="38">
        <v>6</v>
      </c>
      <c r="H252" s="63">
        <v>2.1</v>
      </c>
      <c r="I252" s="63">
        <v>2.36</v>
      </c>
      <c r="J252" s="38">
        <v>156</v>
      </c>
      <c r="K252" s="38" t="s">
        <v>80</v>
      </c>
      <c r="L252" s="39" t="s">
        <v>79</v>
      </c>
      <c r="M252" s="38">
        <v>40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0</v>
      </c>
      <c r="W252" s="56">
        <f t="shared" si="13"/>
        <v>0</v>
      </c>
      <c r="X252" s="42" t="str">
        <f>IFERROR(IF(W252=0,"",ROUNDUP(W252/H252,0)*0.00753),"")</f>
        <v/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25">
      <c r="A253" s="64" t="s">
        <v>425</v>
      </c>
      <c r="B253" s="64" t="s">
        <v>426</v>
      </c>
      <c r="C253" s="37">
        <v>4301051134</v>
      </c>
      <c r="D253" s="403">
        <v>4607091381672</v>
      </c>
      <c r="E253" s="403"/>
      <c r="F253" s="63">
        <v>0.6</v>
      </c>
      <c r="G253" s="38">
        <v>6</v>
      </c>
      <c r="H253" s="63">
        <v>3.6</v>
      </c>
      <c r="I253" s="63">
        <v>3.8759999999999999</v>
      </c>
      <c r="J253" s="38">
        <v>120</v>
      </c>
      <c r="K253" s="38" t="s">
        <v>80</v>
      </c>
      <c r="L253" s="39" t="s">
        <v>79</v>
      </c>
      <c r="M253" s="38">
        <v>40</v>
      </c>
      <c r="N253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si="13"/>
        <v>0</v>
      </c>
      <c r="X253" s="42" t="str">
        <f>IFERROR(IF(W253=0,"",ROUNDUP(W253/H253,0)*0.00937),"")</f>
        <v/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25">
      <c r="A254" s="64" t="s">
        <v>427</v>
      </c>
      <c r="B254" s="64" t="s">
        <v>428</v>
      </c>
      <c r="C254" s="37">
        <v>4301051130</v>
      </c>
      <c r="D254" s="403">
        <v>4607091387537</v>
      </c>
      <c r="E254" s="403"/>
      <c r="F254" s="63">
        <v>0.45</v>
      </c>
      <c r="G254" s="38">
        <v>6</v>
      </c>
      <c r="H254" s="63">
        <v>2.7</v>
      </c>
      <c r="I254" s="63">
        <v>2.99</v>
      </c>
      <c r="J254" s="38">
        <v>156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25">
      <c r="A255" s="64" t="s">
        <v>429</v>
      </c>
      <c r="B255" s="64" t="s">
        <v>430</v>
      </c>
      <c r="C255" s="37">
        <v>4301051132</v>
      </c>
      <c r="D255" s="403">
        <v>4607091387513</v>
      </c>
      <c r="E255" s="403"/>
      <c r="F255" s="63">
        <v>0.45</v>
      </c>
      <c r="G255" s="38">
        <v>6</v>
      </c>
      <c r="H255" s="63">
        <v>2.7</v>
      </c>
      <c r="I255" s="63">
        <v>2.9780000000000002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25">
      <c r="A256" s="64" t="s">
        <v>431</v>
      </c>
      <c r="B256" s="64" t="s">
        <v>432</v>
      </c>
      <c r="C256" s="37">
        <v>4301051277</v>
      </c>
      <c r="D256" s="403">
        <v>4680115880511</v>
      </c>
      <c r="E256" s="403"/>
      <c r="F256" s="63">
        <v>0.33</v>
      </c>
      <c r="G256" s="38">
        <v>6</v>
      </c>
      <c r="H256" s="63">
        <v>1.98</v>
      </c>
      <c r="I256" s="63">
        <v>2.1800000000000002</v>
      </c>
      <c r="J256" s="38">
        <v>156</v>
      </c>
      <c r="K256" s="38" t="s">
        <v>80</v>
      </c>
      <c r="L256" s="39" t="s">
        <v>134</v>
      </c>
      <c r="M256" s="38">
        <v>40</v>
      </c>
      <c r="N256" s="55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25">
      <c r="A257" s="64" t="s">
        <v>433</v>
      </c>
      <c r="B257" s="64" t="s">
        <v>434</v>
      </c>
      <c r="C257" s="37">
        <v>4301051344</v>
      </c>
      <c r="D257" s="403">
        <v>4680115880412</v>
      </c>
      <c r="E257" s="403"/>
      <c r="F257" s="63">
        <v>0.33</v>
      </c>
      <c r="G257" s="38">
        <v>6</v>
      </c>
      <c r="H257" s="63">
        <v>1.98</v>
      </c>
      <c r="I257" s="63">
        <v>2.246</v>
      </c>
      <c r="J257" s="38">
        <v>156</v>
      </c>
      <c r="K257" s="38" t="s">
        <v>80</v>
      </c>
      <c r="L257" s="39" t="s">
        <v>134</v>
      </c>
      <c r="M257" s="38">
        <v>45</v>
      </c>
      <c r="N257" s="55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x14ac:dyDescent="0.2">
      <c r="A258" s="410"/>
      <c r="B258" s="410"/>
      <c r="C258" s="410"/>
      <c r="D258" s="410"/>
      <c r="E258" s="410"/>
      <c r="F258" s="410"/>
      <c r="G258" s="410"/>
      <c r="H258" s="410"/>
      <c r="I258" s="410"/>
      <c r="J258" s="410"/>
      <c r="K258" s="410"/>
      <c r="L258" s="410"/>
      <c r="M258" s="411"/>
      <c r="N258" s="407" t="s">
        <v>43</v>
      </c>
      <c r="O258" s="408"/>
      <c r="P258" s="408"/>
      <c r="Q258" s="408"/>
      <c r="R258" s="408"/>
      <c r="S258" s="408"/>
      <c r="T258" s="409"/>
      <c r="U258" s="43" t="s">
        <v>42</v>
      </c>
      <c r="V258" s="44">
        <f>IFERROR(V248/H248,"0")+IFERROR(V249/H249,"0")+IFERROR(V250/H250,"0")+IFERROR(V251/H251,"0")+IFERROR(V252/H252,"0")+IFERROR(V253/H253,"0")+IFERROR(V254/H254,"0")+IFERROR(V255/H255,"0")+IFERROR(V256/H256,"0")+IFERROR(V257/H257,"0")</f>
        <v>92.307692307692307</v>
      </c>
      <c r="W258" s="44">
        <f>IFERROR(W248/H248,"0")+IFERROR(W249/H249,"0")+IFERROR(W250/H250,"0")+IFERROR(W251/H251,"0")+IFERROR(W252/H252,"0")+IFERROR(W253/H253,"0")+IFERROR(W254/H254,"0")+IFERROR(W255/H255,"0")+IFERROR(W256/H256,"0")+IFERROR(W257/H257,"0")</f>
        <v>93</v>
      </c>
      <c r="X258" s="44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2.0227499999999998</v>
      </c>
      <c r="Y258" s="68"/>
      <c r="Z258" s="68"/>
    </row>
    <row r="259" spans="1:53" x14ac:dyDescent="0.2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0</v>
      </c>
      <c r="V259" s="44">
        <f>IFERROR(SUM(V248:V257),"0")</f>
        <v>720</v>
      </c>
      <c r="W259" s="44">
        <f>IFERROR(SUM(W248:W257),"0")</f>
        <v>725.4</v>
      </c>
      <c r="X259" s="43"/>
      <c r="Y259" s="68"/>
      <c r="Z259" s="68"/>
    </row>
    <row r="260" spans="1:53" ht="14.25" customHeight="1" x14ac:dyDescent="0.25">
      <c r="A260" s="402" t="s">
        <v>237</v>
      </c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02"/>
      <c r="O260" s="402"/>
      <c r="P260" s="402"/>
      <c r="Q260" s="402"/>
      <c r="R260" s="402"/>
      <c r="S260" s="402"/>
      <c r="T260" s="402"/>
      <c r="U260" s="402"/>
      <c r="V260" s="402"/>
      <c r="W260" s="402"/>
      <c r="X260" s="402"/>
      <c r="Y260" s="67"/>
      <c r="Z260" s="67"/>
    </row>
    <row r="261" spans="1:53" ht="16.5" customHeight="1" x14ac:dyDescent="0.25">
      <c r="A261" s="64" t="s">
        <v>435</v>
      </c>
      <c r="B261" s="64" t="s">
        <v>436</v>
      </c>
      <c r="C261" s="37">
        <v>4301060326</v>
      </c>
      <c r="D261" s="403">
        <v>4607091380880</v>
      </c>
      <c r="E261" s="403"/>
      <c r="F261" s="63">
        <v>1.4</v>
      </c>
      <c r="G261" s="38">
        <v>6</v>
      </c>
      <c r="H261" s="63">
        <v>8.4</v>
      </c>
      <c r="I261" s="63">
        <v>8.9640000000000004</v>
      </c>
      <c r="J261" s="38">
        <v>56</v>
      </c>
      <c r="K261" s="38" t="s">
        <v>112</v>
      </c>
      <c r="L261" s="39" t="s">
        <v>79</v>
      </c>
      <c r="M261" s="38">
        <v>30</v>
      </c>
      <c r="N261" s="56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405"/>
      <c r="P261" s="405"/>
      <c r="Q261" s="405"/>
      <c r="R261" s="406"/>
      <c r="S261" s="40" t="s">
        <v>48</v>
      </c>
      <c r="T261" s="40" t="s">
        <v>48</v>
      </c>
      <c r="U261" s="41" t="s">
        <v>0</v>
      </c>
      <c r="V261" s="59">
        <v>40</v>
      </c>
      <c r="W261" s="56">
        <f>IFERROR(IF(V261="",0,CEILING((V261/$H261),1)*$H261),"")</f>
        <v>42</v>
      </c>
      <c r="X261" s="42">
        <f>IFERROR(IF(W261=0,"",ROUNDUP(W261/H261,0)*0.02175),"")</f>
        <v>0.10874999999999999</v>
      </c>
      <c r="Y261" s="69" t="s">
        <v>48</v>
      </c>
      <c r="Z261" s="70" t="s">
        <v>48</v>
      </c>
      <c r="AD261" s="71"/>
      <c r="BA261" s="222" t="s">
        <v>66</v>
      </c>
    </row>
    <row r="262" spans="1:53" ht="27" customHeight="1" x14ac:dyDescent="0.25">
      <c r="A262" s="64" t="s">
        <v>437</v>
      </c>
      <c r="B262" s="64" t="s">
        <v>438</v>
      </c>
      <c r="C262" s="37">
        <v>4301060308</v>
      </c>
      <c r="D262" s="403">
        <v>4607091384482</v>
      </c>
      <c r="E262" s="403"/>
      <c r="F262" s="63">
        <v>1.3</v>
      </c>
      <c r="G262" s="38">
        <v>6</v>
      </c>
      <c r="H262" s="63">
        <v>7.8</v>
      </c>
      <c r="I262" s="63">
        <v>8.3640000000000008</v>
      </c>
      <c r="J262" s="38">
        <v>56</v>
      </c>
      <c r="K262" s="38" t="s">
        <v>112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320</v>
      </c>
      <c r="W262" s="56">
        <f>IFERROR(IF(V262="",0,CEILING((V262/$H262),1)*$H262),"")</f>
        <v>327.59999999999997</v>
      </c>
      <c r="X262" s="42">
        <f>IFERROR(IF(W262=0,"",ROUNDUP(W262/H262,0)*0.02175),"")</f>
        <v>0.91349999999999998</v>
      </c>
      <c r="Y262" s="69" t="s">
        <v>48</v>
      </c>
      <c r="Z262" s="70" t="s">
        <v>48</v>
      </c>
      <c r="AD262" s="71"/>
      <c r="BA262" s="223" t="s">
        <v>66</v>
      </c>
    </row>
    <row r="263" spans="1:53" ht="16.5" customHeight="1" x14ac:dyDescent="0.25">
      <c r="A263" s="64" t="s">
        <v>439</v>
      </c>
      <c r="B263" s="64" t="s">
        <v>440</v>
      </c>
      <c r="C263" s="37">
        <v>4301060325</v>
      </c>
      <c r="D263" s="403">
        <v>4607091380897</v>
      </c>
      <c r="E263" s="403"/>
      <c r="F263" s="63">
        <v>1.4</v>
      </c>
      <c r="G263" s="38">
        <v>6</v>
      </c>
      <c r="H263" s="63">
        <v>8.4</v>
      </c>
      <c r="I263" s="63">
        <v>8.9640000000000004</v>
      </c>
      <c r="J263" s="38">
        <v>56</v>
      </c>
      <c r="K263" s="38" t="s">
        <v>112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50</v>
      </c>
      <c r="W263" s="56">
        <f>IFERROR(IF(V263="",0,CEILING((V263/$H263),1)*$H263),"")</f>
        <v>50.400000000000006</v>
      </c>
      <c r="X263" s="42">
        <f>IFERROR(IF(W263=0,"",ROUNDUP(W263/H263,0)*0.02175),"")</f>
        <v>0.1305</v>
      </c>
      <c r="Y263" s="69" t="s">
        <v>48</v>
      </c>
      <c r="Z263" s="70" t="s">
        <v>48</v>
      </c>
      <c r="AD263" s="71"/>
      <c r="BA263" s="224" t="s">
        <v>66</v>
      </c>
    </row>
    <row r="264" spans="1:53" x14ac:dyDescent="0.2">
      <c r="A264" s="410"/>
      <c r="B264" s="410"/>
      <c r="C264" s="410"/>
      <c r="D264" s="410"/>
      <c r="E264" s="410"/>
      <c r="F264" s="410"/>
      <c r="G264" s="410"/>
      <c r="H264" s="410"/>
      <c r="I264" s="410"/>
      <c r="J264" s="410"/>
      <c r="K264" s="410"/>
      <c r="L264" s="410"/>
      <c r="M264" s="411"/>
      <c r="N264" s="407" t="s">
        <v>43</v>
      </c>
      <c r="O264" s="408"/>
      <c r="P264" s="408"/>
      <c r="Q264" s="408"/>
      <c r="R264" s="408"/>
      <c r="S264" s="408"/>
      <c r="T264" s="409"/>
      <c r="U264" s="43" t="s">
        <v>42</v>
      </c>
      <c r="V264" s="44">
        <f>IFERROR(V261/H261,"0")+IFERROR(V262/H262,"0")+IFERROR(V263/H263,"0")</f>
        <v>51.739926739926744</v>
      </c>
      <c r="W264" s="44">
        <f>IFERROR(W261/H261,"0")+IFERROR(W262/H262,"0")+IFERROR(W263/H263,"0")</f>
        <v>53</v>
      </c>
      <c r="X264" s="44">
        <f>IFERROR(IF(X261="",0,X261),"0")+IFERROR(IF(X262="",0,X262),"0")+IFERROR(IF(X263="",0,X263),"0")</f>
        <v>1.1527499999999999</v>
      </c>
      <c r="Y264" s="68"/>
      <c r="Z264" s="68"/>
    </row>
    <row r="265" spans="1:53" x14ac:dyDescent="0.2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0</v>
      </c>
      <c r="V265" s="44">
        <f>IFERROR(SUM(V261:V263),"0")</f>
        <v>410</v>
      </c>
      <c r="W265" s="44">
        <f>IFERROR(SUM(W261:W263),"0")</f>
        <v>420</v>
      </c>
      <c r="X265" s="43"/>
      <c r="Y265" s="68"/>
      <c r="Z265" s="68"/>
    </row>
    <row r="266" spans="1:53" ht="14.25" customHeight="1" x14ac:dyDescent="0.25">
      <c r="A266" s="402" t="s">
        <v>94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67"/>
      <c r="Z266" s="67"/>
    </row>
    <row r="267" spans="1:53" ht="16.5" customHeight="1" x14ac:dyDescent="0.25">
      <c r="A267" s="64" t="s">
        <v>441</v>
      </c>
      <c r="B267" s="64" t="s">
        <v>442</v>
      </c>
      <c r="C267" s="37">
        <v>4301030232</v>
      </c>
      <c r="D267" s="403">
        <v>4607091388374</v>
      </c>
      <c r="E267" s="403"/>
      <c r="F267" s="63">
        <v>0.38</v>
      </c>
      <c r="G267" s="38">
        <v>8</v>
      </c>
      <c r="H267" s="63">
        <v>3.04</v>
      </c>
      <c r="I267" s="63">
        <v>3.28</v>
      </c>
      <c r="J267" s="38">
        <v>156</v>
      </c>
      <c r="K267" s="38" t="s">
        <v>80</v>
      </c>
      <c r="L267" s="39" t="s">
        <v>98</v>
      </c>
      <c r="M267" s="38">
        <v>180</v>
      </c>
      <c r="N267" s="563" t="s">
        <v>443</v>
      </c>
      <c r="O267" s="405"/>
      <c r="P267" s="405"/>
      <c r="Q267" s="405"/>
      <c r="R267" s="406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IFERROR(IF(W267=0,"",ROUNDUP(W267/H267,0)*0.00753),"")</f>
        <v/>
      </c>
      <c r="Y267" s="69" t="s">
        <v>48</v>
      </c>
      <c r="Z267" s="70" t="s">
        <v>48</v>
      </c>
      <c r="AD267" s="71"/>
      <c r="BA267" s="225" t="s">
        <v>66</v>
      </c>
    </row>
    <row r="268" spans="1:53" ht="27" customHeight="1" x14ac:dyDescent="0.25">
      <c r="A268" s="64" t="s">
        <v>444</v>
      </c>
      <c r="B268" s="64" t="s">
        <v>445</v>
      </c>
      <c r="C268" s="37">
        <v>4301030235</v>
      </c>
      <c r="D268" s="403">
        <v>4607091388381</v>
      </c>
      <c r="E268" s="403"/>
      <c r="F268" s="63">
        <v>0.38</v>
      </c>
      <c r="G268" s="38">
        <v>8</v>
      </c>
      <c r="H268" s="63">
        <v>3.04</v>
      </c>
      <c r="I268" s="63">
        <v>3.32</v>
      </c>
      <c r="J268" s="38">
        <v>156</v>
      </c>
      <c r="K268" s="38" t="s">
        <v>80</v>
      </c>
      <c r="L268" s="39" t="s">
        <v>98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25">
      <c r="A269" s="64" t="s">
        <v>447</v>
      </c>
      <c r="B269" s="64" t="s">
        <v>448</v>
      </c>
      <c r="C269" s="37">
        <v>4301030233</v>
      </c>
      <c r="D269" s="403">
        <v>4607091388404</v>
      </c>
      <c r="E269" s="403"/>
      <c r="F269" s="63">
        <v>0.17</v>
      </c>
      <c r="G269" s="38">
        <v>15</v>
      </c>
      <c r="H269" s="63">
        <v>2.5499999999999998</v>
      </c>
      <c r="I269" s="63">
        <v>2.9</v>
      </c>
      <c r="J269" s="38">
        <v>156</v>
      </c>
      <c r="K269" s="38" t="s">
        <v>80</v>
      </c>
      <c r="L269" s="39" t="s">
        <v>98</v>
      </c>
      <c r="M269" s="38">
        <v>180</v>
      </c>
      <c r="N269" s="5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x14ac:dyDescent="0.2">
      <c r="A270" s="410"/>
      <c r="B270" s="410"/>
      <c r="C270" s="410"/>
      <c r="D270" s="410"/>
      <c r="E270" s="410"/>
      <c r="F270" s="410"/>
      <c r="G270" s="410"/>
      <c r="H270" s="410"/>
      <c r="I270" s="410"/>
      <c r="J270" s="410"/>
      <c r="K270" s="410"/>
      <c r="L270" s="410"/>
      <c r="M270" s="411"/>
      <c r="N270" s="407" t="s">
        <v>43</v>
      </c>
      <c r="O270" s="408"/>
      <c r="P270" s="408"/>
      <c r="Q270" s="408"/>
      <c r="R270" s="408"/>
      <c r="S270" s="408"/>
      <c r="T270" s="409"/>
      <c r="U270" s="43" t="s">
        <v>42</v>
      </c>
      <c r="V270" s="44">
        <f>IFERROR(V267/H267,"0")+IFERROR(V268/H268,"0")+IFERROR(V269/H269,"0")</f>
        <v>0</v>
      </c>
      <c r="W270" s="44">
        <f>IFERROR(W267/H267,"0")+IFERROR(W268/H268,"0")+IFERROR(W269/H269,"0")</f>
        <v>0</v>
      </c>
      <c r="X270" s="44">
        <f>IFERROR(IF(X267="",0,X267),"0")+IFERROR(IF(X268="",0,X268),"0")+IFERROR(IF(X269="",0,X269),"0")</f>
        <v>0</v>
      </c>
      <c r="Y270" s="68"/>
      <c r="Z270" s="68"/>
    </row>
    <row r="271" spans="1:53" x14ac:dyDescent="0.2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0</v>
      </c>
      <c r="V271" s="44">
        <f>IFERROR(SUM(V267:V269),"0")</f>
        <v>0</v>
      </c>
      <c r="W271" s="44">
        <f>IFERROR(SUM(W267:W269),"0")</f>
        <v>0</v>
      </c>
      <c r="X271" s="43"/>
      <c r="Y271" s="68"/>
      <c r="Z271" s="68"/>
    </row>
    <row r="272" spans="1:53" ht="14.25" customHeight="1" x14ac:dyDescent="0.25">
      <c r="A272" s="402" t="s">
        <v>449</v>
      </c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2"/>
      <c r="P272" s="402"/>
      <c r="Q272" s="402"/>
      <c r="R272" s="402"/>
      <c r="S272" s="402"/>
      <c r="T272" s="402"/>
      <c r="U272" s="402"/>
      <c r="V272" s="402"/>
      <c r="W272" s="402"/>
      <c r="X272" s="402"/>
      <c r="Y272" s="67"/>
      <c r="Z272" s="67"/>
    </row>
    <row r="273" spans="1:53" ht="16.5" customHeight="1" x14ac:dyDescent="0.25">
      <c r="A273" s="64" t="s">
        <v>450</v>
      </c>
      <c r="B273" s="64" t="s">
        <v>451</v>
      </c>
      <c r="C273" s="37">
        <v>4301180007</v>
      </c>
      <c r="D273" s="403">
        <v>4680115881808</v>
      </c>
      <c r="E273" s="403"/>
      <c r="F273" s="63">
        <v>0.1</v>
      </c>
      <c r="G273" s="38">
        <v>20</v>
      </c>
      <c r="H273" s="63">
        <v>2</v>
      </c>
      <c r="I273" s="63">
        <v>2.2400000000000002</v>
      </c>
      <c r="J273" s="38">
        <v>238</v>
      </c>
      <c r="K273" s="38" t="s">
        <v>453</v>
      </c>
      <c r="L273" s="39" t="s">
        <v>452</v>
      </c>
      <c r="M273" s="38">
        <v>730</v>
      </c>
      <c r="N273" s="5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405"/>
      <c r="P273" s="405"/>
      <c r="Q273" s="405"/>
      <c r="R273" s="406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IFERROR(IF(W273=0,"",ROUNDUP(W273/H273,0)*0.00474),"")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454</v>
      </c>
      <c r="B274" s="64" t="s">
        <v>455</v>
      </c>
      <c r="C274" s="37">
        <v>4301180006</v>
      </c>
      <c r="D274" s="403">
        <v>4680115881822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453</v>
      </c>
      <c r="L274" s="39" t="s">
        <v>452</v>
      </c>
      <c r="M274" s="38">
        <v>730</v>
      </c>
      <c r="N274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456</v>
      </c>
      <c r="B275" s="64" t="s">
        <v>457</v>
      </c>
      <c r="C275" s="37">
        <v>4301180001</v>
      </c>
      <c r="D275" s="403">
        <v>4680115880016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453</v>
      </c>
      <c r="L275" s="39" t="s">
        <v>452</v>
      </c>
      <c r="M275" s="38">
        <v>730</v>
      </c>
      <c r="N275" s="5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x14ac:dyDescent="0.2">
      <c r="A276" s="410"/>
      <c r="B276" s="410"/>
      <c r="C276" s="410"/>
      <c r="D276" s="410"/>
      <c r="E276" s="410"/>
      <c r="F276" s="410"/>
      <c r="G276" s="410"/>
      <c r="H276" s="410"/>
      <c r="I276" s="410"/>
      <c r="J276" s="410"/>
      <c r="K276" s="410"/>
      <c r="L276" s="410"/>
      <c r="M276" s="411"/>
      <c r="N276" s="407" t="s">
        <v>43</v>
      </c>
      <c r="O276" s="408"/>
      <c r="P276" s="408"/>
      <c r="Q276" s="408"/>
      <c r="R276" s="408"/>
      <c r="S276" s="408"/>
      <c r="T276" s="409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6.5" customHeight="1" x14ac:dyDescent="0.25">
      <c r="A278" s="401" t="s">
        <v>458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66"/>
      <c r="Z278" s="66"/>
    </row>
    <row r="279" spans="1:53" ht="14.25" customHeight="1" x14ac:dyDescent="0.25">
      <c r="A279" s="402" t="s">
        <v>116</v>
      </c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02"/>
      <c r="O279" s="402"/>
      <c r="P279" s="402"/>
      <c r="Q279" s="402"/>
      <c r="R279" s="402"/>
      <c r="S279" s="402"/>
      <c r="T279" s="402"/>
      <c r="U279" s="402"/>
      <c r="V279" s="402"/>
      <c r="W279" s="402"/>
      <c r="X279" s="402"/>
      <c r="Y279" s="67"/>
      <c r="Z279" s="67"/>
    </row>
    <row r="280" spans="1:53" ht="27" customHeight="1" x14ac:dyDescent="0.25">
      <c r="A280" s="64" t="s">
        <v>459</v>
      </c>
      <c r="B280" s="64" t="s">
        <v>460</v>
      </c>
      <c r="C280" s="37">
        <v>4301011315</v>
      </c>
      <c r="D280" s="403">
        <v>4607091387421</v>
      </c>
      <c r="E280" s="403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112</v>
      </c>
      <c r="L280" s="39" t="s">
        <v>111</v>
      </c>
      <c r="M280" s="38">
        <v>55</v>
      </c>
      <c r="N280" s="5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405"/>
      <c r="P280" s="405"/>
      <c r="Q280" s="405"/>
      <c r="R280" s="406"/>
      <c r="S280" s="40" t="s">
        <v>48</v>
      </c>
      <c r="T280" s="40" t="s">
        <v>48</v>
      </c>
      <c r="U280" s="41" t="s">
        <v>0</v>
      </c>
      <c r="V280" s="59">
        <v>50</v>
      </c>
      <c r="W280" s="56">
        <f t="shared" ref="W280:W287" si="14">IFERROR(IF(V280="",0,CEILING((V280/$H280),1)*$H280),"")</f>
        <v>54</v>
      </c>
      <c r="X280" s="42">
        <f>IFERROR(IF(W280=0,"",ROUNDUP(W280/H280,0)*0.02175),"")</f>
        <v>0.10874999999999999</v>
      </c>
      <c r="Y280" s="69" t="s">
        <v>48</v>
      </c>
      <c r="Z280" s="70" t="s">
        <v>48</v>
      </c>
      <c r="AD280" s="71"/>
      <c r="BA280" s="231" t="s">
        <v>66</v>
      </c>
    </row>
    <row r="281" spans="1:53" ht="27" customHeight="1" x14ac:dyDescent="0.25">
      <c r="A281" s="64" t="s">
        <v>459</v>
      </c>
      <c r="B281" s="64" t="s">
        <v>461</v>
      </c>
      <c r="C281" s="37">
        <v>4301011121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48</v>
      </c>
      <c r="K281" s="38" t="s">
        <v>112</v>
      </c>
      <c r="L281" s="39" t="s">
        <v>121</v>
      </c>
      <c r="M281" s="38">
        <v>55</v>
      </c>
      <c r="N281" s="57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si="14"/>
        <v>0</v>
      </c>
      <c r="X281" s="42" t="str">
        <f>IFERROR(IF(W281=0,"",ROUNDUP(W281/H281,0)*0.02039),"")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25">
      <c r="A282" s="64" t="s">
        <v>462</v>
      </c>
      <c r="B282" s="64" t="s">
        <v>463</v>
      </c>
      <c r="C282" s="37">
        <v>4301011396</v>
      </c>
      <c r="D282" s="403">
        <v>4607091387452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112</v>
      </c>
      <c r="L282" s="39" t="s">
        <v>121</v>
      </c>
      <c r="M282" s="38">
        <v>55</v>
      </c>
      <c r="N282" s="5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30</v>
      </c>
      <c r="W282" s="56">
        <f t="shared" si="14"/>
        <v>32.400000000000006</v>
      </c>
      <c r="X282" s="42">
        <f>IFERROR(IF(W282=0,"",ROUNDUP(W282/H282,0)*0.02039),"")</f>
        <v>6.1169999999999995E-2</v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25">
      <c r="A283" s="64" t="s">
        <v>462</v>
      </c>
      <c r="B283" s="64" t="s">
        <v>464</v>
      </c>
      <c r="C283" s="37">
        <v>4301011322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56</v>
      </c>
      <c r="K283" s="38" t="s">
        <v>112</v>
      </c>
      <c r="L283" s="39" t="s">
        <v>134</v>
      </c>
      <c r="M283" s="38">
        <v>55</v>
      </c>
      <c r="N283" s="5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4"/>
        <v>0</v>
      </c>
      <c r="X283" s="42" t="str">
        <f>IFERROR(IF(W283=0,"",ROUNDUP(W283/H283,0)*0.02175),"")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25">
      <c r="A284" s="64" t="s">
        <v>462</v>
      </c>
      <c r="B284" s="64" t="s">
        <v>465</v>
      </c>
      <c r="C284" s="37">
        <v>4301011619</v>
      </c>
      <c r="D284" s="403">
        <v>4607091387452</v>
      </c>
      <c r="E284" s="403"/>
      <c r="F284" s="63">
        <v>1.45</v>
      </c>
      <c r="G284" s="38">
        <v>8</v>
      </c>
      <c r="H284" s="63">
        <v>11.6</v>
      </c>
      <c r="I284" s="63">
        <v>12.08</v>
      </c>
      <c r="J284" s="38">
        <v>56</v>
      </c>
      <c r="K284" s="38" t="s">
        <v>112</v>
      </c>
      <c r="L284" s="39" t="s">
        <v>111</v>
      </c>
      <c r="M284" s="38">
        <v>55</v>
      </c>
      <c r="N284" s="573" t="s">
        <v>466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4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25">
      <c r="A285" s="64" t="s">
        <v>467</v>
      </c>
      <c r="B285" s="64" t="s">
        <v>468</v>
      </c>
      <c r="C285" s="37">
        <v>4301011313</v>
      </c>
      <c r="D285" s="403">
        <v>4607091385984</v>
      </c>
      <c r="E285" s="403"/>
      <c r="F285" s="63">
        <v>1.35</v>
      </c>
      <c r="G285" s="38">
        <v>8</v>
      </c>
      <c r="H285" s="63">
        <v>10.8</v>
      </c>
      <c r="I285" s="63">
        <v>11.28</v>
      </c>
      <c r="J285" s="38">
        <v>56</v>
      </c>
      <c r="K285" s="38" t="s">
        <v>112</v>
      </c>
      <c r="L285" s="39" t="s">
        <v>111</v>
      </c>
      <c r="M285" s="38">
        <v>55</v>
      </c>
      <c r="N285" s="57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30</v>
      </c>
      <c r="W285" s="56">
        <f t="shared" si="14"/>
        <v>32.400000000000006</v>
      </c>
      <c r="X285" s="42">
        <f>IFERROR(IF(W285=0,"",ROUNDUP(W285/H285,0)*0.02175),"")</f>
        <v>6.5250000000000002E-2</v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25">
      <c r="A286" s="64" t="s">
        <v>469</v>
      </c>
      <c r="B286" s="64" t="s">
        <v>470</v>
      </c>
      <c r="C286" s="37">
        <v>4301011316</v>
      </c>
      <c r="D286" s="403">
        <v>4607091387438</v>
      </c>
      <c r="E286" s="403"/>
      <c r="F286" s="63">
        <v>0.5</v>
      </c>
      <c r="G286" s="38">
        <v>10</v>
      </c>
      <c r="H286" s="63">
        <v>5</v>
      </c>
      <c r="I286" s="63">
        <v>5.24</v>
      </c>
      <c r="J286" s="38">
        <v>120</v>
      </c>
      <c r="K286" s="38" t="s">
        <v>80</v>
      </c>
      <c r="L286" s="39" t="s">
        <v>111</v>
      </c>
      <c r="M286" s="38">
        <v>55</v>
      </c>
      <c r="N286" s="5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10</v>
      </c>
      <c r="W286" s="56">
        <f t="shared" si="14"/>
        <v>10</v>
      </c>
      <c r="X286" s="42">
        <f>IFERROR(IF(W286=0,"",ROUNDUP(W286/H286,0)*0.00937),"")</f>
        <v>1.874E-2</v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25">
      <c r="A287" s="64" t="s">
        <v>471</v>
      </c>
      <c r="B287" s="64" t="s">
        <v>472</v>
      </c>
      <c r="C287" s="37">
        <v>4301011318</v>
      </c>
      <c r="D287" s="403">
        <v>4607091387469</v>
      </c>
      <c r="E287" s="403"/>
      <c r="F287" s="63">
        <v>0.5</v>
      </c>
      <c r="G287" s="38">
        <v>10</v>
      </c>
      <c r="H287" s="63">
        <v>5</v>
      </c>
      <c r="I287" s="63">
        <v>5.21</v>
      </c>
      <c r="J287" s="38">
        <v>120</v>
      </c>
      <c r="K287" s="38" t="s">
        <v>80</v>
      </c>
      <c r="L287" s="39" t="s">
        <v>79</v>
      </c>
      <c r="M287" s="38">
        <v>55</v>
      </c>
      <c r="N287" s="57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0</v>
      </c>
      <c r="W287" s="56">
        <f t="shared" si="14"/>
        <v>0</v>
      </c>
      <c r="X287" s="42" t="str">
        <f>IFERROR(IF(W287=0,"",ROUNDUP(W287/H287,0)*0.00937),"")</f>
        <v/>
      </c>
      <c r="Y287" s="69" t="s">
        <v>48</v>
      </c>
      <c r="Z287" s="70" t="s">
        <v>48</v>
      </c>
      <c r="AD287" s="71"/>
      <c r="BA287" s="238" t="s">
        <v>66</v>
      </c>
    </row>
    <row r="288" spans="1:53" x14ac:dyDescent="0.2">
      <c r="A288" s="410"/>
      <c r="B288" s="410"/>
      <c r="C288" s="410"/>
      <c r="D288" s="410"/>
      <c r="E288" s="410"/>
      <c r="F288" s="410"/>
      <c r="G288" s="410"/>
      <c r="H288" s="410"/>
      <c r="I288" s="410"/>
      <c r="J288" s="410"/>
      <c r="K288" s="410"/>
      <c r="L288" s="410"/>
      <c r="M288" s="411"/>
      <c r="N288" s="407" t="s">
        <v>43</v>
      </c>
      <c r="O288" s="408"/>
      <c r="P288" s="408"/>
      <c r="Q288" s="408"/>
      <c r="R288" s="408"/>
      <c r="S288" s="408"/>
      <c r="T288" s="409"/>
      <c r="U288" s="43" t="s">
        <v>42</v>
      </c>
      <c r="V288" s="44">
        <f>IFERROR(V280/H280,"0")+IFERROR(V281/H281,"0")+IFERROR(V282/H282,"0")+IFERROR(V283/H283,"0")+IFERROR(V284/H284,"0")+IFERROR(V285/H285,"0")+IFERROR(V286/H286,"0")+IFERROR(V287/H287,"0")</f>
        <v>12.185185185185185</v>
      </c>
      <c r="W288" s="44">
        <f>IFERROR(W280/H280,"0")+IFERROR(W281/H281,"0")+IFERROR(W282/H282,"0")+IFERROR(W283/H283,"0")+IFERROR(W284/H284,"0")+IFERROR(W285/H285,"0")+IFERROR(W286/H286,"0")+IFERROR(W287/H287,"0")</f>
        <v>13</v>
      </c>
      <c r="X288" s="44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0.25390999999999997</v>
      </c>
      <c r="Y288" s="68"/>
      <c r="Z288" s="68"/>
    </row>
    <row r="289" spans="1:53" x14ac:dyDescent="0.2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0</v>
      </c>
      <c r="V289" s="44">
        <f>IFERROR(SUM(V280:V287),"0")</f>
        <v>120</v>
      </c>
      <c r="W289" s="44">
        <f>IFERROR(SUM(W280:W287),"0")</f>
        <v>128.80000000000001</v>
      </c>
      <c r="X289" s="43"/>
      <c r="Y289" s="68"/>
      <c r="Z289" s="68"/>
    </row>
    <row r="290" spans="1:53" ht="14.25" customHeight="1" x14ac:dyDescent="0.25">
      <c r="A290" s="402" t="s">
        <v>76</v>
      </c>
      <c r="B290" s="402"/>
      <c r="C290" s="402"/>
      <c r="D290" s="402"/>
      <c r="E290" s="402"/>
      <c r="F290" s="402"/>
      <c r="G290" s="402"/>
      <c r="H290" s="402"/>
      <c r="I290" s="402"/>
      <c r="J290" s="402"/>
      <c r="K290" s="402"/>
      <c r="L290" s="402"/>
      <c r="M290" s="402"/>
      <c r="N290" s="402"/>
      <c r="O290" s="402"/>
      <c r="P290" s="402"/>
      <c r="Q290" s="402"/>
      <c r="R290" s="402"/>
      <c r="S290" s="402"/>
      <c r="T290" s="402"/>
      <c r="U290" s="402"/>
      <c r="V290" s="402"/>
      <c r="W290" s="402"/>
      <c r="X290" s="402"/>
      <c r="Y290" s="67"/>
      <c r="Z290" s="67"/>
    </row>
    <row r="291" spans="1:53" ht="27" customHeight="1" x14ac:dyDescent="0.25">
      <c r="A291" s="64" t="s">
        <v>473</v>
      </c>
      <c r="B291" s="64" t="s">
        <v>474</v>
      </c>
      <c r="C291" s="37">
        <v>4301031154</v>
      </c>
      <c r="D291" s="403">
        <v>4607091387292</v>
      </c>
      <c r="E291" s="403"/>
      <c r="F291" s="63">
        <v>0.73</v>
      </c>
      <c r="G291" s="38">
        <v>6</v>
      </c>
      <c r="H291" s="63">
        <v>4.38</v>
      </c>
      <c r="I291" s="63">
        <v>4.6399999999999997</v>
      </c>
      <c r="J291" s="38">
        <v>156</v>
      </c>
      <c r="K291" s="38" t="s">
        <v>80</v>
      </c>
      <c r="L291" s="39" t="s">
        <v>79</v>
      </c>
      <c r="M291" s="38">
        <v>45</v>
      </c>
      <c r="N291" s="57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405"/>
      <c r="P291" s="405"/>
      <c r="Q291" s="405"/>
      <c r="R291" s="406"/>
      <c r="S291" s="40" t="s">
        <v>48</v>
      </c>
      <c r="T291" s="40" t="s">
        <v>48</v>
      </c>
      <c r="U291" s="41" t="s">
        <v>0</v>
      </c>
      <c r="V291" s="59">
        <v>30</v>
      </c>
      <c r="W291" s="56">
        <f>IFERROR(IF(V291="",0,CEILING((V291/$H291),1)*$H291),"")</f>
        <v>30.66</v>
      </c>
      <c r="X291" s="42">
        <f>IFERROR(IF(W291=0,"",ROUNDUP(W291/H291,0)*0.00753),"")</f>
        <v>5.271E-2</v>
      </c>
      <c r="Y291" s="69" t="s">
        <v>48</v>
      </c>
      <c r="Z291" s="70" t="s">
        <v>48</v>
      </c>
      <c r="AD291" s="71"/>
      <c r="BA291" s="239" t="s">
        <v>66</v>
      </c>
    </row>
    <row r="292" spans="1:53" ht="27" customHeight="1" x14ac:dyDescent="0.25">
      <c r="A292" s="64" t="s">
        <v>475</v>
      </c>
      <c r="B292" s="64" t="s">
        <v>476</v>
      </c>
      <c r="C292" s="37">
        <v>4301031155</v>
      </c>
      <c r="D292" s="403">
        <v>4607091387315</v>
      </c>
      <c r="E292" s="403"/>
      <c r="F292" s="63">
        <v>0.7</v>
      </c>
      <c r="G292" s="38">
        <v>4</v>
      </c>
      <c r="H292" s="63">
        <v>2.8</v>
      </c>
      <c r="I292" s="63">
        <v>3.048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x14ac:dyDescent="0.2">
      <c r="A293" s="410"/>
      <c r="B293" s="410"/>
      <c r="C293" s="410"/>
      <c r="D293" s="410"/>
      <c r="E293" s="410"/>
      <c r="F293" s="410"/>
      <c r="G293" s="410"/>
      <c r="H293" s="410"/>
      <c r="I293" s="410"/>
      <c r="J293" s="410"/>
      <c r="K293" s="410"/>
      <c r="L293" s="410"/>
      <c r="M293" s="411"/>
      <c r="N293" s="407" t="s">
        <v>43</v>
      </c>
      <c r="O293" s="408"/>
      <c r="P293" s="408"/>
      <c r="Q293" s="408"/>
      <c r="R293" s="408"/>
      <c r="S293" s="408"/>
      <c r="T293" s="409"/>
      <c r="U293" s="43" t="s">
        <v>42</v>
      </c>
      <c r="V293" s="44">
        <f>IFERROR(V291/H291,"0")+IFERROR(V292/H292,"0")</f>
        <v>6.8493150684931505</v>
      </c>
      <c r="W293" s="44">
        <f>IFERROR(W291/H291,"0")+IFERROR(W292/H292,"0")</f>
        <v>7</v>
      </c>
      <c r="X293" s="44">
        <f>IFERROR(IF(X291="",0,X291),"0")+IFERROR(IF(X292="",0,X292),"0")</f>
        <v>5.271E-2</v>
      </c>
      <c r="Y293" s="68"/>
      <c r="Z293" s="68"/>
    </row>
    <row r="294" spans="1:53" x14ac:dyDescent="0.2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0</v>
      </c>
      <c r="V294" s="44">
        <f>IFERROR(SUM(V291:V292),"0")</f>
        <v>30</v>
      </c>
      <c r="W294" s="44">
        <f>IFERROR(SUM(W291:W292),"0")</f>
        <v>30.66</v>
      </c>
      <c r="X294" s="43"/>
      <c r="Y294" s="68"/>
      <c r="Z294" s="68"/>
    </row>
    <row r="295" spans="1:53" ht="16.5" customHeight="1" x14ac:dyDescent="0.25">
      <c r="A295" s="401" t="s">
        <v>477</v>
      </c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1"/>
      <c r="P295" s="401"/>
      <c r="Q295" s="401"/>
      <c r="R295" s="401"/>
      <c r="S295" s="401"/>
      <c r="T295" s="401"/>
      <c r="U295" s="401"/>
      <c r="V295" s="401"/>
      <c r="W295" s="401"/>
      <c r="X295" s="401"/>
      <c r="Y295" s="66"/>
      <c r="Z295" s="66"/>
    </row>
    <row r="296" spans="1:53" ht="14.25" customHeight="1" x14ac:dyDescent="0.25">
      <c r="A296" s="402" t="s">
        <v>76</v>
      </c>
      <c r="B296" s="402"/>
      <c r="C296" s="402"/>
      <c r="D296" s="402"/>
      <c r="E296" s="402"/>
      <c r="F296" s="402"/>
      <c r="G296" s="402"/>
      <c r="H296" s="402"/>
      <c r="I296" s="402"/>
      <c r="J296" s="402"/>
      <c r="K296" s="402"/>
      <c r="L296" s="402"/>
      <c r="M296" s="402"/>
      <c r="N296" s="402"/>
      <c r="O296" s="402"/>
      <c r="P296" s="402"/>
      <c r="Q296" s="402"/>
      <c r="R296" s="402"/>
      <c r="S296" s="402"/>
      <c r="T296" s="402"/>
      <c r="U296" s="402"/>
      <c r="V296" s="402"/>
      <c r="W296" s="402"/>
      <c r="X296" s="402"/>
      <c r="Y296" s="67"/>
      <c r="Z296" s="67"/>
    </row>
    <row r="297" spans="1:53" ht="27" customHeight="1" x14ac:dyDescent="0.25">
      <c r="A297" s="64" t="s">
        <v>478</v>
      </c>
      <c r="B297" s="64" t="s">
        <v>479</v>
      </c>
      <c r="C297" s="37">
        <v>4301031066</v>
      </c>
      <c r="D297" s="403">
        <v>4607091383836</v>
      </c>
      <c r="E297" s="403"/>
      <c r="F297" s="63">
        <v>0.3</v>
      </c>
      <c r="G297" s="38">
        <v>6</v>
      </c>
      <c r="H297" s="63">
        <v>1.8</v>
      </c>
      <c r="I297" s="63">
        <v>2.048</v>
      </c>
      <c r="J297" s="38">
        <v>156</v>
      </c>
      <c r="K297" s="38" t="s">
        <v>80</v>
      </c>
      <c r="L297" s="39" t="s">
        <v>79</v>
      </c>
      <c r="M297" s="38">
        <v>40</v>
      </c>
      <c r="N297" s="5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405"/>
      <c r="P297" s="405"/>
      <c r="Q297" s="405"/>
      <c r="R297" s="406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41" t="s">
        <v>66</v>
      </c>
    </row>
    <row r="298" spans="1:53" x14ac:dyDescent="0.2">
      <c r="A298" s="410"/>
      <c r="B298" s="410"/>
      <c r="C298" s="410"/>
      <c r="D298" s="410"/>
      <c r="E298" s="410"/>
      <c r="F298" s="410"/>
      <c r="G298" s="410"/>
      <c r="H298" s="410"/>
      <c r="I298" s="410"/>
      <c r="J298" s="410"/>
      <c r="K298" s="410"/>
      <c r="L298" s="410"/>
      <c r="M298" s="411"/>
      <c r="N298" s="407" t="s">
        <v>43</v>
      </c>
      <c r="O298" s="408"/>
      <c r="P298" s="408"/>
      <c r="Q298" s="408"/>
      <c r="R298" s="408"/>
      <c r="S298" s="408"/>
      <c r="T298" s="409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402" t="s">
        <v>81</v>
      </c>
      <c r="B300" s="402"/>
      <c r="C300" s="402"/>
      <c r="D300" s="402"/>
      <c r="E300" s="402"/>
      <c r="F300" s="402"/>
      <c r="G300" s="402"/>
      <c r="H300" s="402"/>
      <c r="I300" s="402"/>
      <c r="J300" s="402"/>
      <c r="K300" s="402"/>
      <c r="L300" s="402"/>
      <c r="M300" s="402"/>
      <c r="N300" s="402"/>
      <c r="O300" s="402"/>
      <c r="P300" s="402"/>
      <c r="Q300" s="402"/>
      <c r="R300" s="402"/>
      <c r="S300" s="402"/>
      <c r="T300" s="402"/>
      <c r="U300" s="402"/>
      <c r="V300" s="402"/>
      <c r="W300" s="402"/>
      <c r="X300" s="402"/>
      <c r="Y300" s="67"/>
      <c r="Z300" s="67"/>
    </row>
    <row r="301" spans="1:53" ht="27" customHeight="1" x14ac:dyDescent="0.25">
      <c r="A301" s="64" t="s">
        <v>480</v>
      </c>
      <c r="B301" s="64" t="s">
        <v>481</v>
      </c>
      <c r="C301" s="37">
        <v>4301051142</v>
      </c>
      <c r="D301" s="403">
        <v>4607091387919</v>
      </c>
      <c r="E301" s="403"/>
      <c r="F301" s="63">
        <v>1.35</v>
      </c>
      <c r="G301" s="38">
        <v>6</v>
      </c>
      <c r="H301" s="63">
        <v>8.1</v>
      </c>
      <c r="I301" s="63">
        <v>8.6639999999999997</v>
      </c>
      <c r="J301" s="38">
        <v>56</v>
      </c>
      <c r="K301" s="38" t="s">
        <v>112</v>
      </c>
      <c r="L301" s="39" t="s">
        <v>79</v>
      </c>
      <c r="M301" s="38">
        <v>45</v>
      </c>
      <c r="N301" s="5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405"/>
      <c r="P301" s="405"/>
      <c r="Q301" s="405"/>
      <c r="R301" s="406"/>
      <c r="S301" s="40" t="s">
        <v>48</v>
      </c>
      <c r="T301" s="40" t="s">
        <v>48</v>
      </c>
      <c r="U301" s="41" t="s">
        <v>0</v>
      </c>
      <c r="V301" s="59">
        <v>70</v>
      </c>
      <c r="W301" s="56">
        <f>IFERROR(IF(V301="",0,CEILING((V301/$H301),1)*$H301),"")</f>
        <v>72.899999999999991</v>
      </c>
      <c r="X301" s="42">
        <f>IFERROR(IF(W301=0,"",ROUNDUP(W301/H301,0)*0.02175),"")</f>
        <v>0.19574999999999998</v>
      </c>
      <c r="Y301" s="69" t="s">
        <v>48</v>
      </c>
      <c r="Z301" s="70" t="s">
        <v>48</v>
      </c>
      <c r="AD301" s="71"/>
      <c r="BA301" s="242" t="s">
        <v>66</v>
      </c>
    </row>
    <row r="302" spans="1:53" x14ac:dyDescent="0.2">
      <c r="A302" s="410"/>
      <c r="B302" s="410"/>
      <c r="C302" s="410"/>
      <c r="D302" s="410"/>
      <c r="E302" s="410"/>
      <c r="F302" s="410"/>
      <c r="G302" s="410"/>
      <c r="H302" s="410"/>
      <c r="I302" s="410"/>
      <c r="J302" s="410"/>
      <c r="K302" s="410"/>
      <c r="L302" s="410"/>
      <c r="M302" s="411"/>
      <c r="N302" s="407" t="s">
        <v>43</v>
      </c>
      <c r="O302" s="408"/>
      <c r="P302" s="408"/>
      <c r="Q302" s="408"/>
      <c r="R302" s="408"/>
      <c r="S302" s="408"/>
      <c r="T302" s="409"/>
      <c r="U302" s="43" t="s">
        <v>42</v>
      </c>
      <c r="V302" s="44">
        <f>IFERROR(V301/H301,"0")</f>
        <v>8.6419753086419764</v>
      </c>
      <c r="W302" s="44">
        <f>IFERROR(W301/H301,"0")</f>
        <v>9</v>
      </c>
      <c r="X302" s="44">
        <f>IFERROR(IF(X301="",0,X301),"0")</f>
        <v>0.19574999999999998</v>
      </c>
      <c r="Y302" s="68"/>
      <c r="Z302" s="68"/>
    </row>
    <row r="303" spans="1:53" x14ac:dyDescent="0.2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0</v>
      </c>
      <c r="V303" s="44">
        <f>IFERROR(SUM(V301:V301),"0")</f>
        <v>70</v>
      </c>
      <c r="W303" s="44">
        <f>IFERROR(SUM(W301:W301),"0")</f>
        <v>72.899999999999991</v>
      </c>
      <c r="X303" s="43"/>
      <c r="Y303" s="68"/>
      <c r="Z303" s="68"/>
    </row>
    <row r="304" spans="1:53" ht="14.25" customHeight="1" x14ac:dyDescent="0.25">
      <c r="A304" s="402" t="s">
        <v>237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67"/>
      <c r="Z304" s="67"/>
    </row>
    <row r="305" spans="1:53" ht="27" customHeight="1" x14ac:dyDescent="0.25">
      <c r="A305" s="64" t="s">
        <v>482</v>
      </c>
      <c r="B305" s="64" t="s">
        <v>483</v>
      </c>
      <c r="C305" s="37">
        <v>4301060324</v>
      </c>
      <c r="D305" s="403">
        <v>4607091388831</v>
      </c>
      <c r="E305" s="403"/>
      <c r="F305" s="63">
        <v>0.38</v>
      </c>
      <c r="G305" s="38">
        <v>6</v>
      </c>
      <c r="H305" s="63">
        <v>2.2799999999999998</v>
      </c>
      <c r="I305" s="63">
        <v>2.552</v>
      </c>
      <c r="J305" s="38">
        <v>156</v>
      </c>
      <c r="K305" s="38" t="s">
        <v>80</v>
      </c>
      <c r="L305" s="39" t="s">
        <v>79</v>
      </c>
      <c r="M305" s="38">
        <v>40</v>
      </c>
      <c r="N305" s="58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405"/>
      <c r="P305" s="405"/>
      <c r="Q305" s="405"/>
      <c r="R305" s="406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IFERROR(IF(W305=0,"",ROUNDUP(W305/H305,0)*0.00753),"")</f>
        <v/>
      </c>
      <c r="Y305" s="69" t="s">
        <v>48</v>
      </c>
      <c r="Z305" s="70" t="s">
        <v>48</v>
      </c>
      <c r="AD305" s="71"/>
      <c r="BA305" s="243" t="s">
        <v>66</v>
      </c>
    </row>
    <row r="306" spans="1:53" x14ac:dyDescent="0.2">
      <c r="A306" s="410"/>
      <c r="B306" s="410"/>
      <c r="C306" s="410"/>
      <c r="D306" s="410"/>
      <c r="E306" s="410"/>
      <c r="F306" s="410"/>
      <c r="G306" s="410"/>
      <c r="H306" s="410"/>
      <c r="I306" s="410"/>
      <c r="J306" s="410"/>
      <c r="K306" s="410"/>
      <c r="L306" s="410"/>
      <c r="M306" s="411"/>
      <c r="N306" s="407" t="s">
        <v>43</v>
      </c>
      <c r="O306" s="408"/>
      <c r="P306" s="408"/>
      <c r="Q306" s="408"/>
      <c r="R306" s="408"/>
      <c r="S306" s="408"/>
      <c r="T306" s="409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402" t="s">
        <v>94</v>
      </c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2"/>
      <c r="P308" s="402"/>
      <c r="Q308" s="402"/>
      <c r="R308" s="402"/>
      <c r="S308" s="402"/>
      <c r="T308" s="402"/>
      <c r="U308" s="402"/>
      <c r="V308" s="402"/>
      <c r="W308" s="402"/>
      <c r="X308" s="402"/>
      <c r="Y308" s="67"/>
      <c r="Z308" s="67"/>
    </row>
    <row r="309" spans="1:53" ht="27" customHeight="1" x14ac:dyDescent="0.25">
      <c r="A309" s="64" t="s">
        <v>484</v>
      </c>
      <c r="B309" s="64" t="s">
        <v>485</v>
      </c>
      <c r="C309" s="37">
        <v>4301032015</v>
      </c>
      <c r="D309" s="403">
        <v>4607091383102</v>
      </c>
      <c r="E309" s="403"/>
      <c r="F309" s="63">
        <v>0.17</v>
      </c>
      <c r="G309" s="38">
        <v>15</v>
      </c>
      <c r="H309" s="63">
        <v>2.5499999999999998</v>
      </c>
      <c r="I309" s="63">
        <v>2.9750000000000001</v>
      </c>
      <c r="J309" s="38">
        <v>156</v>
      </c>
      <c r="K309" s="38" t="s">
        <v>80</v>
      </c>
      <c r="L309" s="39" t="s">
        <v>98</v>
      </c>
      <c r="M309" s="38">
        <v>180</v>
      </c>
      <c r="N309" s="5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405"/>
      <c r="P309" s="405"/>
      <c r="Q309" s="405"/>
      <c r="R309" s="406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IFERROR(IF(W309=0,"",ROUNDUP(W309/H309,0)*0.00753),"")</f>
        <v/>
      </c>
      <c r="Y309" s="69" t="s">
        <v>48</v>
      </c>
      <c r="Z309" s="70" t="s">
        <v>48</v>
      </c>
      <c r="AD309" s="71"/>
      <c r="BA309" s="244" t="s">
        <v>66</v>
      </c>
    </row>
    <row r="310" spans="1:53" x14ac:dyDescent="0.2">
      <c r="A310" s="410"/>
      <c r="B310" s="410"/>
      <c r="C310" s="410"/>
      <c r="D310" s="410"/>
      <c r="E310" s="410"/>
      <c r="F310" s="410"/>
      <c r="G310" s="410"/>
      <c r="H310" s="410"/>
      <c r="I310" s="410"/>
      <c r="J310" s="410"/>
      <c r="K310" s="410"/>
      <c r="L310" s="410"/>
      <c r="M310" s="411"/>
      <c r="N310" s="407" t="s">
        <v>43</v>
      </c>
      <c r="O310" s="408"/>
      <c r="P310" s="408"/>
      <c r="Q310" s="408"/>
      <c r="R310" s="408"/>
      <c r="S310" s="408"/>
      <c r="T310" s="409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27.75" customHeight="1" x14ac:dyDescent="0.2">
      <c r="A312" s="400" t="s">
        <v>486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55"/>
      <c r="Z312" s="55"/>
    </row>
    <row r="313" spans="1:53" ht="16.5" customHeight="1" x14ac:dyDescent="0.25">
      <c r="A313" s="401" t="s">
        <v>487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66"/>
      <c r="Z313" s="66"/>
    </row>
    <row r="314" spans="1:53" ht="14.25" customHeight="1" x14ac:dyDescent="0.25">
      <c r="A314" s="402" t="s">
        <v>81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67"/>
      <c r="Z314" s="67"/>
    </row>
    <row r="315" spans="1:53" ht="27" customHeight="1" x14ac:dyDescent="0.25">
      <c r="A315" s="64" t="s">
        <v>489</v>
      </c>
      <c r="B315" s="64" t="s">
        <v>490</v>
      </c>
      <c r="C315" s="37">
        <v>4301051292</v>
      </c>
      <c r="D315" s="403">
        <v>4607091383928</v>
      </c>
      <c r="E315" s="403"/>
      <c r="F315" s="63">
        <v>1.3</v>
      </c>
      <c r="G315" s="38">
        <v>6</v>
      </c>
      <c r="H315" s="63">
        <v>7.8</v>
      </c>
      <c r="I315" s="63">
        <v>8.3699999999999992</v>
      </c>
      <c r="J315" s="38">
        <v>56</v>
      </c>
      <c r="K315" s="38" t="s">
        <v>112</v>
      </c>
      <c r="L315" s="39" t="s">
        <v>79</v>
      </c>
      <c r="M315" s="38">
        <v>40</v>
      </c>
      <c r="N315" s="58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5" s="405"/>
      <c r="P315" s="405"/>
      <c r="Q315" s="405"/>
      <c r="R315" s="406"/>
      <c r="S315" s="40" t="s">
        <v>488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5" t="s">
        <v>66</v>
      </c>
    </row>
    <row r="316" spans="1:53" x14ac:dyDescent="0.2">
      <c r="A316" s="410"/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1"/>
      <c r="N316" s="407" t="s">
        <v>43</v>
      </c>
      <c r="O316" s="408"/>
      <c r="P316" s="408"/>
      <c r="Q316" s="408"/>
      <c r="R316" s="408"/>
      <c r="S316" s="408"/>
      <c r="T316" s="409"/>
      <c r="U316" s="43" t="s">
        <v>42</v>
      </c>
      <c r="V316" s="44">
        <f>IFERROR(V315/H315,"0")</f>
        <v>0</v>
      </c>
      <c r="W316" s="44">
        <f>IFERROR(W315/H315,"0")</f>
        <v>0</v>
      </c>
      <c r="X316" s="44">
        <f>IFERROR(IF(X315="",0,X315),"0")</f>
        <v>0</v>
      </c>
      <c r="Y316" s="68"/>
      <c r="Z316" s="68"/>
    </row>
    <row r="317" spans="1:53" x14ac:dyDescent="0.2">
      <c r="A317" s="410"/>
      <c r="B317" s="410"/>
      <c r="C317" s="410"/>
      <c r="D317" s="410"/>
      <c r="E317" s="410"/>
      <c r="F317" s="410"/>
      <c r="G317" s="410"/>
      <c r="H317" s="410"/>
      <c r="I317" s="410"/>
      <c r="J317" s="410"/>
      <c r="K317" s="410"/>
      <c r="L317" s="410"/>
      <c r="M317" s="411"/>
      <c r="N317" s="407" t="s">
        <v>43</v>
      </c>
      <c r="O317" s="408"/>
      <c r="P317" s="408"/>
      <c r="Q317" s="408"/>
      <c r="R317" s="408"/>
      <c r="S317" s="408"/>
      <c r="T317" s="409"/>
      <c r="U317" s="43" t="s">
        <v>0</v>
      </c>
      <c r="V317" s="44">
        <f>IFERROR(SUM(V315:V315),"0")</f>
        <v>0</v>
      </c>
      <c r="W317" s="44">
        <f>IFERROR(SUM(W315:W315),"0")</f>
        <v>0</v>
      </c>
      <c r="X317" s="43"/>
      <c r="Y317" s="68"/>
      <c r="Z317" s="68"/>
    </row>
    <row r="318" spans="1:53" ht="27.75" customHeight="1" x14ac:dyDescent="0.2">
      <c r="A318" s="400" t="s">
        <v>491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55"/>
      <c r="Z318" s="55"/>
    </row>
    <row r="319" spans="1:53" ht="16.5" customHeight="1" x14ac:dyDescent="0.25">
      <c r="A319" s="401" t="s">
        <v>492</v>
      </c>
      <c r="B319" s="401"/>
      <c r="C319" s="401"/>
      <c r="D319" s="401"/>
      <c r="E319" s="401"/>
      <c r="F319" s="401"/>
      <c r="G319" s="401"/>
      <c r="H319" s="401"/>
      <c r="I319" s="401"/>
      <c r="J319" s="401"/>
      <c r="K319" s="401"/>
      <c r="L319" s="401"/>
      <c r="M319" s="401"/>
      <c r="N319" s="401"/>
      <c r="O319" s="401"/>
      <c r="P319" s="401"/>
      <c r="Q319" s="401"/>
      <c r="R319" s="401"/>
      <c r="S319" s="401"/>
      <c r="T319" s="401"/>
      <c r="U319" s="401"/>
      <c r="V319" s="401"/>
      <c r="W319" s="401"/>
      <c r="X319" s="401"/>
      <c r="Y319" s="66"/>
      <c r="Z319" s="66"/>
    </row>
    <row r="320" spans="1:53" ht="14.25" customHeight="1" x14ac:dyDescent="0.25">
      <c r="A320" s="402" t="s">
        <v>116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67"/>
      <c r="Z320" s="67"/>
    </row>
    <row r="321" spans="1:53" ht="27" customHeight="1" x14ac:dyDescent="0.25">
      <c r="A321" s="64" t="s">
        <v>493</v>
      </c>
      <c r="B321" s="64" t="s">
        <v>494</v>
      </c>
      <c r="C321" s="37">
        <v>4301011339</v>
      </c>
      <c r="D321" s="403">
        <v>4607091383997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112</v>
      </c>
      <c r="L321" s="39" t="s">
        <v>79</v>
      </c>
      <c r="M321" s="38">
        <v>60</v>
      </c>
      <c r="N321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3200</v>
      </c>
      <c r="W321" s="56">
        <f t="shared" ref="W321:W328" si="15">IFERROR(IF(V321="",0,CEILING((V321/$H321),1)*$H321),"")</f>
        <v>3210</v>
      </c>
      <c r="X321" s="42">
        <f>IFERROR(IF(W321=0,"",ROUNDUP(W321/H321,0)*0.02175),"")</f>
        <v>4.6544999999999996</v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493</v>
      </c>
      <c r="B322" s="64" t="s">
        <v>495</v>
      </c>
      <c r="C322" s="37">
        <v>4301011239</v>
      </c>
      <c r="D322" s="403">
        <v>4607091383997</v>
      </c>
      <c r="E322" s="403"/>
      <c r="F322" s="63">
        <v>2.5</v>
      </c>
      <c r="G322" s="38">
        <v>6</v>
      </c>
      <c r="H322" s="63">
        <v>15</v>
      </c>
      <c r="I322" s="63">
        <v>15.48</v>
      </c>
      <c r="J322" s="38">
        <v>48</v>
      </c>
      <c r="K322" s="38" t="s">
        <v>112</v>
      </c>
      <c r="L322" s="39" t="s">
        <v>121</v>
      </c>
      <c r="M322" s="38">
        <v>60</v>
      </c>
      <c r="N322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5"/>
        <v>0</v>
      </c>
      <c r="X322" s="42" t="str">
        <f>IFERROR(IF(W322=0,"",ROUNDUP(W322/H322,0)*0.02039),"")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496</v>
      </c>
      <c r="B323" s="64" t="s">
        <v>497</v>
      </c>
      <c r="C323" s="37">
        <v>4301011326</v>
      </c>
      <c r="D323" s="403">
        <v>4607091384130</v>
      </c>
      <c r="E323" s="403"/>
      <c r="F323" s="63">
        <v>2.5</v>
      </c>
      <c r="G323" s="38">
        <v>6</v>
      </c>
      <c r="H323" s="63">
        <v>15</v>
      </c>
      <c r="I323" s="63">
        <v>15.48</v>
      </c>
      <c r="J323" s="38">
        <v>48</v>
      </c>
      <c r="K323" s="38" t="s">
        <v>112</v>
      </c>
      <c r="L323" s="39" t="s">
        <v>79</v>
      </c>
      <c r="M323" s="38">
        <v>60</v>
      </c>
      <c r="N323" s="5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750</v>
      </c>
      <c r="W323" s="56">
        <f t="shared" si="15"/>
        <v>750</v>
      </c>
      <c r="X323" s="42">
        <f>IFERROR(IF(W323=0,"",ROUNDUP(W323/H323,0)*0.02175),"")</f>
        <v>1.0874999999999999</v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496</v>
      </c>
      <c r="B324" s="64" t="s">
        <v>498</v>
      </c>
      <c r="C324" s="37">
        <v>4301011240</v>
      </c>
      <c r="D324" s="403">
        <v>4607091384130</v>
      </c>
      <c r="E324" s="403"/>
      <c r="F324" s="63">
        <v>2.5</v>
      </c>
      <c r="G324" s="38">
        <v>6</v>
      </c>
      <c r="H324" s="63">
        <v>15</v>
      </c>
      <c r="I324" s="63">
        <v>15.48</v>
      </c>
      <c r="J324" s="38">
        <v>48</v>
      </c>
      <c r="K324" s="38" t="s">
        <v>112</v>
      </c>
      <c r="L324" s="39" t="s">
        <v>121</v>
      </c>
      <c r="M324" s="38">
        <v>60</v>
      </c>
      <c r="N324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4" s="405"/>
      <c r="P324" s="405"/>
      <c r="Q324" s="405"/>
      <c r="R324" s="406"/>
      <c r="S324" s="40" t="s">
        <v>48</v>
      </c>
      <c r="T324" s="40" t="s">
        <v>48</v>
      </c>
      <c r="U324" s="41" t="s">
        <v>0</v>
      </c>
      <c r="V324" s="59">
        <v>0</v>
      </c>
      <c r="W324" s="56">
        <f t="shared" si="15"/>
        <v>0</v>
      </c>
      <c r="X324" s="42" t="str">
        <f>IFERROR(IF(W324=0,"",ROUNDUP(W324/H324,0)*0.02039),"")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ht="16.5" customHeight="1" x14ac:dyDescent="0.25">
      <c r="A325" s="64" t="s">
        <v>499</v>
      </c>
      <c r="B325" s="64" t="s">
        <v>500</v>
      </c>
      <c r="C325" s="37">
        <v>4301011330</v>
      </c>
      <c r="D325" s="403">
        <v>4607091384147</v>
      </c>
      <c r="E325" s="403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112</v>
      </c>
      <c r="L325" s="39" t="s">
        <v>79</v>
      </c>
      <c r="M325" s="38">
        <v>60</v>
      </c>
      <c r="N325" s="58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5" s="405"/>
      <c r="P325" s="405"/>
      <c r="Q325" s="405"/>
      <c r="R325" s="406"/>
      <c r="S325" s="40" t="s">
        <v>48</v>
      </c>
      <c r="T325" s="40" t="s">
        <v>48</v>
      </c>
      <c r="U325" s="41" t="s">
        <v>0</v>
      </c>
      <c r="V325" s="59">
        <v>1500</v>
      </c>
      <c r="W325" s="56">
        <f t="shared" si="15"/>
        <v>1500</v>
      </c>
      <c r="X325" s="42">
        <f>IFERROR(IF(W325=0,"",ROUNDUP(W325/H325,0)*0.02175),"")</f>
        <v>2.1749999999999998</v>
      </c>
      <c r="Y325" s="69" t="s">
        <v>48</v>
      </c>
      <c r="Z325" s="70" t="s">
        <v>48</v>
      </c>
      <c r="AD325" s="71"/>
      <c r="BA325" s="250" t="s">
        <v>66</v>
      </c>
    </row>
    <row r="326" spans="1:53" ht="16.5" customHeight="1" x14ac:dyDescent="0.25">
      <c r="A326" s="64" t="s">
        <v>499</v>
      </c>
      <c r="B326" s="64" t="s">
        <v>501</v>
      </c>
      <c r="C326" s="37">
        <v>4301011238</v>
      </c>
      <c r="D326" s="403">
        <v>4607091384147</v>
      </c>
      <c r="E326" s="403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112</v>
      </c>
      <c r="L326" s="39" t="s">
        <v>121</v>
      </c>
      <c r="M326" s="38">
        <v>60</v>
      </c>
      <c r="N326" s="589" t="s">
        <v>502</v>
      </c>
      <c r="O326" s="405"/>
      <c r="P326" s="405"/>
      <c r="Q326" s="405"/>
      <c r="R326" s="406"/>
      <c r="S326" s="40" t="s">
        <v>48</v>
      </c>
      <c r="T326" s="40" t="s">
        <v>48</v>
      </c>
      <c r="U326" s="41" t="s">
        <v>0</v>
      </c>
      <c r="V326" s="59">
        <v>0</v>
      </c>
      <c r="W326" s="56">
        <f t="shared" si="15"/>
        <v>0</v>
      </c>
      <c r="X326" s="42" t="str">
        <f>IFERROR(IF(W326=0,"",ROUNDUP(W326/H326,0)*0.02039),"")</f>
        <v/>
      </c>
      <c r="Y326" s="69" t="s">
        <v>48</v>
      </c>
      <c r="Z326" s="70" t="s">
        <v>48</v>
      </c>
      <c r="AD326" s="71"/>
      <c r="BA326" s="251" t="s">
        <v>66</v>
      </c>
    </row>
    <row r="327" spans="1:53" ht="27" customHeight="1" x14ac:dyDescent="0.25">
      <c r="A327" s="64" t="s">
        <v>503</v>
      </c>
      <c r="B327" s="64" t="s">
        <v>504</v>
      </c>
      <c r="C327" s="37">
        <v>4301011327</v>
      </c>
      <c r="D327" s="403">
        <v>4607091384154</v>
      </c>
      <c r="E327" s="403"/>
      <c r="F327" s="63">
        <v>0.5</v>
      </c>
      <c r="G327" s="38">
        <v>10</v>
      </c>
      <c r="H327" s="63">
        <v>5</v>
      </c>
      <c r="I327" s="63">
        <v>5.21</v>
      </c>
      <c r="J327" s="38">
        <v>120</v>
      </c>
      <c r="K327" s="38" t="s">
        <v>80</v>
      </c>
      <c r="L327" s="39" t="s">
        <v>79</v>
      </c>
      <c r="M327" s="38">
        <v>60</v>
      </c>
      <c r="N327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0</v>
      </c>
      <c r="W327" s="56">
        <f t="shared" si="15"/>
        <v>0</v>
      </c>
      <c r="X327" s="42" t="str">
        <f>IFERROR(IF(W327=0,"",ROUNDUP(W327/H327,0)*0.00937),"")</f>
        <v/>
      </c>
      <c r="Y327" s="69" t="s">
        <v>48</v>
      </c>
      <c r="Z327" s="70" t="s">
        <v>48</v>
      </c>
      <c r="AD327" s="71"/>
      <c r="BA327" s="252" t="s">
        <v>66</v>
      </c>
    </row>
    <row r="328" spans="1:53" ht="27" customHeight="1" x14ac:dyDescent="0.25">
      <c r="A328" s="64" t="s">
        <v>505</v>
      </c>
      <c r="B328" s="64" t="s">
        <v>506</v>
      </c>
      <c r="C328" s="37">
        <v>4301011332</v>
      </c>
      <c r="D328" s="403">
        <v>4607091384161</v>
      </c>
      <c r="E328" s="403"/>
      <c r="F328" s="63">
        <v>0.5</v>
      </c>
      <c r="G328" s="38">
        <v>10</v>
      </c>
      <c r="H328" s="63">
        <v>5</v>
      </c>
      <c r="I328" s="63">
        <v>5.21</v>
      </c>
      <c r="J328" s="38">
        <v>120</v>
      </c>
      <c r="K328" s="38" t="s">
        <v>80</v>
      </c>
      <c r="L328" s="39" t="s">
        <v>79</v>
      </c>
      <c r="M328" s="38">
        <v>60</v>
      </c>
      <c r="N328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0</v>
      </c>
      <c r="W328" s="56">
        <f t="shared" si="15"/>
        <v>0</v>
      </c>
      <c r="X328" s="42" t="str">
        <f>IFERROR(IF(W328=0,"",ROUNDUP(W328/H328,0)*0.00937),"")</f>
        <v/>
      </c>
      <c r="Y328" s="69" t="s">
        <v>48</v>
      </c>
      <c r="Z328" s="70" t="s">
        <v>48</v>
      </c>
      <c r="AD328" s="71"/>
      <c r="BA328" s="253" t="s">
        <v>66</v>
      </c>
    </row>
    <row r="329" spans="1:53" x14ac:dyDescent="0.2">
      <c r="A329" s="410"/>
      <c r="B329" s="410"/>
      <c r="C329" s="410"/>
      <c r="D329" s="410"/>
      <c r="E329" s="410"/>
      <c r="F329" s="410"/>
      <c r="G329" s="410"/>
      <c r="H329" s="410"/>
      <c r="I329" s="410"/>
      <c r="J329" s="410"/>
      <c r="K329" s="410"/>
      <c r="L329" s="410"/>
      <c r="M329" s="411"/>
      <c r="N329" s="407" t="s">
        <v>43</v>
      </c>
      <c r="O329" s="408"/>
      <c r="P329" s="408"/>
      <c r="Q329" s="408"/>
      <c r="R329" s="408"/>
      <c r="S329" s="408"/>
      <c r="T329" s="409"/>
      <c r="U329" s="43" t="s">
        <v>42</v>
      </c>
      <c r="V329" s="44">
        <f>IFERROR(V321/H321,"0")+IFERROR(V322/H322,"0")+IFERROR(V323/H323,"0")+IFERROR(V324/H324,"0")+IFERROR(V325/H325,"0")+IFERROR(V326/H326,"0")+IFERROR(V327/H327,"0")+IFERROR(V328/H328,"0")</f>
        <v>363.33333333333337</v>
      </c>
      <c r="W329" s="44">
        <f>IFERROR(W321/H321,"0")+IFERROR(W322/H322,"0")+IFERROR(W323/H323,"0")+IFERROR(W324/H324,"0")+IFERROR(W325/H325,"0")+IFERROR(W326/H326,"0")+IFERROR(W327/H327,"0")+IFERROR(W328/H328,"0")</f>
        <v>364</v>
      </c>
      <c r="X329" s="44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>7.9169999999999989</v>
      </c>
      <c r="Y329" s="68"/>
      <c r="Z329" s="68"/>
    </row>
    <row r="330" spans="1:53" x14ac:dyDescent="0.2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0</v>
      </c>
      <c r="V330" s="44">
        <f>IFERROR(SUM(V321:V328),"0")</f>
        <v>5450</v>
      </c>
      <c r="W330" s="44">
        <f>IFERROR(SUM(W321:W328),"0")</f>
        <v>5460</v>
      </c>
      <c r="X330" s="43"/>
      <c r="Y330" s="68"/>
      <c r="Z330" s="68"/>
    </row>
    <row r="331" spans="1:53" ht="14.25" customHeight="1" x14ac:dyDescent="0.25">
      <c r="A331" s="402" t="s">
        <v>108</v>
      </c>
      <c r="B331" s="402"/>
      <c r="C331" s="402"/>
      <c r="D331" s="402"/>
      <c r="E331" s="402"/>
      <c r="F331" s="402"/>
      <c r="G331" s="402"/>
      <c r="H331" s="402"/>
      <c r="I331" s="402"/>
      <c r="J331" s="402"/>
      <c r="K331" s="402"/>
      <c r="L331" s="402"/>
      <c r="M331" s="402"/>
      <c r="N331" s="402"/>
      <c r="O331" s="402"/>
      <c r="P331" s="402"/>
      <c r="Q331" s="402"/>
      <c r="R331" s="402"/>
      <c r="S331" s="402"/>
      <c r="T331" s="402"/>
      <c r="U331" s="402"/>
      <c r="V331" s="402"/>
      <c r="W331" s="402"/>
      <c r="X331" s="402"/>
      <c r="Y331" s="67"/>
      <c r="Z331" s="67"/>
    </row>
    <row r="332" spans="1:53" ht="27" customHeight="1" x14ac:dyDescent="0.25">
      <c r="A332" s="64" t="s">
        <v>507</v>
      </c>
      <c r="B332" s="64" t="s">
        <v>508</v>
      </c>
      <c r="C332" s="37">
        <v>4301020178</v>
      </c>
      <c r="D332" s="403">
        <v>4607091383980</v>
      </c>
      <c r="E332" s="403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112</v>
      </c>
      <c r="L332" s="39" t="s">
        <v>111</v>
      </c>
      <c r="M332" s="38">
        <v>50</v>
      </c>
      <c r="N332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2" s="405"/>
      <c r="P332" s="405"/>
      <c r="Q332" s="405"/>
      <c r="R332" s="406"/>
      <c r="S332" s="40" t="s">
        <v>48</v>
      </c>
      <c r="T332" s="40" t="s">
        <v>48</v>
      </c>
      <c r="U332" s="41" t="s">
        <v>0</v>
      </c>
      <c r="V332" s="59">
        <v>2250</v>
      </c>
      <c r="W332" s="56">
        <f>IFERROR(IF(V332="",0,CEILING((V332/$H332),1)*$H332),"")</f>
        <v>2250</v>
      </c>
      <c r="X332" s="42">
        <f>IFERROR(IF(W332=0,"",ROUNDUP(W332/H332,0)*0.02175),"")</f>
        <v>3.2624999999999997</v>
      </c>
      <c r="Y332" s="69" t="s">
        <v>48</v>
      </c>
      <c r="Z332" s="70" t="s">
        <v>48</v>
      </c>
      <c r="AD332" s="71"/>
      <c r="BA332" s="254" t="s">
        <v>66</v>
      </c>
    </row>
    <row r="333" spans="1:53" ht="16.5" customHeight="1" x14ac:dyDescent="0.25">
      <c r="A333" s="64" t="s">
        <v>509</v>
      </c>
      <c r="B333" s="64" t="s">
        <v>510</v>
      </c>
      <c r="C333" s="37">
        <v>4301020270</v>
      </c>
      <c r="D333" s="403">
        <v>4680115883314</v>
      </c>
      <c r="E333" s="403"/>
      <c r="F333" s="63">
        <v>1.35</v>
      </c>
      <c r="G333" s="38">
        <v>8</v>
      </c>
      <c r="H333" s="63">
        <v>10.8</v>
      </c>
      <c r="I333" s="63">
        <v>11.28</v>
      </c>
      <c r="J333" s="38">
        <v>56</v>
      </c>
      <c r="K333" s="38" t="s">
        <v>112</v>
      </c>
      <c r="L333" s="39" t="s">
        <v>134</v>
      </c>
      <c r="M333" s="38">
        <v>50</v>
      </c>
      <c r="N333" s="593" t="s">
        <v>511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5" t="s">
        <v>66</v>
      </c>
    </row>
    <row r="334" spans="1:53" ht="27" customHeight="1" x14ac:dyDescent="0.25">
      <c r="A334" s="64" t="s">
        <v>512</v>
      </c>
      <c r="B334" s="64" t="s">
        <v>513</v>
      </c>
      <c r="C334" s="37">
        <v>4301020179</v>
      </c>
      <c r="D334" s="403">
        <v>4607091384178</v>
      </c>
      <c r="E334" s="403"/>
      <c r="F334" s="63">
        <v>0.4</v>
      </c>
      <c r="G334" s="38">
        <v>10</v>
      </c>
      <c r="H334" s="63">
        <v>4</v>
      </c>
      <c r="I334" s="63">
        <v>4.24</v>
      </c>
      <c r="J334" s="38">
        <v>120</v>
      </c>
      <c r="K334" s="38" t="s">
        <v>80</v>
      </c>
      <c r="L334" s="39" t="s">
        <v>111</v>
      </c>
      <c r="M334" s="38">
        <v>50</v>
      </c>
      <c r="N334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IFERROR(IF(W334=0,"",ROUNDUP(W334/H334,0)*0.00937),"")</f>
        <v/>
      </c>
      <c r="Y334" s="69" t="s">
        <v>48</v>
      </c>
      <c r="Z334" s="70" t="s">
        <v>48</v>
      </c>
      <c r="AD334" s="71"/>
      <c r="BA334" s="256" t="s">
        <v>66</v>
      </c>
    </row>
    <row r="335" spans="1:53" x14ac:dyDescent="0.2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IFERROR(V332/H332,"0")+IFERROR(V333/H333,"0")+IFERROR(V334/H334,"0")</f>
        <v>150</v>
      </c>
      <c r="W335" s="44">
        <f>IFERROR(W332/H332,"0")+IFERROR(W333/H333,"0")+IFERROR(W334/H334,"0")</f>
        <v>150</v>
      </c>
      <c r="X335" s="44">
        <f>IFERROR(IF(X332="",0,X332),"0")+IFERROR(IF(X333="",0,X333),"0")+IFERROR(IF(X334="",0,X334),"0")</f>
        <v>3.2624999999999997</v>
      </c>
      <c r="Y335" s="68"/>
      <c r="Z335" s="68"/>
    </row>
    <row r="336" spans="1:53" x14ac:dyDescent="0.2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IFERROR(SUM(V332:V334),"0")</f>
        <v>2250</v>
      </c>
      <c r="W336" s="44">
        <f>IFERROR(SUM(W332:W334),"0")</f>
        <v>2250</v>
      </c>
      <c r="X336" s="43"/>
      <c r="Y336" s="68"/>
      <c r="Z336" s="68"/>
    </row>
    <row r="337" spans="1:53" ht="14.25" customHeight="1" x14ac:dyDescent="0.25">
      <c r="A337" s="402" t="s">
        <v>81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27" customHeight="1" x14ac:dyDescent="0.25">
      <c r="A338" s="64" t="s">
        <v>514</v>
      </c>
      <c r="B338" s="64" t="s">
        <v>515</v>
      </c>
      <c r="C338" s="37">
        <v>4301051560</v>
      </c>
      <c r="D338" s="403">
        <v>4607091383928</v>
      </c>
      <c r="E338" s="403"/>
      <c r="F338" s="63">
        <v>1.3</v>
      </c>
      <c r="G338" s="38">
        <v>6</v>
      </c>
      <c r="H338" s="63">
        <v>7.8</v>
      </c>
      <c r="I338" s="63">
        <v>8.3699999999999992</v>
      </c>
      <c r="J338" s="38">
        <v>56</v>
      </c>
      <c r="K338" s="38" t="s">
        <v>112</v>
      </c>
      <c r="L338" s="39" t="s">
        <v>134</v>
      </c>
      <c r="M338" s="38">
        <v>40</v>
      </c>
      <c r="N338" s="595" t="s">
        <v>516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7" t="s">
        <v>66</v>
      </c>
    </row>
    <row r="339" spans="1:53" ht="27" customHeight="1" x14ac:dyDescent="0.25">
      <c r="A339" s="64" t="s">
        <v>517</v>
      </c>
      <c r="B339" s="64" t="s">
        <v>518</v>
      </c>
      <c r="C339" s="37">
        <v>4301051298</v>
      </c>
      <c r="D339" s="403">
        <v>4607091384260</v>
      </c>
      <c r="E339" s="40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112</v>
      </c>
      <c r="L339" s="39" t="s">
        <v>79</v>
      </c>
      <c r="M339" s="38">
        <v>35</v>
      </c>
      <c r="N339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9" s="405"/>
      <c r="P339" s="405"/>
      <c r="Q339" s="405"/>
      <c r="R339" s="406"/>
      <c r="S339" s="40" t="s">
        <v>48</v>
      </c>
      <c r="T339" s="40" t="s">
        <v>48</v>
      </c>
      <c r="U339" s="41" t="s">
        <v>0</v>
      </c>
      <c r="V339" s="59">
        <v>380</v>
      </c>
      <c r="W339" s="56">
        <f>IFERROR(IF(V339="",0,CEILING((V339/$H339),1)*$H339),"")</f>
        <v>382.2</v>
      </c>
      <c r="X339" s="42">
        <f>IFERROR(IF(W339=0,"",ROUNDUP(W339/H339,0)*0.02175),"")</f>
        <v>1.06575</v>
      </c>
      <c r="Y339" s="69" t="s">
        <v>48</v>
      </c>
      <c r="Z339" s="70" t="s">
        <v>48</v>
      </c>
      <c r="AD339" s="71"/>
      <c r="BA339" s="258" t="s">
        <v>66</v>
      </c>
    </row>
    <row r="340" spans="1:53" x14ac:dyDescent="0.2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42</v>
      </c>
      <c r="V340" s="44">
        <f>IFERROR(V338/H338,"0")+IFERROR(V339/H339,"0")</f>
        <v>48.717948717948723</v>
      </c>
      <c r="W340" s="44">
        <f>IFERROR(W338/H338,"0")+IFERROR(W339/H339,"0")</f>
        <v>49</v>
      </c>
      <c r="X340" s="44">
        <f>IFERROR(IF(X338="",0,X338),"0")+IFERROR(IF(X339="",0,X339),"0")</f>
        <v>1.06575</v>
      </c>
      <c r="Y340" s="68"/>
      <c r="Z340" s="68"/>
    </row>
    <row r="341" spans="1:53" x14ac:dyDescent="0.2">
      <c r="A341" s="410"/>
      <c r="B341" s="410"/>
      <c r="C341" s="410"/>
      <c r="D341" s="410"/>
      <c r="E341" s="410"/>
      <c r="F341" s="410"/>
      <c r="G341" s="410"/>
      <c r="H341" s="410"/>
      <c r="I341" s="410"/>
      <c r="J341" s="410"/>
      <c r="K341" s="410"/>
      <c r="L341" s="410"/>
      <c r="M341" s="411"/>
      <c r="N341" s="407" t="s">
        <v>43</v>
      </c>
      <c r="O341" s="408"/>
      <c r="P341" s="408"/>
      <c r="Q341" s="408"/>
      <c r="R341" s="408"/>
      <c r="S341" s="408"/>
      <c r="T341" s="409"/>
      <c r="U341" s="43" t="s">
        <v>0</v>
      </c>
      <c r="V341" s="44">
        <f>IFERROR(SUM(V338:V339),"0")</f>
        <v>380</v>
      </c>
      <c r="W341" s="44">
        <f>IFERROR(SUM(W338:W339),"0")</f>
        <v>382.2</v>
      </c>
      <c r="X341" s="43"/>
      <c r="Y341" s="68"/>
      <c r="Z341" s="68"/>
    </row>
    <row r="342" spans="1:53" ht="14.25" customHeight="1" x14ac:dyDescent="0.25">
      <c r="A342" s="402" t="s">
        <v>237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16.5" customHeight="1" x14ac:dyDescent="0.25">
      <c r="A343" s="64" t="s">
        <v>519</v>
      </c>
      <c r="B343" s="64" t="s">
        <v>520</v>
      </c>
      <c r="C343" s="37">
        <v>4301060314</v>
      </c>
      <c r="D343" s="403">
        <v>4607091384673</v>
      </c>
      <c r="E343" s="403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112</v>
      </c>
      <c r="L343" s="39" t="s">
        <v>79</v>
      </c>
      <c r="M343" s="38">
        <v>30</v>
      </c>
      <c r="N343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100</v>
      </c>
      <c r="W343" s="56">
        <f>IFERROR(IF(V343="",0,CEILING((V343/$H343),1)*$H343),"")</f>
        <v>101.39999999999999</v>
      </c>
      <c r="X343" s="42">
        <f>IFERROR(IF(W343=0,"",ROUNDUP(W343/H343,0)*0.02175),"")</f>
        <v>0.28275</v>
      </c>
      <c r="Y343" s="69" t="s">
        <v>48</v>
      </c>
      <c r="Z343" s="70" t="s">
        <v>48</v>
      </c>
      <c r="AD343" s="71"/>
      <c r="BA343" s="259" t="s">
        <v>66</v>
      </c>
    </row>
    <row r="344" spans="1:53" x14ac:dyDescent="0.2">
      <c r="A344" s="410"/>
      <c r="B344" s="410"/>
      <c r="C344" s="410"/>
      <c r="D344" s="410"/>
      <c r="E344" s="410"/>
      <c r="F344" s="410"/>
      <c r="G344" s="410"/>
      <c r="H344" s="410"/>
      <c r="I344" s="410"/>
      <c r="J344" s="410"/>
      <c r="K344" s="410"/>
      <c r="L344" s="410"/>
      <c r="M344" s="411"/>
      <c r="N344" s="407" t="s">
        <v>43</v>
      </c>
      <c r="O344" s="408"/>
      <c r="P344" s="408"/>
      <c r="Q344" s="408"/>
      <c r="R344" s="408"/>
      <c r="S344" s="408"/>
      <c r="T344" s="409"/>
      <c r="U344" s="43" t="s">
        <v>42</v>
      </c>
      <c r="V344" s="44">
        <f>IFERROR(V343/H343,"0")</f>
        <v>12.820512820512821</v>
      </c>
      <c r="W344" s="44">
        <f>IFERROR(W343/H343,"0")</f>
        <v>13</v>
      </c>
      <c r="X344" s="44">
        <f>IFERROR(IF(X343="",0,X343),"0")</f>
        <v>0.28275</v>
      </c>
      <c r="Y344" s="68"/>
      <c r="Z344" s="68"/>
    </row>
    <row r="345" spans="1:53" x14ac:dyDescent="0.2">
      <c r="A345" s="410"/>
      <c r="B345" s="410"/>
      <c r="C345" s="410"/>
      <c r="D345" s="410"/>
      <c r="E345" s="410"/>
      <c r="F345" s="410"/>
      <c r="G345" s="410"/>
      <c r="H345" s="410"/>
      <c r="I345" s="410"/>
      <c r="J345" s="410"/>
      <c r="K345" s="410"/>
      <c r="L345" s="410"/>
      <c r="M345" s="411"/>
      <c r="N345" s="407" t="s">
        <v>43</v>
      </c>
      <c r="O345" s="408"/>
      <c r="P345" s="408"/>
      <c r="Q345" s="408"/>
      <c r="R345" s="408"/>
      <c r="S345" s="408"/>
      <c r="T345" s="409"/>
      <c r="U345" s="43" t="s">
        <v>0</v>
      </c>
      <c r="V345" s="44">
        <f>IFERROR(SUM(V343:V343),"0")</f>
        <v>100</v>
      </c>
      <c r="W345" s="44">
        <f>IFERROR(SUM(W343:W343),"0")</f>
        <v>101.39999999999999</v>
      </c>
      <c r="X345" s="43"/>
      <c r="Y345" s="68"/>
      <c r="Z345" s="68"/>
    </row>
    <row r="346" spans="1:53" ht="16.5" customHeight="1" x14ac:dyDescent="0.25">
      <c r="A346" s="401" t="s">
        <v>521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66"/>
      <c r="Z346" s="66"/>
    </row>
    <row r="347" spans="1:53" ht="14.25" customHeight="1" x14ac:dyDescent="0.25">
      <c r="A347" s="402" t="s">
        <v>116</v>
      </c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2"/>
      <c r="P347" s="402"/>
      <c r="Q347" s="402"/>
      <c r="R347" s="402"/>
      <c r="S347" s="402"/>
      <c r="T347" s="402"/>
      <c r="U347" s="402"/>
      <c r="V347" s="402"/>
      <c r="W347" s="402"/>
      <c r="X347" s="402"/>
      <c r="Y347" s="67"/>
      <c r="Z347" s="67"/>
    </row>
    <row r="348" spans="1:53" ht="27" customHeight="1" x14ac:dyDescent="0.25">
      <c r="A348" s="64" t="s">
        <v>522</v>
      </c>
      <c r="B348" s="64" t="s">
        <v>523</v>
      </c>
      <c r="C348" s="37">
        <v>4301011324</v>
      </c>
      <c r="D348" s="403">
        <v>4607091384185</v>
      </c>
      <c r="E348" s="403"/>
      <c r="F348" s="63">
        <v>0.8</v>
      </c>
      <c r="G348" s="38">
        <v>15</v>
      </c>
      <c r="H348" s="63">
        <v>12</v>
      </c>
      <c r="I348" s="63">
        <v>12.48</v>
      </c>
      <c r="J348" s="38">
        <v>56</v>
      </c>
      <c r="K348" s="38" t="s">
        <v>112</v>
      </c>
      <c r="L348" s="39" t="s">
        <v>79</v>
      </c>
      <c r="M348" s="38">
        <v>60</v>
      </c>
      <c r="N348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8" s="405"/>
      <c r="P348" s="405"/>
      <c r="Q348" s="405"/>
      <c r="R348" s="406"/>
      <c r="S348" s="40" t="s">
        <v>48</v>
      </c>
      <c r="T348" s="40" t="s">
        <v>48</v>
      </c>
      <c r="U348" s="41" t="s">
        <v>0</v>
      </c>
      <c r="V348" s="59">
        <v>160</v>
      </c>
      <c r="W348" s="56">
        <f>IFERROR(IF(V348="",0,CEILING((V348/$H348),1)*$H348),"")</f>
        <v>168</v>
      </c>
      <c r="X348" s="42">
        <f>IFERROR(IF(W348=0,"",ROUNDUP(W348/H348,0)*0.02175),"")</f>
        <v>0.30449999999999999</v>
      </c>
      <c r="Y348" s="69" t="s">
        <v>48</v>
      </c>
      <c r="Z348" s="70" t="s">
        <v>48</v>
      </c>
      <c r="AD348" s="71"/>
      <c r="BA348" s="260" t="s">
        <v>66</v>
      </c>
    </row>
    <row r="349" spans="1:53" ht="27" customHeight="1" x14ac:dyDescent="0.25">
      <c r="A349" s="64" t="s">
        <v>524</v>
      </c>
      <c r="B349" s="64" t="s">
        <v>525</v>
      </c>
      <c r="C349" s="37">
        <v>4301011312</v>
      </c>
      <c r="D349" s="403">
        <v>4607091384192</v>
      </c>
      <c r="E349" s="403"/>
      <c r="F349" s="63">
        <v>1.8</v>
      </c>
      <c r="G349" s="38">
        <v>6</v>
      </c>
      <c r="H349" s="63">
        <v>10.8</v>
      </c>
      <c r="I349" s="63">
        <v>11.28</v>
      </c>
      <c r="J349" s="38">
        <v>56</v>
      </c>
      <c r="K349" s="38" t="s">
        <v>112</v>
      </c>
      <c r="L349" s="39" t="s">
        <v>111</v>
      </c>
      <c r="M349" s="38">
        <v>60</v>
      </c>
      <c r="N349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9" s="405"/>
      <c r="P349" s="405"/>
      <c r="Q349" s="405"/>
      <c r="R349" s="406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IFERROR(IF(W349=0,"",ROUNDUP(W349/H349,0)*0.02175),"")</f>
        <v/>
      </c>
      <c r="Y349" s="69" t="s">
        <v>48</v>
      </c>
      <c r="Z349" s="70" t="s">
        <v>48</v>
      </c>
      <c r="AD349" s="71"/>
      <c r="BA349" s="261" t="s">
        <v>66</v>
      </c>
    </row>
    <row r="350" spans="1:53" ht="27" customHeight="1" x14ac:dyDescent="0.25">
      <c r="A350" s="64" t="s">
        <v>526</v>
      </c>
      <c r="B350" s="64" t="s">
        <v>527</v>
      </c>
      <c r="C350" s="37">
        <v>4301011483</v>
      </c>
      <c r="D350" s="403">
        <v>4680115881907</v>
      </c>
      <c r="E350" s="403"/>
      <c r="F350" s="63">
        <v>1.8</v>
      </c>
      <c r="G350" s="38">
        <v>6</v>
      </c>
      <c r="H350" s="63">
        <v>10.8</v>
      </c>
      <c r="I350" s="63">
        <v>11.28</v>
      </c>
      <c r="J350" s="38">
        <v>56</v>
      </c>
      <c r="K350" s="38" t="s">
        <v>112</v>
      </c>
      <c r="L350" s="39" t="s">
        <v>79</v>
      </c>
      <c r="M350" s="38">
        <v>60</v>
      </c>
      <c r="N350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0" s="405"/>
      <c r="P350" s="405"/>
      <c r="Q350" s="405"/>
      <c r="R350" s="406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IFERROR(IF(W350=0,"",ROUNDUP(W350/H350,0)*0.02175),"")</f>
        <v/>
      </c>
      <c r="Y350" s="69" t="s">
        <v>48</v>
      </c>
      <c r="Z350" s="70" t="s">
        <v>48</v>
      </c>
      <c r="AD350" s="71"/>
      <c r="BA350" s="262" t="s">
        <v>66</v>
      </c>
    </row>
    <row r="351" spans="1:53" ht="27" customHeight="1" x14ac:dyDescent="0.25">
      <c r="A351" s="64" t="s">
        <v>528</v>
      </c>
      <c r="B351" s="64" t="s">
        <v>529</v>
      </c>
      <c r="C351" s="37">
        <v>4301011655</v>
      </c>
      <c r="D351" s="403">
        <v>4680115883925</v>
      </c>
      <c r="E351" s="403"/>
      <c r="F351" s="63">
        <v>2.5</v>
      </c>
      <c r="G351" s="38">
        <v>6</v>
      </c>
      <c r="H351" s="63">
        <v>15</v>
      </c>
      <c r="I351" s="63">
        <v>15.48</v>
      </c>
      <c r="J351" s="38">
        <v>48</v>
      </c>
      <c r="K351" s="38" t="s">
        <v>112</v>
      </c>
      <c r="L351" s="39" t="s">
        <v>79</v>
      </c>
      <c r="M351" s="38">
        <v>60</v>
      </c>
      <c r="N351" s="601" t="s">
        <v>530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IFERROR(IF(W351=0,"",ROUNDUP(W351/H351,0)*0.02175),"")</f>
        <v/>
      </c>
      <c r="Y351" s="69" t="s">
        <v>48</v>
      </c>
      <c r="Z351" s="70" t="s">
        <v>48</v>
      </c>
      <c r="AD351" s="71"/>
      <c r="BA351" s="263" t="s">
        <v>66</v>
      </c>
    </row>
    <row r="352" spans="1:53" ht="27" customHeight="1" x14ac:dyDescent="0.25">
      <c r="A352" s="64" t="s">
        <v>531</v>
      </c>
      <c r="B352" s="64" t="s">
        <v>532</v>
      </c>
      <c r="C352" s="37">
        <v>4301011303</v>
      </c>
      <c r="D352" s="403">
        <v>4607091384680</v>
      </c>
      <c r="E352" s="403"/>
      <c r="F352" s="63">
        <v>0.4</v>
      </c>
      <c r="G352" s="38">
        <v>10</v>
      </c>
      <c r="H352" s="63">
        <v>4</v>
      </c>
      <c r="I352" s="63">
        <v>4.21</v>
      </c>
      <c r="J352" s="38">
        <v>120</v>
      </c>
      <c r="K352" s="38" t="s">
        <v>80</v>
      </c>
      <c r="L352" s="39" t="s">
        <v>79</v>
      </c>
      <c r="M352" s="38">
        <v>60</v>
      </c>
      <c r="N352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IFERROR(IF(W352=0,"",ROUNDUP(W352/H352,0)*0.00937),"")</f>
        <v/>
      </c>
      <c r="Y352" s="69" t="s">
        <v>48</v>
      </c>
      <c r="Z352" s="70" t="s">
        <v>48</v>
      </c>
      <c r="AD352" s="71"/>
      <c r="BA352" s="264" t="s">
        <v>66</v>
      </c>
    </row>
    <row r="353" spans="1:53" x14ac:dyDescent="0.2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IFERROR(V348/H348,"0")+IFERROR(V349/H349,"0")+IFERROR(V350/H350,"0")+IFERROR(V351/H351,"0")+IFERROR(V352/H352,"0")</f>
        <v>13.333333333333334</v>
      </c>
      <c r="W353" s="44">
        <f>IFERROR(W348/H348,"0")+IFERROR(W349/H349,"0")+IFERROR(W350/H350,"0")+IFERROR(W351/H351,"0")+IFERROR(W352/H352,"0")</f>
        <v>14</v>
      </c>
      <c r="X353" s="44">
        <f>IFERROR(IF(X348="",0,X348),"0")+IFERROR(IF(X349="",0,X349),"0")+IFERROR(IF(X350="",0,X350),"0")+IFERROR(IF(X351="",0,X351),"0")+IFERROR(IF(X352="",0,X352),"0")</f>
        <v>0.30449999999999999</v>
      </c>
      <c r="Y353" s="68"/>
      <c r="Z353" s="68"/>
    </row>
    <row r="354" spans="1:53" x14ac:dyDescent="0.2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IFERROR(SUM(V348:V352),"0")</f>
        <v>160</v>
      </c>
      <c r="W354" s="44">
        <f>IFERROR(SUM(W348:W352),"0")</f>
        <v>168</v>
      </c>
      <c r="X354" s="43"/>
      <c r="Y354" s="68"/>
      <c r="Z354" s="68"/>
    </row>
    <row r="355" spans="1:53" ht="14.25" customHeight="1" x14ac:dyDescent="0.25">
      <c r="A355" s="402" t="s">
        <v>76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customHeight="1" x14ac:dyDescent="0.25">
      <c r="A356" s="64" t="s">
        <v>533</v>
      </c>
      <c r="B356" s="64" t="s">
        <v>534</v>
      </c>
      <c r="C356" s="37">
        <v>4301031139</v>
      </c>
      <c r="D356" s="403">
        <v>4607091384802</v>
      </c>
      <c r="E356" s="403"/>
      <c r="F356" s="63">
        <v>0.73</v>
      </c>
      <c r="G356" s="38">
        <v>6</v>
      </c>
      <c r="H356" s="63">
        <v>4.38</v>
      </c>
      <c r="I356" s="63">
        <v>4.58</v>
      </c>
      <c r="J356" s="38">
        <v>156</v>
      </c>
      <c r="K356" s="38" t="s">
        <v>80</v>
      </c>
      <c r="L356" s="39" t="s">
        <v>79</v>
      </c>
      <c r="M356" s="38">
        <v>35</v>
      </c>
      <c r="N356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120</v>
      </c>
      <c r="W356" s="56">
        <f>IFERROR(IF(V356="",0,CEILING((V356/$H356),1)*$H356),"")</f>
        <v>122.64</v>
      </c>
      <c r="X356" s="42">
        <f>IFERROR(IF(W356=0,"",ROUNDUP(W356/H356,0)*0.00753),"")</f>
        <v>0.21084</v>
      </c>
      <c r="Y356" s="69" t="s">
        <v>48</v>
      </c>
      <c r="Z356" s="70" t="s">
        <v>48</v>
      </c>
      <c r="AD356" s="71"/>
      <c r="BA356" s="265" t="s">
        <v>66</v>
      </c>
    </row>
    <row r="357" spans="1:53" ht="27" customHeight="1" x14ac:dyDescent="0.25">
      <c r="A357" s="64" t="s">
        <v>535</v>
      </c>
      <c r="B357" s="64" t="s">
        <v>536</v>
      </c>
      <c r="C357" s="37">
        <v>4301031140</v>
      </c>
      <c r="D357" s="403">
        <v>4607091384826</v>
      </c>
      <c r="E357" s="403"/>
      <c r="F357" s="63">
        <v>0.35</v>
      </c>
      <c r="G357" s="38">
        <v>8</v>
      </c>
      <c r="H357" s="63">
        <v>2.8</v>
      </c>
      <c r="I357" s="63">
        <v>2.9</v>
      </c>
      <c r="J357" s="38">
        <v>234</v>
      </c>
      <c r="K357" s="38" t="s">
        <v>189</v>
      </c>
      <c r="L357" s="39" t="s">
        <v>79</v>
      </c>
      <c r="M357" s="38">
        <v>35</v>
      </c>
      <c r="N357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IFERROR(IF(W357=0,"",ROUNDUP(W357/H357,0)*0.00502),"")</f>
        <v/>
      </c>
      <c r="Y357" s="69" t="s">
        <v>48</v>
      </c>
      <c r="Z357" s="70" t="s">
        <v>48</v>
      </c>
      <c r="AD357" s="71"/>
      <c r="BA357" s="266" t="s">
        <v>66</v>
      </c>
    </row>
    <row r="358" spans="1:53" x14ac:dyDescent="0.2">
      <c r="A358" s="410"/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1"/>
      <c r="N358" s="407" t="s">
        <v>43</v>
      </c>
      <c r="O358" s="408"/>
      <c r="P358" s="408"/>
      <c r="Q358" s="408"/>
      <c r="R358" s="408"/>
      <c r="S358" s="408"/>
      <c r="T358" s="409"/>
      <c r="U358" s="43" t="s">
        <v>42</v>
      </c>
      <c r="V358" s="44">
        <f>IFERROR(V356/H356,"0")+IFERROR(V357/H357,"0")</f>
        <v>27.397260273972602</v>
      </c>
      <c r="W358" s="44">
        <f>IFERROR(W356/H356,"0")+IFERROR(W357/H357,"0")</f>
        <v>28</v>
      </c>
      <c r="X358" s="44">
        <f>IFERROR(IF(X356="",0,X356),"0")+IFERROR(IF(X357="",0,X357),"0")</f>
        <v>0.21084</v>
      </c>
      <c r="Y358" s="68"/>
      <c r="Z358" s="68"/>
    </row>
    <row r="359" spans="1:53" x14ac:dyDescent="0.2">
      <c r="A359" s="410"/>
      <c r="B359" s="410"/>
      <c r="C359" s="410"/>
      <c r="D359" s="410"/>
      <c r="E359" s="410"/>
      <c r="F359" s="410"/>
      <c r="G359" s="410"/>
      <c r="H359" s="410"/>
      <c r="I359" s="410"/>
      <c r="J359" s="410"/>
      <c r="K359" s="410"/>
      <c r="L359" s="410"/>
      <c r="M359" s="411"/>
      <c r="N359" s="407" t="s">
        <v>43</v>
      </c>
      <c r="O359" s="408"/>
      <c r="P359" s="408"/>
      <c r="Q359" s="408"/>
      <c r="R359" s="408"/>
      <c r="S359" s="408"/>
      <c r="T359" s="409"/>
      <c r="U359" s="43" t="s">
        <v>0</v>
      </c>
      <c r="V359" s="44">
        <f>IFERROR(SUM(V356:V357),"0")</f>
        <v>120</v>
      </c>
      <c r="W359" s="44">
        <f>IFERROR(SUM(W356:W357),"0")</f>
        <v>122.64</v>
      </c>
      <c r="X359" s="43"/>
      <c r="Y359" s="68"/>
      <c r="Z359" s="68"/>
    </row>
    <row r="360" spans="1:53" ht="14.25" customHeight="1" x14ac:dyDescent="0.25">
      <c r="A360" s="402" t="s">
        <v>81</v>
      </c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02"/>
      <c r="O360" s="402"/>
      <c r="P360" s="402"/>
      <c r="Q360" s="402"/>
      <c r="R360" s="402"/>
      <c r="S360" s="402"/>
      <c r="T360" s="402"/>
      <c r="U360" s="402"/>
      <c r="V360" s="402"/>
      <c r="W360" s="402"/>
      <c r="X360" s="402"/>
      <c r="Y360" s="67"/>
      <c r="Z360" s="67"/>
    </row>
    <row r="361" spans="1:53" ht="27" customHeight="1" x14ac:dyDescent="0.25">
      <c r="A361" s="64" t="s">
        <v>537</v>
      </c>
      <c r="B361" s="64" t="s">
        <v>538</v>
      </c>
      <c r="C361" s="37">
        <v>4301051303</v>
      </c>
      <c r="D361" s="403">
        <v>4607091384246</v>
      </c>
      <c r="E361" s="403"/>
      <c r="F361" s="63">
        <v>1.3</v>
      </c>
      <c r="G361" s="38">
        <v>6</v>
      </c>
      <c r="H361" s="63">
        <v>7.8</v>
      </c>
      <c r="I361" s="63">
        <v>8.3640000000000008</v>
      </c>
      <c r="J361" s="38">
        <v>56</v>
      </c>
      <c r="K361" s="38" t="s">
        <v>112</v>
      </c>
      <c r="L361" s="39" t="s">
        <v>79</v>
      </c>
      <c r="M361" s="38">
        <v>40</v>
      </c>
      <c r="N361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1" s="405"/>
      <c r="P361" s="405"/>
      <c r="Q361" s="405"/>
      <c r="R361" s="406"/>
      <c r="S361" s="40" t="s">
        <v>48</v>
      </c>
      <c r="T361" s="40" t="s">
        <v>48</v>
      </c>
      <c r="U361" s="41" t="s">
        <v>0</v>
      </c>
      <c r="V361" s="59">
        <v>170</v>
      </c>
      <c r="W361" s="56">
        <f>IFERROR(IF(V361="",0,CEILING((V361/$H361),1)*$H361),"")</f>
        <v>171.6</v>
      </c>
      <c r="X361" s="42">
        <f>IFERROR(IF(W361=0,"",ROUNDUP(W361/H361,0)*0.02175),"")</f>
        <v>0.47849999999999998</v>
      </c>
      <c r="Y361" s="69" t="s">
        <v>48</v>
      </c>
      <c r="Z361" s="70" t="s">
        <v>48</v>
      </c>
      <c r="AD361" s="71"/>
      <c r="BA361" s="267" t="s">
        <v>66</v>
      </c>
    </row>
    <row r="362" spans="1:53" ht="27" customHeight="1" x14ac:dyDescent="0.25">
      <c r="A362" s="64" t="s">
        <v>539</v>
      </c>
      <c r="B362" s="64" t="s">
        <v>540</v>
      </c>
      <c r="C362" s="37">
        <v>4301051445</v>
      </c>
      <c r="D362" s="403">
        <v>4680115881976</v>
      </c>
      <c r="E362" s="403"/>
      <c r="F362" s="63">
        <v>1.3</v>
      </c>
      <c r="G362" s="38">
        <v>6</v>
      </c>
      <c r="H362" s="63">
        <v>7.8</v>
      </c>
      <c r="I362" s="63">
        <v>8.2799999999999994</v>
      </c>
      <c r="J362" s="38">
        <v>56</v>
      </c>
      <c r="K362" s="38" t="s">
        <v>112</v>
      </c>
      <c r="L362" s="39" t="s">
        <v>79</v>
      </c>
      <c r="M362" s="38">
        <v>40</v>
      </c>
      <c r="N362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2" s="405"/>
      <c r="P362" s="405"/>
      <c r="Q362" s="405"/>
      <c r="R362" s="406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8" t="s">
        <v>66</v>
      </c>
    </row>
    <row r="363" spans="1:53" ht="27" customHeight="1" x14ac:dyDescent="0.25">
      <c r="A363" s="64" t="s">
        <v>541</v>
      </c>
      <c r="B363" s="64" t="s">
        <v>542</v>
      </c>
      <c r="C363" s="37">
        <v>4301051297</v>
      </c>
      <c r="D363" s="403">
        <v>4607091384253</v>
      </c>
      <c r="E363" s="403"/>
      <c r="F363" s="63">
        <v>0.4</v>
      </c>
      <c r="G363" s="38">
        <v>6</v>
      </c>
      <c r="H363" s="63">
        <v>2.4</v>
      </c>
      <c r="I363" s="63">
        <v>2.6840000000000002</v>
      </c>
      <c r="J363" s="38">
        <v>156</v>
      </c>
      <c r="K363" s="38" t="s">
        <v>80</v>
      </c>
      <c r="L363" s="39" t="s">
        <v>79</v>
      </c>
      <c r="M363" s="38">
        <v>40</v>
      </c>
      <c r="N363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9" t="s">
        <v>66</v>
      </c>
    </row>
    <row r="364" spans="1:53" ht="27" customHeight="1" x14ac:dyDescent="0.25">
      <c r="A364" s="64" t="s">
        <v>543</v>
      </c>
      <c r="B364" s="64" t="s">
        <v>544</v>
      </c>
      <c r="C364" s="37">
        <v>4301051444</v>
      </c>
      <c r="D364" s="403">
        <v>4680115881969</v>
      </c>
      <c r="E364" s="403"/>
      <c r="F364" s="63">
        <v>0.4</v>
      </c>
      <c r="G364" s="38">
        <v>6</v>
      </c>
      <c r="H364" s="63">
        <v>2.4</v>
      </c>
      <c r="I364" s="63">
        <v>2.6</v>
      </c>
      <c r="J364" s="38">
        <v>156</v>
      </c>
      <c r="K364" s="38" t="s">
        <v>80</v>
      </c>
      <c r="L364" s="39" t="s">
        <v>79</v>
      </c>
      <c r="M364" s="38">
        <v>40</v>
      </c>
      <c r="N364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4" s="405"/>
      <c r="P364" s="405"/>
      <c r="Q364" s="405"/>
      <c r="R364" s="406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IFERROR(IF(W364=0,"",ROUNDUP(W364/H364,0)*0.00753),"")</f>
        <v/>
      </c>
      <c r="Y364" s="69" t="s">
        <v>48</v>
      </c>
      <c r="Z364" s="70" t="s">
        <v>48</v>
      </c>
      <c r="AD364" s="71"/>
      <c r="BA364" s="270" t="s">
        <v>66</v>
      </c>
    </row>
    <row r="365" spans="1:53" x14ac:dyDescent="0.2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42</v>
      </c>
      <c r="V365" s="44">
        <f>IFERROR(V361/H361,"0")+IFERROR(V362/H362,"0")+IFERROR(V363/H363,"0")+IFERROR(V364/H364,"0")</f>
        <v>21.794871794871796</v>
      </c>
      <c r="W365" s="44">
        <f>IFERROR(W361/H361,"0")+IFERROR(W362/H362,"0")+IFERROR(W363/H363,"0")+IFERROR(W364/H364,"0")</f>
        <v>22</v>
      </c>
      <c r="X365" s="44">
        <f>IFERROR(IF(X361="",0,X361),"0")+IFERROR(IF(X362="",0,X362),"0")+IFERROR(IF(X363="",0,X363),"0")+IFERROR(IF(X364="",0,X364),"0")</f>
        <v>0.47849999999999998</v>
      </c>
      <c r="Y365" s="68"/>
      <c r="Z365" s="68"/>
    </row>
    <row r="366" spans="1:53" x14ac:dyDescent="0.2">
      <c r="A366" s="410"/>
      <c r="B366" s="410"/>
      <c r="C366" s="410"/>
      <c r="D366" s="410"/>
      <c r="E366" s="410"/>
      <c r="F366" s="410"/>
      <c r="G366" s="410"/>
      <c r="H366" s="410"/>
      <c r="I366" s="410"/>
      <c r="J366" s="410"/>
      <c r="K366" s="410"/>
      <c r="L366" s="410"/>
      <c r="M366" s="411"/>
      <c r="N366" s="407" t="s">
        <v>43</v>
      </c>
      <c r="O366" s="408"/>
      <c r="P366" s="408"/>
      <c r="Q366" s="408"/>
      <c r="R366" s="408"/>
      <c r="S366" s="408"/>
      <c r="T366" s="409"/>
      <c r="U366" s="43" t="s">
        <v>0</v>
      </c>
      <c r="V366" s="44">
        <f>IFERROR(SUM(V361:V364),"0")</f>
        <v>170</v>
      </c>
      <c r="W366" s="44">
        <f>IFERROR(SUM(W361:W364),"0")</f>
        <v>171.6</v>
      </c>
      <c r="X366" s="43"/>
      <c r="Y366" s="68"/>
      <c r="Z366" s="68"/>
    </row>
    <row r="367" spans="1:53" ht="14.25" customHeight="1" x14ac:dyDescent="0.25">
      <c r="A367" s="402" t="s">
        <v>237</v>
      </c>
      <c r="B367" s="402"/>
      <c r="C367" s="402"/>
      <c r="D367" s="402"/>
      <c r="E367" s="402"/>
      <c r="F367" s="402"/>
      <c r="G367" s="402"/>
      <c r="H367" s="402"/>
      <c r="I367" s="402"/>
      <c r="J367" s="402"/>
      <c r="K367" s="402"/>
      <c r="L367" s="402"/>
      <c r="M367" s="402"/>
      <c r="N367" s="402"/>
      <c r="O367" s="402"/>
      <c r="P367" s="402"/>
      <c r="Q367" s="402"/>
      <c r="R367" s="402"/>
      <c r="S367" s="402"/>
      <c r="T367" s="402"/>
      <c r="U367" s="402"/>
      <c r="V367" s="402"/>
      <c r="W367" s="402"/>
      <c r="X367" s="402"/>
      <c r="Y367" s="67"/>
      <c r="Z367" s="67"/>
    </row>
    <row r="368" spans="1:53" ht="27" customHeight="1" x14ac:dyDescent="0.25">
      <c r="A368" s="64" t="s">
        <v>545</v>
      </c>
      <c r="B368" s="64" t="s">
        <v>546</v>
      </c>
      <c r="C368" s="37">
        <v>4301060322</v>
      </c>
      <c r="D368" s="403">
        <v>4607091389357</v>
      </c>
      <c r="E368" s="403"/>
      <c r="F368" s="63">
        <v>1.3</v>
      </c>
      <c r="G368" s="38">
        <v>6</v>
      </c>
      <c r="H368" s="63">
        <v>7.8</v>
      </c>
      <c r="I368" s="63">
        <v>8.2799999999999994</v>
      </c>
      <c r="J368" s="38">
        <v>56</v>
      </c>
      <c r="K368" s="38" t="s">
        <v>112</v>
      </c>
      <c r="L368" s="39" t="s">
        <v>79</v>
      </c>
      <c r="M368" s="38">
        <v>40</v>
      </c>
      <c r="N368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8" s="405"/>
      <c r="P368" s="405"/>
      <c r="Q368" s="405"/>
      <c r="R368" s="406"/>
      <c r="S368" s="40" t="s">
        <v>48</v>
      </c>
      <c r="T368" s="40" t="s">
        <v>48</v>
      </c>
      <c r="U368" s="41" t="s">
        <v>0</v>
      </c>
      <c r="V368" s="59">
        <v>80</v>
      </c>
      <c r="W368" s="56">
        <f>IFERROR(IF(V368="",0,CEILING((V368/$H368),1)*$H368),"")</f>
        <v>85.8</v>
      </c>
      <c r="X368" s="42">
        <f>IFERROR(IF(W368=0,"",ROUNDUP(W368/H368,0)*0.02175),"")</f>
        <v>0.23924999999999999</v>
      </c>
      <c r="Y368" s="69" t="s">
        <v>48</v>
      </c>
      <c r="Z368" s="70" t="s">
        <v>48</v>
      </c>
      <c r="AD368" s="71"/>
      <c r="BA368" s="271" t="s">
        <v>66</v>
      </c>
    </row>
    <row r="369" spans="1:53" x14ac:dyDescent="0.2">
      <c r="A369" s="410"/>
      <c r="B369" s="410"/>
      <c r="C369" s="410"/>
      <c r="D369" s="410"/>
      <c r="E369" s="410"/>
      <c r="F369" s="410"/>
      <c r="G369" s="410"/>
      <c r="H369" s="410"/>
      <c r="I369" s="410"/>
      <c r="J369" s="410"/>
      <c r="K369" s="410"/>
      <c r="L369" s="410"/>
      <c r="M369" s="411"/>
      <c r="N369" s="407" t="s">
        <v>43</v>
      </c>
      <c r="O369" s="408"/>
      <c r="P369" s="408"/>
      <c r="Q369" s="408"/>
      <c r="R369" s="408"/>
      <c r="S369" s="408"/>
      <c r="T369" s="409"/>
      <c r="U369" s="43" t="s">
        <v>42</v>
      </c>
      <c r="V369" s="44">
        <f>IFERROR(V368/H368,"0")</f>
        <v>10.256410256410257</v>
      </c>
      <c r="W369" s="44">
        <f>IFERROR(W368/H368,"0")</f>
        <v>11</v>
      </c>
      <c r="X369" s="44">
        <f>IFERROR(IF(X368="",0,X368),"0")</f>
        <v>0.23924999999999999</v>
      </c>
      <c r="Y369" s="68"/>
      <c r="Z369" s="68"/>
    </row>
    <row r="370" spans="1:53" x14ac:dyDescent="0.2">
      <c r="A370" s="410"/>
      <c r="B370" s="410"/>
      <c r="C370" s="410"/>
      <c r="D370" s="410"/>
      <c r="E370" s="410"/>
      <c r="F370" s="410"/>
      <c r="G370" s="410"/>
      <c r="H370" s="410"/>
      <c r="I370" s="410"/>
      <c r="J370" s="410"/>
      <c r="K370" s="410"/>
      <c r="L370" s="410"/>
      <c r="M370" s="411"/>
      <c r="N370" s="407" t="s">
        <v>43</v>
      </c>
      <c r="O370" s="408"/>
      <c r="P370" s="408"/>
      <c r="Q370" s="408"/>
      <c r="R370" s="408"/>
      <c r="S370" s="408"/>
      <c r="T370" s="409"/>
      <c r="U370" s="43" t="s">
        <v>0</v>
      </c>
      <c r="V370" s="44">
        <f>IFERROR(SUM(V368:V368),"0")</f>
        <v>80</v>
      </c>
      <c r="W370" s="44">
        <f>IFERROR(SUM(W368:W368),"0")</f>
        <v>85.8</v>
      </c>
      <c r="X370" s="43"/>
      <c r="Y370" s="68"/>
      <c r="Z370" s="68"/>
    </row>
    <row r="371" spans="1:53" ht="27.75" customHeight="1" x14ac:dyDescent="0.2">
      <c r="A371" s="400" t="s">
        <v>547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55"/>
      <c r="Z371" s="55"/>
    </row>
    <row r="372" spans="1:53" ht="16.5" customHeight="1" x14ac:dyDescent="0.25">
      <c r="A372" s="401" t="s">
        <v>548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66"/>
      <c r="Z372" s="66"/>
    </row>
    <row r="373" spans="1:53" ht="14.25" customHeight="1" x14ac:dyDescent="0.25">
      <c r="A373" s="402" t="s">
        <v>116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customHeight="1" x14ac:dyDescent="0.25">
      <c r="A374" s="64" t="s">
        <v>549</v>
      </c>
      <c r="B374" s="64" t="s">
        <v>550</v>
      </c>
      <c r="C374" s="37">
        <v>4301011428</v>
      </c>
      <c r="D374" s="403">
        <v>4607091389708</v>
      </c>
      <c r="E374" s="403"/>
      <c r="F374" s="63">
        <v>0.45</v>
      </c>
      <c r="G374" s="38">
        <v>6</v>
      </c>
      <c r="H374" s="63">
        <v>2.7</v>
      </c>
      <c r="I374" s="63">
        <v>2.9</v>
      </c>
      <c r="J374" s="38">
        <v>156</v>
      </c>
      <c r="K374" s="38" t="s">
        <v>80</v>
      </c>
      <c r="L374" s="39" t="s">
        <v>111</v>
      </c>
      <c r="M374" s="38">
        <v>50</v>
      </c>
      <c r="N374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2" t="s">
        <v>66</v>
      </c>
    </row>
    <row r="375" spans="1:53" ht="27" customHeight="1" x14ac:dyDescent="0.25">
      <c r="A375" s="64" t="s">
        <v>551</v>
      </c>
      <c r="B375" s="64" t="s">
        <v>552</v>
      </c>
      <c r="C375" s="37">
        <v>4301011427</v>
      </c>
      <c r="D375" s="403">
        <v>4607091389692</v>
      </c>
      <c r="E375" s="403"/>
      <c r="F375" s="63">
        <v>0.45</v>
      </c>
      <c r="G375" s="38">
        <v>6</v>
      </c>
      <c r="H375" s="63">
        <v>2.7</v>
      </c>
      <c r="I375" s="63">
        <v>2.9</v>
      </c>
      <c r="J375" s="38">
        <v>156</v>
      </c>
      <c r="K375" s="38" t="s">
        <v>80</v>
      </c>
      <c r="L375" s="39" t="s">
        <v>111</v>
      </c>
      <c r="M375" s="38">
        <v>50</v>
      </c>
      <c r="N375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3" t="s">
        <v>66</v>
      </c>
    </row>
    <row r="376" spans="1:53" x14ac:dyDescent="0.2">
      <c r="A376" s="410"/>
      <c r="B376" s="410"/>
      <c r="C376" s="410"/>
      <c r="D376" s="410"/>
      <c r="E376" s="410"/>
      <c r="F376" s="410"/>
      <c r="G376" s="410"/>
      <c r="H376" s="410"/>
      <c r="I376" s="410"/>
      <c r="J376" s="410"/>
      <c r="K376" s="410"/>
      <c r="L376" s="410"/>
      <c r="M376" s="411"/>
      <c r="N376" s="407" t="s">
        <v>43</v>
      </c>
      <c r="O376" s="408"/>
      <c r="P376" s="408"/>
      <c r="Q376" s="408"/>
      <c r="R376" s="408"/>
      <c r="S376" s="408"/>
      <c r="T376" s="409"/>
      <c r="U376" s="43" t="s">
        <v>42</v>
      </c>
      <c r="V376" s="44">
        <f>IFERROR(V374/H374,"0")+IFERROR(V375/H375,"0")</f>
        <v>0</v>
      </c>
      <c r="W376" s="44">
        <f>IFERROR(W374/H374,"0")+IFERROR(W375/H375,"0")</f>
        <v>0</v>
      </c>
      <c r="X376" s="44">
        <f>IFERROR(IF(X374="",0,X374),"0")+IFERROR(IF(X375="",0,X375),"0")</f>
        <v>0</v>
      </c>
      <c r="Y376" s="68"/>
      <c r="Z376" s="68"/>
    </row>
    <row r="377" spans="1:53" x14ac:dyDescent="0.2">
      <c r="A377" s="410"/>
      <c r="B377" s="410"/>
      <c r="C377" s="410"/>
      <c r="D377" s="410"/>
      <c r="E377" s="410"/>
      <c r="F377" s="410"/>
      <c r="G377" s="410"/>
      <c r="H377" s="410"/>
      <c r="I377" s="410"/>
      <c r="J377" s="410"/>
      <c r="K377" s="410"/>
      <c r="L377" s="410"/>
      <c r="M377" s="411"/>
      <c r="N377" s="407" t="s">
        <v>43</v>
      </c>
      <c r="O377" s="408"/>
      <c r="P377" s="408"/>
      <c r="Q377" s="408"/>
      <c r="R377" s="408"/>
      <c r="S377" s="408"/>
      <c r="T377" s="409"/>
      <c r="U377" s="43" t="s">
        <v>0</v>
      </c>
      <c r="V377" s="44">
        <f>IFERROR(SUM(V374:V375),"0")</f>
        <v>0</v>
      </c>
      <c r="W377" s="44">
        <f>IFERROR(SUM(W374:W375),"0")</f>
        <v>0</v>
      </c>
      <c r="X377" s="43"/>
      <c r="Y377" s="68"/>
      <c r="Z377" s="68"/>
    </row>
    <row r="378" spans="1:53" ht="14.25" customHeight="1" x14ac:dyDescent="0.25">
      <c r="A378" s="402" t="s">
        <v>76</v>
      </c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2"/>
      <c r="P378" s="402"/>
      <c r="Q378" s="402"/>
      <c r="R378" s="402"/>
      <c r="S378" s="402"/>
      <c r="T378" s="402"/>
      <c r="U378" s="402"/>
      <c r="V378" s="402"/>
      <c r="W378" s="402"/>
      <c r="X378" s="402"/>
      <c r="Y378" s="67"/>
      <c r="Z378" s="67"/>
    </row>
    <row r="379" spans="1:53" ht="27" customHeight="1" x14ac:dyDescent="0.25">
      <c r="A379" s="64" t="s">
        <v>553</v>
      </c>
      <c r="B379" s="64" t="s">
        <v>554</v>
      </c>
      <c r="C379" s="37">
        <v>4301031177</v>
      </c>
      <c r="D379" s="403">
        <v>4607091389753</v>
      </c>
      <c r="E379" s="403"/>
      <c r="F379" s="63">
        <v>0.7</v>
      </c>
      <c r="G379" s="38">
        <v>6</v>
      </c>
      <c r="H379" s="63">
        <v>4.2</v>
      </c>
      <c r="I379" s="63">
        <v>4.43</v>
      </c>
      <c r="J379" s="38">
        <v>156</v>
      </c>
      <c r="K379" s="38" t="s">
        <v>80</v>
      </c>
      <c r="L379" s="39" t="s">
        <v>79</v>
      </c>
      <c r="M379" s="38">
        <v>45</v>
      </c>
      <c r="N379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290</v>
      </c>
      <c r="W379" s="56">
        <f t="shared" ref="W379:W391" si="16">IFERROR(IF(V379="",0,CEILING((V379/$H379),1)*$H379),"")</f>
        <v>294</v>
      </c>
      <c r="X379" s="42">
        <f>IFERROR(IF(W379=0,"",ROUNDUP(W379/H379,0)*0.00753),"")</f>
        <v>0.52710000000000001</v>
      </c>
      <c r="Y379" s="69" t="s">
        <v>48</v>
      </c>
      <c r="Z379" s="70" t="s">
        <v>48</v>
      </c>
      <c r="AD379" s="71"/>
      <c r="BA379" s="274" t="s">
        <v>66</v>
      </c>
    </row>
    <row r="380" spans="1:53" ht="27" customHeight="1" x14ac:dyDescent="0.25">
      <c r="A380" s="64" t="s">
        <v>555</v>
      </c>
      <c r="B380" s="64" t="s">
        <v>556</v>
      </c>
      <c r="C380" s="37">
        <v>4301031174</v>
      </c>
      <c r="D380" s="403">
        <v>4607091389760</v>
      </c>
      <c r="E380" s="403"/>
      <c r="F380" s="63">
        <v>0.7</v>
      </c>
      <c r="G380" s="38">
        <v>6</v>
      </c>
      <c r="H380" s="63">
        <v>4.2</v>
      </c>
      <c r="I380" s="63">
        <v>4.43</v>
      </c>
      <c r="J380" s="38">
        <v>156</v>
      </c>
      <c r="K380" s="38" t="s">
        <v>80</v>
      </c>
      <c r="L380" s="39" t="s">
        <v>79</v>
      </c>
      <c r="M380" s="38">
        <v>45</v>
      </c>
      <c r="N380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120</v>
      </c>
      <c r="W380" s="56">
        <f t="shared" si="16"/>
        <v>121.80000000000001</v>
      </c>
      <c r="X380" s="42">
        <f>IFERROR(IF(W380=0,"",ROUNDUP(W380/H380,0)*0.00753),"")</f>
        <v>0.21837000000000001</v>
      </c>
      <c r="Y380" s="69" t="s">
        <v>48</v>
      </c>
      <c r="Z380" s="70" t="s">
        <v>48</v>
      </c>
      <c r="AD380" s="71"/>
      <c r="BA380" s="275" t="s">
        <v>66</v>
      </c>
    </row>
    <row r="381" spans="1:53" ht="27" customHeight="1" x14ac:dyDescent="0.25">
      <c r="A381" s="64" t="s">
        <v>557</v>
      </c>
      <c r="B381" s="64" t="s">
        <v>558</v>
      </c>
      <c r="C381" s="37">
        <v>4301031175</v>
      </c>
      <c r="D381" s="403">
        <v>4607091389746</v>
      </c>
      <c r="E381" s="40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79</v>
      </c>
      <c r="M381" s="38">
        <v>45</v>
      </c>
      <c r="N381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245</v>
      </c>
      <c r="W381" s="56">
        <f t="shared" si="16"/>
        <v>247.8</v>
      </c>
      <c r="X381" s="42">
        <f>IFERROR(IF(W381=0,"",ROUNDUP(W381/H381,0)*0.00753),"")</f>
        <v>0.44427</v>
      </c>
      <c r="Y381" s="69" t="s">
        <v>48</v>
      </c>
      <c r="Z381" s="70" t="s">
        <v>48</v>
      </c>
      <c r="AD381" s="71"/>
      <c r="BA381" s="276" t="s">
        <v>66</v>
      </c>
    </row>
    <row r="382" spans="1:53" ht="37.5" customHeight="1" x14ac:dyDescent="0.25">
      <c r="A382" s="64" t="s">
        <v>559</v>
      </c>
      <c r="B382" s="64" t="s">
        <v>560</v>
      </c>
      <c r="C382" s="37">
        <v>4301031236</v>
      </c>
      <c r="D382" s="403">
        <v>4680115882928</v>
      </c>
      <c r="E382" s="403"/>
      <c r="F382" s="63">
        <v>0.28000000000000003</v>
      </c>
      <c r="G382" s="38">
        <v>6</v>
      </c>
      <c r="H382" s="63">
        <v>1.68</v>
      </c>
      <c r="I382" s="63">
        <v>2.6</v>
      </c>
      <c r="J382" s="38">
        <v>156</v>
      </c>
      <c r="K382" s="38" t="s">
        <v>80</v>
      </c>
      <c r="L382" s="39" t="s">
        <v>79</v>
      </c>
      <c r="M382" s="38">
        <v>35</v>
      </c>
      <c r="N382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6"/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77" t="s">
        <v>66</v>
      </c>
    </row>
    <row r="383" spans="1:53" ht="27" customHeight="1" x14ac:dyDescent="0.25">
      <c r="A383" s="64" t="s">
        <v>561</v>
      </c>
      <c r="B383" s="64" t="s">
        <v>562</v>
      </c>
      <c r="C383" s="37">
        <v>4301031257</v>
      </c>
      <c r="D383" s="403">
        <v>4680115883147</v>
      </c>
      <c r="E383" s="403"/>
      <c r="F383" s="63">
        <v>0.28000000000000003</v>
      </c>
      <c r="G383" s="38">
        <v>6</v>
      </c>
      <c r="H383" s="63">
        <v>1.68</v>
      </c>
      <c r="I383" s="63">
        <v>1.81</v>
      </c>
      <c r="J383" s="38">
        <v>234</v>
      </c>
      <c r="K383" s="38" t="s">
        <v>189</v>
      </c>
      <c r="L383" s="39" t="s">
        <v>79</v>
      </c>
      <c r="M383" s="38">
        <v>45</v>
      </c>
      <c r="N383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6"/>
        <v>0</v>
      </c>
      <c r="X383" s="42" t="str">
        <f t="shared" ref="X383:X391" si="17">IFERROR(IF(W383=0,"",ROUNDUP(W383/H383,0)*0.00502),"")</f>
        <v/>
      </c>
      <c r="Y383" s="69" t="s">
        <v>48</v>
      </c>
      <c r="Z383" s="70" t="s">
        <v>48</v>
      </c>
      <c r="AD383" s="71"/>
      <c r="BA383" s="278" t="s">
        <v>66</v>
      </c>
    </row>
    <row r="384" spans="1:53" ht="27" customHeight="1" x14ac:dyDescent="0.25">
      <c r="A384" s="64" t="s">
        <v>563</v>
      </c>
      <c r="B384" s="64" t="s">
        <v>564</v>
      </c>
      <c r="C384" s="37">
        <v>4301031178</v>
      </c>
      <c r="D384" s="403">
        <v>4607091384338</v>
      </c>
      <c r="E384" s="403"/>
      <c r="F384" s="63">
        <v>0.35</v>
      </c>
      <c r="G384" s="38">
        <v>6</v>
      </c>
      <c r="H384" s="63">
        <v>2.1</v>
      </c>
      <c r="I384" s="63">
        <v>2.23</v>
      </c>
      <c r="J384" s="38">
        <v>234</v>
      </c>
      <c r="K384" s="38" t="s">
        <v>189</v>
      </c>
      <c r="L384" s="39" t="s">
        <v>79</v>
      </c>
      <c r="M384" s="38">
        <v>45</v>
      </c>
      <c r="N384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6"/>
        <v>0</v>
      </c>
      <c r="X384" s="42" t="str">
        <f t="shared" si="17"/>
        <v/>
      </c>
      <c r="Y384" s="69" t="s">
        <v>48</v>
      </c>
      <c r="Z384" s="70" t="s">
        <v>48</v>
      </c>
      <c r="AD384" s="71"/>
      <c r="BA384" s="279" t="s">
        <v>66</v>
      </c>
    </row>
    <row r="385" spans="1:53" ht="37.5" customHeight="1" x14ac:dyDescent="0.25">
      <c r="A385" s="64" t="s">
        <v>565</v>
      </c>
      <c r="B385" s="64" t="s">
        <v>566</v>
      </c>
      <c r="C385" s="37">
        <v>4301031254</v>
      </c>
      <c r="D385" s="403">
        <v>4680115883154</v>
      </c>
      <c r="E385" s="40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189</v>
      </c>
      <c r="L385" s="39" t="s">
        <v>79</v>
      </c>
      <c r="M385" s="38">
        <v>45</v>
      </c>
      <c r="N385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6"/>
        <v>0</v>
      </c>
      <c r="X385" s="42" t="str">
        <f t="shared" si="17"/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37.5" customHeight="1" x14ac:dyDescent="0.25">
      <c r="A386" s="64" t="s">
        <v>567</v>
      </c>
      <c r="B386" s="64" t="s">
        <v>568</v>
      </c>
      <c r="C386" s="37">
        <v>4301031171</v>
      </c>
      <c r="D386" s="403">
        <v>4607091389524</v>
      </c>
      <c r="E386" s="40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189</v>
      </c>
      <c r="L386" s="39" t="s">
        <v>79</v>
      </c>
      <c r="M386" s="38">
        <v>45</v>
      </c>
      <c r="N386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6"/>
        <v>0</v>
      </c>
      <c r="X386" s="42" t="str">
        <f t="shared" si="17"/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569</v>
      </c>
      <c r="B387" s="64" t="s">
        <v>570</v>
      </c>
      <c r="C387" s="37">
        <v>4301031258</v>
      </c>
      <c r="D387" s="403">
        <v>4680115883161</v>
      </c>
      <c r="E387" s="40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189</v>
      </c>
      <c r="L387" s="39" t="s">
        <v>79</v>
      </c>
      <c r="M387" s="38">
        <v>45</v>
      </c>
      <c r="N387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7" s="405"/>
      <c r="P387" s="405"/>
      <c r="Q387" s="405"/>
      <c r="R387" s="406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6"/>
        <v>0</v>
      </c>
      <c r="X387" s="42" t="str">
        <f t="shared" si="17"/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t="27" customHeight="1" x14ac:dyDescent="0.25">
      <c r="A388" s="64" t="s">
        <v>571</v>
      </c>
      <c r="B388" s="64" t="s">
        <v>572</v>
      </c>
      <c r="C388" s="37">
        <v>4301031170</v>
      </c>
      <c r="D388" s="403">
        <v>4607091384345</v>
      </c>
      <c r="E388" s="40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189</v>
      </c>
      <c r="L388" s="39" t="s">
        <v>79</v>
      </c>
      <c r="M388" s="38">
        <v>45</v>
      </c>
      <c r="N388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8" s="405"/>
      <c r="P388" s="405"/>
      <c r="Q388" s="405"/>
      <c r="R388" s="406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6"/>
        <v>0</v>
      </c>
      <c r="X388" s="42" t="str">
        <f t="shared" si="17"/>
        <v/>
      </c>
      <c r="Y388" s="69" t="s">
        <v>48</v>
      </c>
      <c r="Z388" s="70" t="s">
        <v>48</v>
      </c>
      <c r="AD388" s="71"/>
      <c r="BA388" s="283" t="s">
        <v>66</v>
      </c>
    </row>
    <row r="389" spans="1:53" ht="27" customHeight="1" x14ac:dyDescent="0.25">
      <c r="A389" s="64" t="s">
        <v>573</v>
      </c>
      <c r="B389" s="64" t="s">
        <v>574</v>
      </c>
      <c r="C389" s="37">
        <v>4301031256</v>
      </c>
      <c r="D389" s="403">
        <v>4680115883178</v>
      </c>
      <c r="E389" s="403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189</v>
      </c>
      <c r="L389" s="39" t="s">
        <v>79</v>
      </c>
      <c r="M389" s="38">
        <v>45</v>
      </c>
      <c r="N38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9" s="405"/>
      <c r="P389" s="405"/>
      <c r="Q389" s="405"/>
      <c r="R389" s="406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6"/>
        <v>0</v>
      </c>
      <c r="X389" s="42" t="str">
        <f t="shared" si="17"/>
        <v/>
      </c>
      <c r="Y389" s="69" t="s">
        <v>48</v>
      </c>
      <c r="Z389" s="70" t="s">
        <v>48</v>
      </c>
      <c r="AD389" s="71"/>
      <c r="BA389" s="284" t="s">
        <v>66</v>
      </c>
    </row>
    <row r="390" spans="1:53" ht="27" customHeight="1" x14ac:dyDescent="0.25">
      <c r="A390" s="64" t="s">
        <v>575</v>
      </c>
      <c r="B390" s="64" t="s">
        <v>576</v>
      </c>
      <c r="C390" s="37">
        <v>4301031172</v>
      </c>
      <c r="D390" s="403">
        <v>4607091389531</v>
      </c>
      <c r="E390" s="403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189</v>
      </c>
      <c r="L390" s="39" t="s">
        <v>79</v>
      </c>
      <c r="M390" s="38">
        <v>45</v>
      </c>
      <c r="N390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 t="shared" si="16"/>
        <v>0</v>
      </c>
      <c r="X390" s="42" t="str">
        <f t="shared" si="17"/>
        <v/>
      </c>
      <c r="Y390" s="69" t="s">
        <v>48</v>
      </c>
      <c r="Z390" s="70" t="s">
        <v>48</v>
      </c>
      <c r="AD390" s="71"/>
      <c r="BA390" s="285" t="s">
        <v>66</v>
      </c>
    </row>
    <row r="391" spans="1:53" ht="27" customHeight="1" x14ac:dyDescent="0.25">
      <c r="A391" s="64" t="s">
        <v>577</v>
      </c>
      <c r="B391" s="64" t="s">
        <v>578</v>
      </c>
      <c r="C391" s="37">
        <v>4301031255</v>
      </c>
      <c r="D391" s="403">
        <v>4680115883185</v>
      </c>
      <c r="E391" s="403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189</v>
      </c>
      <c r="L391" s="39" t="s">
        <v>79</v>
      </c>
      <c r="M391" s="38">
        <v>45</v>
      </c>
      <c r="N391" s="624" t="s">
        <v>579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0</v>
      </c>
      <c r="W391" s="56">
        <f t="shared" si="16"/>
        <v>0</v>
      </c>
      <c r="X391" s="42" t="str">
        <f t="shared" si="17"/>
        <v/>
      </c>
      <c r="Y391" s="69" t="s">
        <v>48</v>
      </c>
      <c r="Z391" s="70" t="s">
        <v>48</v>
      </c>
      <c r="AD391" s="71"/>
      <c r="BA391" s="286" t="s">
        <v>66</v>
      </c>
    </row>
    <row r="392" spans="1:53" x14ac:dyDescent="0.2">
      <c r="A392" s="410"/>
      <c r="B392" s="410"/>
      <c r="C392" s="410"/>
      <c r="D392" s="410"/>
      <c r="E392" s="410"/>
      <c r="F392" s="410"/>
      <c r="G392" s="410"/>
      <c r="H392" s="410"/>
      <c r="I392" s="410"/>
      <c r="J392" s="410"/>
      <c r="K392" s="410"/>
      <c r="L392" s="410"/>
      <c r="M392" s="411"/>
      <c r="N392" s="407" t="s">
        <v>43</v>
      </c>
      <c r="O392" s="408"/>
      <c r="P392" s="408"/>
      <c r="Q392" s="408"/>
      <c r="R392" s="408"/>
      <c r="S392" s="408"/>
      <c r="T392" s="409"/>
      <c r="U392" s="43" t="s">
        <v>42</v>
      </c>
      <c r="V392" s="44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>155.95238095238096</v>
      </c>
      <c r="W392" s="44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>158</v>
      </c>
      <c r="X392" s="44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>1.18974</v>
      </c>
      <c r="Y392" s="68"/>
      <c r="Z392" s="68"/>
    </row>
    <row r="393" spans="1:53" x14ac:dyDescent="0.2">
      <c r="A393" s="410"/>
      <c r="B393" s="410"/>
      <c r="C393" s="410"/>
      <c r="D393" s="410"/>
      <c r="E393" s="410"/>
      <c r="F393" s="410"/>
      <c r="G393" s="410"/>
      <c r="H393" s="410"/>
      <c r="I393" s="410"/>
      <c r="J393" s="410"/>
      <c r="K393" s="410"/>
      <c r="L393" s="410"/>
      <c r="M393" s="411"/>
      <c r="N393" s="407" t="s">
        <v>43</v>
      </c>
      <c r="O393" s="408"/>
      <c r="P393" s="408"/>
      <c r="Q393" s="408"/>
      <c r="R393" s="408"/>
      <c r="S393" s="408"/>
      <c r="T393" s="409"/>
      <c r="U393" s="43" t="s">
        <v>0</v>
      </c>
      <c r="V393" s="44">
        <f>IFERROR(SUM(V379:V391),"0")</f>
        <v>655</v>
      </c>
      <c r="W393" s="44">
        <f>IFERROR(SUM(W379:W391),"0")</f>
        <v>663.6</v>
      </c>
      <c r="X393" s="43"/>
      <c r="Y393" s="68"/>
      <c r="Z393" s="68"/>
    </row>
    <row r="394" spans="1:53" ht="14.25" customHeight="1" x14ac:dyDescent="0.25">
      <c r="A394" s="402" t="s">
        <v>81</v>
      </c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2"/>
      <c r="P394" s="402"/>
      <c r="Q394" s="402"/>
      <c r="R394" s="402"/>
      <c r="S394" s="402"/>
      <c r="T394" s="402"/>
      <c r="U394" s="402"/>
      <c r="V394" s="402"/>
      <c r="W394" s="402"/>
      <c r="X394" s="402"/>
      <c r="Y394" s="67"/>
      <c r="Z394" s="67"/>
    </row>
    <row r="395" spans="1:53" ht="27" customHeight="1" x14ac:dyDescent="0.25">
      <c r="A395" s="64" t="s">
        <v>580</v>
      </c>
      <c r="B395" s="64" t="s">
        <v>581</v>
      </c>
      <c r="C395" s="37">
        <v>4301051258</v>
      </c>
      <c r="D395" s="403">
        <v>4607091389685</v>
      </c>
      <c r="E395" s="403"/>
      <c r="F395" s="63">
        <v>1.3</v>
      </c>
      <c r="G395" s="38">
        <v>6</v>
      </c>
      <c r="H395" s="63">
        <v>7.8</v>
      </c>
      <c r="I395" s="63">
        <v>8.3460000000000001</v>
      </c>
      <c r="J395" s="38">
        <v>56</v>
      </c>
      <c r="K395" s="38" t="s">
        <v>112</v>
      </c>
      <c r="L395" s="39" t="s">
        <v>134</v>
      </c>
      <c r="M395" s="38">
        <v>45</v>
      </c>
      <c r="N395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5" s="405"/>
      <c r="P395" s="405"/>
      <c r="Q395" s="405"/>
      <c r="R395" s="406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IFERROR(IF(W395=0,"",ROUNDUP(W395/H395,0)*0.02175),"")</f>
        <v/>
      </c>
      <c r="Y395" s="69" t="s">
        <v>48</v>
      </c>
      <c r="Z395" s="70" t="s">
        <v>48</v>
      </c>
      <c r="AD395" s="71"/>
      <c r="BA395" s="287" t="s">
        <v>66</v>
      </c>
    </row>
    <row r="396" spans="1:53" ht="27" customHeight="1" x14ac:dyDescent="0.25">
      <c r="A396" s="64" t="s">
        <v>582</v>
      </c>
      <c r="B396" s="64" t="s">
        <v>583</v>
      </c>
      <c r="C396" s="37">
        <v>4301051431</v>
      </c>
      <c r="D396" s="403">
        <v>4607091389654</v>
      </c>
      <c r="E396" s="403"/>
      <c r="F396" s="63">
        <v>0.33</v>
      </c>
      <c r="G396" s="38">
        <v>6</v>
      </c>
      <c r="H396" s="63">
        <v>1.98</v>
      </c>
      <c r="I396" s="63">
        <v>2.258</v>
      </c>
      <c r="J396" s="38">
        <v>156</v>
      </c>
      <c r="K396" s="38" t="s">
        <v>80</v>
      </c>
      <c r="L396" s="39" t="s">
        <v>134</v>
      </c>
      <c r="M396" s="38">
        <v>45</v>
      </c>
      <c r="N396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6" s="405"/>
      <c r="P396" s="405"/>
      <c r="Q396" s="405"/>
      <c r="R396" s="406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IFERROR(IF(W396=0,"",ROUNDUP(W396/H396,0)*0.00753),"")</f>
        <v/>
      </c>
      <c r="Y396" s="69" t="s">
        <v>48</v>
      </c>
      <c r="Z396" s="70" t="s">
        <v>48</v>
      </c>
      <c r="AD396" s="71"/>
      <c r="BA396" s="288" t="s">
        <v>66</v>
      </c>
    </row>
    <row r="397" spans="1:53" ht="27" customHeight="1" x14ac:dyDescent="0.25">
      <c r="A397" s="64" t="s">
        <v>584</v>
      </c>
      <c r="B397" s="64" t="s">
        <v>585</v>
      </c>
      <c r="C397" s="37">
        <v>4301051284</v>
      </c>
      <c r="D397" s="403">
        <v>4607091384352</v>
      </c>
      <c r="E397" s="403"/>
      <c r="F397" s="63">
        <v>0.6</v>
      </c>
      <c r="G397" s="38">
        <v>4</v>
      </c>
      <c r="H397" s="63">
        <v>2.4</v>
      </c>
      <c r="I397" s="63">
        <v>2.6459999999999999</v>
      </c>
      <c r="J397" s="38">
        <v>120</v>
      </c>
      <c r="K397" s="38" t="s">
        <v>80</v>
      </c>
      <c r="L397" s="39" t="s">
        <v>134</v>
      </c>
      <c r="M397" s="38">
        <v>45</v>
      </c>
      <c r="N397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9" t="s">
        <v>66</v>
      </c>
    </row>
    <row r="398" spans="1:53" ht="27" customHeight="1" x14ac:dyDescent="0.25">
      <c r="A398" s="64" t="s">
        <v>586</v>
      </c>
      <c r="B398" s="64" t="s">
        <v>587</v>
      </c>
      <c r="C398" s="37">
        <v>4301051257</v>
      </c>
      <c r="D398" s="403">
        <v>4607091389661</v>
      </c>
      <c r="E398" s="403"/>
      <c r="F398" s="63">
        <v>0.55000000000000004</v>
      </c>
      <c r="G398" s="38">
        <v>4</v>
      </c>
      <c r="H398" s="63">
        <v>2.2000000000000002</v>
      </c>
      <c r="I398" s="63">
        <v>2.492</v>
      </c>
      <c r="J398" s="38">
        <v>120</v>
      </c>
      <c r="K398" s="38" t="s">
        <v>80</v>
      </c>
      <c r="L398" s="39" t="s">
        <v>134</v>
      </c>
      <c r="M398" s="38">
        <v>45</v>
      </c>
      <c r="N398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8" s="405"/>
      <c r="P398" s="405"/>
      <c r="Q398" s="405"/>
      <c r="R398" s="40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IFERROR(IF(W398=0,"",ROUNDUP(W398/H398,0)*0.00937),"")</f>
        <v/>
      </c>
      <c r="Y398" s="69" t="s">
        <v>48</v>
      </c>
      <c r="Z398" s="70" t="s">
        <v>48</v>
      </c>
      <c r="AD398" s="71"/>
      <c r="BA398" s="290" t="s">
        <v>66</v>
      </c>
    </row>
    <row r="399" spans="1:53" x14ac:dyDescent="0.2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42</v>
      </c>
      <c r="V399" s="44">
        <f>IFERROR(V395/H395,"0")+IFERROR(V396/H396,"0")+IFERROR(V397/H397,"0")+IFERROR(V398/H398,"0")</f>
        <v>0</v>
      </c>
      <c r="W399" s="44">
        <f>IFERROR(W395/H395,"0")+IFERROR(W396/H396,"0")+IFERROR(W397/H397,"0")+IFERROR(W398/H398,"0")</f>
        <v>0</v>
      </c>
      <c r="X399" s="44">
        <f>IFERROR(IF(X395="",0,X395),"0")+IFERROR(IF(X396="",0,X396),"0")+IFERROR(IF(X397="",0,X397),"0")+IFERROR(IF(X398="",0,X398),"0")</f>
        <v>0</v>
      </c>
      <c r="Y399" s="68"/>
      <c r="Z399" s="68"/>
    </row>
    <row r="400" spans="1:53" x14ac:dyDescent="0.2">
      <c r="A400" s="410"/>
      <c r="B400" s="410"/>
      <c r="C400" s="410"/>
      <c r="D400" s="410"/>
      <c r="E400" s="410"/>
      <c r="F400" s="410"/>
      <c r="G400" s="410"/>
      <c r="H400" s="410"/>
      <c r="I400" s="410"/>
      <c r="J400" s="410"/>
      <c r="K400" s="410"/>
      <c r="L400" s="410"/>
      <c r="M400" s="411"/>
      <c r="N400" s="407" t="s">
        <v>43</v>
      </c>
      <c r="O400" s="408"/>
      <c r="P400" s="408"/>
      <c r="Q400" s="408"/>
      <c r="R400" s="408"/>
      <c r="S400" s="408"/>
      <c r="T400" s="409"/>
      <c r="U400" s="43" t="s">
        <v>0</v>
      </c>
      <c r="V400" s="44">
        <f>IFERROR(SUM(V395:V398),"0")</f>
        <v>0</v>
      </c>
      <c r="W400" s="44">
        <f>IFERROR(SUM(W395:W398),"0")</f>
        <v>0</v>
      </c>
      <c r="X400" s="43"/>
      <c r="Y400" s="68"/>
      <c r="Z400" s="68"/>
    </row>
    <row r="401" spans="1:53" ht="14.25" customHeight="1" x14ac:dyDescent="0.25">
      <c r="A401" s="402" t="s">
        <v>237</v>
      </c>
      <c r="B401" s="402"/>
      <c r="C401" s="402"/>
      <c r="D401" s="402"/>
      <c r="E401" s="402"/>
      <c r="F401" s="402"/>
      <c r="G401" s="402"/>
      <c r="H401" s="402"/>
      <c r="I401" s="402"/>
      <c r="J401" s="402"/>
      <c r="K401" s="402"/>
      <c r="L401" s="402"/>
      <c r="M401" s="402"/>
      <c r="N401" s="402"/>
      <c r="O401" s="402"/>
      <c r="P401" s="402"/>
      <c r="Q401" s="402"/>
      <c r="R401" s="402"/>
      <c r="S401" s="402"/>
      <c r="T401" s="402"/>
      <c r="U401" s="402"/>
      <c r="V401" s="402"/>
      <c r="W401" s="402"/>
      <c r="X401" s="402"/>
      <c r="Y401" s="67"/>
      <c r="Z401" s="67"/>
    </row>
    <row r="402" spans="1:53" ht="27" customHeight="1" x14ac:dyDescent="0.25">
      <c r="A402" s="64" t="s">
        <v>588</v>
      </c>
      <c r="B402" s="64" t="s">
        <v>589</v>
      </c>
      <c r="C402" s="37">
        <v>4301060352</v>
      </c>
      <c r="D402" s="403">
        <v>4680115881648</v>
      </c>
      <c r="E402" s="403"/>
      <c r="F402" s="63">
        <v>1</v>
      </c>
      <c r="G402" s="38">
        <v>4</v>
      </c>
      <c r="H402" s="63">
        <v>4</v>
      </c>
      <c r="I402" s="63">
        <v>4.4039999999999999</v>
      </c>
      <c r="J402" s="38">
        <v>104</v>
      </c>
      <c r="K402" s="38" t="s">
        <v>112</v>
      </c>
      <c r="L402" s="39" t="s">
        <v>79</v>
      </c>
      <c r="M402" s="38">
        <v>35</v>
      </c>
      <c r="N402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410"/>
      <c r="B403" s="410"/>
      <c r="C403" s="410"/>
      <c r="D403" s="410"/>
      <c r="E403" s="410"/>
      <c r="F403" s="410"/>
      <c r="G403" s="410"/>
      <c r="H403" s="410"/>
      <c r="I403" s="410"/>
      <c r="J403" s="410"/>
      <c r="K403" s="410"/>
      <c r="L403" s="410"/>
      <c r="M403" s="411"/>
      <c r="N403" s="407" t="s">
        <v>43</v>
      </c>
      <c r="O403" s="408"/>
      <c r="P403" s="408"/>
      <c r="Q403" s="408"/>
      <c r="R403" s="408"/>
      <c r="S403" s="408"/>
      <c r="T403" s="409"/>
      <c r="U403" s="43" t="s">
        <v>42</v>
      </c>
      <c r="V403" s="44">
        <f>IFERROR(V402/H402,"0")</f>
        <v>0</v>
      </c>
      <c r="W403" s="44">
        <f>IFERROR(W402/H402,"0")</f>
        <v>0</v>
      </c>
      <c r="X403" s="44">
        <f>IFERROR(IF(X402="",0,X402),"0")</f>
        <v>0</v>
      </c>
      <c r="Y403" s="68"/>
      <c r="Z403" s="68"/>
    </row>
    <row r="404" spans="1:53" x14ac:dyDescent="0.2">
      <c r="A404" s="410"/>
      <c r="B404" s="410"/>
      <c r="C404" s="410"/>
      <c r="D404" s="410"/>
      <c r="E404" s="410"/>
      <c r="F404" s="410"/>
      <c r="G404" s="410"/>
      <c r="H404" s="410"/>
      <c r="I404" s="410"/>
      <c r="J404" s="410"/>
      <c r="K404" s="410"/>
      <c r="L404" s="410"/>
      <c r="M404" s="411"/>
      <c r="N404" s="407" t="s">
        <v>43</v>
      </c>
      <c r="O404" s="408"/>
      <c r="P404" s="408"/>
      <c r="Q404" s="408"/>
      <c r="R404" s="408"/>
      <c r="S404" s="408"/>
      <c r="T404" s="409"/>
      <c r="U404" s="43" t="s">
        <v>0</v>
      </c>
      <c r="V404" s="44">
        <f>IFERROR(SUM(V402:V402),"0")</f>
        <v>0</v>
      </c>
      <c r="W404" s="44">
        <f>IFERROR(SUM(W402:W402),"0")</f>
        <v>0</v>
      </c>
      <c r="X404" s="43"/>
      <c r="Y404" s="68"/>
      <c r="Z404" s="68"/>
    </row>
    <row r="405" spans="1:53" ht="14.25" customHeight="1" x14ac:dyDescent="0.25">
      <c r="A405" s="402" t="s">
        <v>94</v>
      </c>
      <c r="B405" s="402"/>
      <c r="C405" s="402"/>
      <c r="D405" s="402"/>
      <c r="E405" s="402"/>
      <c r="F405" s="402"/>
      <c r="G405" s="402"/>
      <c r="H405" s="402"/>
      <c r="I405" s="402"/>
      <c r="J405" s="402"/>
      <c r="K405" s="402"/>
      <c r="L405" s="402"/>
      <c r="M405" s="402"/>
      <c r="N405" s="402"/>
      <c r="O405" s="402"/>
      <c r="P405" s="402"/>
      <c r="Q405" s="402"/>
      <c r="R405" s="402"/>
      <c r="S405" s="402"/>
      <c r="T405" s="402"/>
      <c r="U405" s="402"/>
      <c r="V405" s="402"/>
      <c r="W405" s="402"/>
      <c r="X405" s="402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4301032046</v>
      </c>
      <c r="D406" s="403">
        <v>4680115884359</v>
      </c>
      <c r="E406" s="403"/>
      <c r="F406" s="63">
        <v>0.06</v>
      </c>
      <c r="G406" s="38">
        <v>20</v>
      </c>
      <c r="H406" s="63">
        <v>1.2</v>
      </c>
      <c r="I406" s="63">
        <v>1.8</v>
      </c>
      <c r="J406" s="38">
        <v>200</v>
      </c>
      <c r="K406" s="38" t="s">
        <v>594</v>
      </c>
      <c r="L406" s="39" t="s">
        <v>593</v>
      </c>
      <c r="M406" s="38">
        <v>60</v>
      </c>
      <c r="N406" s="630" t="s">
        <v>592</v>
      </c>
      <c r="O406" s="405"/>
      <c r="P406" s="405"/>
      <c r="Q406" s="405"/>
      <c r="R406" s="406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IFERROR(IF(W406=0,"",ROUNDUP(W406/H406,0)*0.00627),"")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ht="27" customHeight="1" x14ac:dyDescent="0.25">
      <c r="A407" s="64" t="s">
        <v>595</v>
      </c>
      <c r="B407" s="64" t="s">
        <v>596</v>
      </c>
      <c r="C407" s="37">
        <v>4301032045</v>
      </c>
      <c r="D407" s="403">
        <v>4680115884335</v>
      </c>
      <c r="E407" s="403"/>
      <c r="F407" s="63">
        <v>0.06</v>
      </c>
      <c r="G407" s="38">
        <v>20</v>
      </c>
      <c r="H407" s="63">
        <v>1.2</v>
      </c>
      <c r="I407" s="63">
        <v>1.8</v>
      </c>
      <c r="J407" s="38">
        <v>200</v>
      </c>
      <c r="K407" s="38" t="s">
        <v>594</v>
      </c>
      <c r="L407" s="39" t="s">
        <v>593</v>
      </c>
      <c r="M407" s="38">
        <v>60</v>
      </c>
      <c r="N407" s="631" t="s">
        <v>597</v>
      </c>
      <c r="O407" s="405"/>
      <c r="P407" s="405"/>
      <c r="Q407" s="405"/>
      <c r="R407" s="406"/>
      <c r="S407" s="40" t="s">
        <v>48</v>
      </c>
      <c r="T407" s="40" t="s">
        <v>48</v>
      </c>
      <c r="U407" s="41" t="s">
        <v>0</v>
      </c>
      <c r="V407" s="59">
        <v>0</v>
      </c>
      <c r="W407" s="56">
        <f>IFERROR(IF(V407="",0,CEILING((V407/$H407),1)*$H407),"")</f>
        <v>0</v>
      </c>
      <c r="X407" s="42" t="str">
        <f>IFERROR(IF(W407=0,"",ROUNDUP(W407/H407,0)*0.00627),"")</f>
        <v/>
      </c>
      <c r="Y407" s="69" t="s">
        <v>48</v>
      </c>
      <c r="Z407" s="70" t="s">
        <v>48</v>
      </c>
      <c r="AD407" s="71"/>
      <c r="BA407" s="293" t="s">
        <v>66</v>
      </c>
    </row>
    <row r="408" spans="1:53" ht="27" customHeight="1" x14ac:dyDescent="0.25">
      <c r="A408" s="64" t="s">
        <v>598</v>
      </c>
      <c r="B408" s="64" t="s">
        <v>599</v>
      </c>
      <c r="C408" s="37">
        <v>4301032047</v>
      </c>
      <c r="D408" s="403">
        <v>4680115884342</v>
      </c>
      <c r="E408" s="403"/>
      <c r="F408" s="63">
        <v>0.06</v>
      </c>
      <c r="G408" s="38">
        <v>20</v>
      </c>
      <c r="H408" s="63">
        <v>1.2</v>
      </c>
      <c r="I408" s="63">
        <v>1.8</v>
      </c>
      <c r="J408" s="38">
        <v>200</v>
      </c>
      <c r="K408" s="38" t="s">
        <v>594</v>
      </c>
      <c r="L408" s="39" t="s">
        <v>593</v>
      </c>
      <c r="M408" s="38">
        <v>60</v>
      </c>
      <c r="N408" s="632" t="s">
        <v>600</v>
      </c>
      <c r="O408" s="405"/>
      <c r="P408" s="405"/>
      <c r="Q408" s="405"/>
      <c r="R408" s="406"/>
      <c r="S408" s="40" t="s">
        <v>48</v>
      </c>
      <c r="T408" s="40" t="s">
        <v>48</v>
      </c>
      <c r="U408" s="41" t="s">
        <v>0</v>
      </c>
      <c r="V408" s="59">
        <v>0</v>
      </c>
      <c r="W408" s="56">
        <f>IFERROR(IF(V408="",0,CEILING((V408/$H408),1)*$H408),"")</f>
        <v>0</v>
      </c>
      <c r="X408" s="42" t="str">
        <f>IFERROR(IF(W408=0,"",ROUNDUP(W408/H408,0)*0.00627),"")</f>
        <v/>
      </c>
      <c r="Y408" s="69" t="s">
        <v>48</v>
      </c>
      <c r="Z408" s="70" t="s">
        <v>48</v>
      </c>
      <c r="AD408" s="71"/>
      <c r="BA408" s="294" t="s">
        <v>66</v>
      </c>
    </row>
    <row r="409" spans="1:53" ht="27" customHeight="1" x14ac:dyDescent="0.25">
      <c r="A409" s="64" t="s">
        <v>601</v>
      </c>
      <c r="B409" s="64" t="s">
        <v>602</v>
      </c>
      <c r="C409" s="37">
        <v>4301170011</v>
      </c>
      <c r="D409" s="403">
        <v>4680115884113</v>
      </c>
      <c r="E409" s="403"/>
      <c r="F409" s="63">
        <v>0.11</v>
      </c>
      <c r="G409" s="38">
        <v>12</v>
      </c>
      <c r="H409" s="63">
        <v>1.32</v>
      </c>
      <c r="I409" s="63">
        <v>1.88</v>
      </c>
      <c r="J409" s="38">
        <v>200</v>
      </c>
      <c r="K409" s="38" t="s">
        <v>594</v>
      </c>
      <c r="L409" s="39" t="s">
        <v>593</v>
      </c>
      <c r="M409" s="38">
        <v>150</v>
      </c>
      <c r="N409" s="633" t="s">
        <v>603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IFERROR(IF(W409=0,"",ROUNDUP(W409/H409,0)*0.00627),"")</f>
        <v/>
      </c>
      <c r="Y409" s="69" t="s">
        <v>48</v>
      </c>
      <c r="Z409" s="70" t="s">
        <v>48</v>
      </c>
      <c r="AD409" s="71"/>
      <c r="BA409" s="295" t="s">
        <v>66</v>
      </c>
    </row>
    <row r="410" spans="1:53" x14ac:dyDescent="0.2">
      <c r="A410" s="410"/>
      <c r="B410" s="410"/>
      <c r="C410" s="410"/>
      <c r="D410" s="410"/>
      <c r="E410" s="410"/>
      <c r="F410" s="410"/>
      <c r="G410" s="410"/>
      <c r="H410" s="410"/>
      <c r="I410" s="410"/>
      <c r="J410" s="410"/>
      <c r="K410" s="410"/>
      <c r="L410" s="410"/>
      <c r="M410" s="411"/>
      <c r="N410" s="407" t="s">
        <v>43</v>
      </c>
      <c r="O410" s="408"/>
      <c r="P410" s="408"/>
      <c r="Q410" s="408"/>
      <c r="R410" s="408"/>
      <c r="S410" s="408"/>
      <c r="T410" s="409"/>
      <c r="U410" s="43" t="s">
        <v>42</v>
      </c>
      <c r="V410" s="44">
        <f>IFERROR(V406/H406,"0")+IFERROR(V407/H407,"0")+IFERROR(V408/H408,"0")+IFERROR(V409/H409,"0")</f>
        <v>0</v>
      </c>
      <c r="W410" s="44">
        <f>IFERROR(W406/H406,"0")+IFERROR(W407/H407,"0")+IFERROR(W408/H408,"0")+IFERROR(W409/H409,"0")</f>
        <v>0</v>
      </c>
      <c r="X410" s="44">
        <f>IFERROR(IF(X406="",0,X406),"0")+IFERROR(IF(X407="",0,X407),"0")+IFERROR(IF(X408="",0,X408),"0")+IFERROR(IF(X409="",0,X409),"0")</f>
        <v>0</v>
      </c>
      <c r="Y410" s="68"/>
      <c r="Z410" s="68"/>
    </row>
    <row r="411" spans="1:53" x14ac:dyDescent="0.2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0</v>
      </c>
      <c r="V411" s="44">
        <f>IFERROR(SUM(V406:V409),"0")</f>
        <v>0</v>
      </c>
      <c r="W411" s="44">
        <f>IFERROR(SUM(W406:W409),"0")</f>
        <v>0</v>
      </c>
      <c r="X411" s="43"/>
      <c r="Y411" s="68"/>
      <c r="Z411" s="68"/>
    </row>
    <row r="412" spans="1:53" ht="16.5" customHeight="1" x14ac:dyDescent="0.25">
      <c r="A412" s="401" t="s">
        <v>604</v>
      </c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1"/>
      <c r="P412" s="401"/>
      <c r="Q412" s="401"/>
      <c r="R412" s="401"/>
      <c r="S412" s="401"/>
      <c r="T412" s="401"/>
      <c r="U412" s="401"/>
      <c r="V412" s="401"/>
      <c r="W412" s="401"/>
      <c r="X412" s="401"/>
      <c r="Y412" s="66"/>
      <c r="Z412" s="66"/>
    </row>
    <row r="413" spans="1:53" ht="14.25" customHeight="1" x14ac:dyDescent="0.25">
      <c r="A413" s="402" t="s">
        <v>108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customHeight="1" x14ac:dyDescent="0.25">
      <c r="A414" s="64" t="s">
        <v>605</v>
      </c>
      <c r="B414" s="64" t="s">
        <v>606</v>
      </c>
      <c r="C414" s="37">
        <v>4301020196</v>
      </c>
      <c r="D414" s="403">
        <v>4607091389388</v>
      </c>
      <c r="E414" s="403"/>
      <c r="F414" s="63">
        <v>1.3</v>
      </c>
      <c r="G414" s="38">
        <v>4</v>
      </c>
      <c r="H414" s="63">
        <v>5.2</v>
      </c>
      <c r="I414" s="63">
        <v>5.6079999999999997</v>
      </c>
      <c r="J414" s="38">
        <v>104</v>
      </c>
      <c r="K414" s="38" t="s">
        <v>112</v>
      </c>
      <c r="L414" s="39" t="s">
        <v>134</v>
      </c>
      <c r="M414" s="38">
        <v>35</v>
      </c>
      <c r="N414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50</v>
      </c>
      <c r="W414" s="56">
        <f>IFERROR(IF(V414="",0,CEILING((V414/$H414),1)*$H414),"")</f>
        <v>52</v>
      </c>
      <c r="X414" s="42">
        <f>IFERROR(IF(W414=0,"",ROUNDUP(W414/H414,0)*0.01196),"")</f>
        <v>0.1196</v>
      </c>
      <c r="Y414" s="69" t="s">
        <v>48</v>
      </c>
      <c r="Z414" s="70" t="s">
        <v>48</v>
      </c>
      <c r="AD414" s="71"/>
      <c r="BA414" s="296" t="s">
        <v>66</v>
      </c>
    </row>
    <row r="415" spans="1:53" ht="27" customHeight="1" x14ac:dyDescent="0.25">
      <c r="A415" s="64" t="s">
        <v>607</v>
      </c>
      <c r="B415" s="64" t="s">
        <v>608</v>
      </c>
      <c r="C415" s="37">
        <v>4301020185</v>
      </c>
      <c r="D415" s="403">
        <v>4607091389364</v>
      </c>
      <c r="E415" s="403"/>
      <c r="F415" s="63">
        <v>0.42</v>
      </c>
      <c r="G415" s="38">
        <v>6</v>
      </c>
      <c r="H415" s="63">
        <v>2.52</v>
      </c>
      <c r="I415" s="63">
        <v>2.75</v>
      </c>
      <c r="J415" s="38">
        <v>156</v>
      </c>
      <c r="K415" s="38" t="s">
        <v>80</v>
      </c>
      <c r="L415" s="39" t="s">
        <v>134</v>
      </c>
      <c r="M415" s="38">
        <v>35</v>
      </c>
      <c r="N415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IFERROR(IF(W415=0,"",ROUNDUP(W415/H415,0)*0.00753),"")</f>
        <v/>
      </c>
      <c r="Y415" s="69" t="s">
        <v>48</v>
      </c>
      <c r="Z415" s="70" t="s">
        <v>48</v>
      </c>
      <c r="AD415" s="71"/>
      <c r="BA415" s="297" t="s">
        <v>66</v>
      </c>
    </row>
    <row r="416" spans="1:53" x14ac:dyDescent="0.2">
      <c r="A416" s="410"/>
      <c r="B416" s="410"/>
      <c r="C416" s="410"/>
      <c r="D416" s="410"/>
      <c r="E416" s="410"/>
      <c r="F416" s="410"/>
      <c r="G416" s="410"/>
      <c r="H416" s="410"/>
      <c r="I416" s="410"/>
      <c r="J416" s="410"/>
      <c r="K416" s="410"/>
      <c r="L416" s="410"/>
      <c r="M416" s="411"/>
      <c r="N416" s="407" t="s">
        <v>43</v>
      </c>
      <c r="O416" s="408"/>
      <c r="P416" s="408"/>
      <c r="Q416" s="408"/>
      <c r="R416" s="408"/>
      <c r="S416" s="408"/>
      <c r="T416" s="409"/>
      <c r="U416" s="43" t="s">
        <v>42</v>
      </c>
      <c r="V416" s="44">
        <f>IFERROR(V414/H414,"0")+IFERROR(V415/H415,"0")</f>
        <v>9.615384615384615</v>
      </c>
      <c r="W416" s="44">
        <f>IFERROR(W414/H414,"0")+IFERROR(W415/H415,"0")</f>
        <v>10</v>
      </c>
      <c r="X416" s="44">
        <f>IFERROR(IF(X414="",0,X414),"0")+IFERROR(IF(X415="",0,X415),"0")</f>
        <v>0.1196</v>
      </c>
      <c r="Y416" s="68"/>
      <c r="Z416" s="68"/>
    </row>
    <row r="417" spans="1:53" x14ac:dyDescent="0.2">
      <c r="A417" s="410"/>
      <c r="B417" s="410"/>
      <c r="C417" s="410"/>
      <c r="D417" s="410"/>
      <c r="E417" s="410"/>
      <c r="F417" s="410"/>
      <c r="G417" s="410"/>
      <c r="H417" s="410"/>
      <c r="I417" s="410"/>
      <c r="J417" s="410"/>
      <c r="K417" s="410"/>
      <c r="L417" s="410"/>
      <c r="M417" s="411"/>
      <c r="N417" s="407" t="s">
        <v>43</v>
      </c>
      <c r="O417" s="408"/>
      <c r="P417" s="408"/>
      <c r="Q417" s="408"/>
      <c r="R417" s="408"/>
      <c r="S417" s="408"/>
      <c r="T417" s="409"/>
      <c r="U417" s="43" t="s">
        <v>0</v>
      </c>
      <c r="V417" s="44">
        <f>IFERROR(SUM(V414:V415),"0")</f>
        <v>50</v>
      </c>
      <c r="W417" s="44">
        <f>IFERROR(SUM(W414:W415),"0")</f>
        <v>52</v>
      </c>
      <c r="X417" s="43"/>
      <c r="Y417" s="68"/>
      <c r="Z417" s="68"/>
    </row>
    <row r="418" spans="1:53" ht="14.25" customHeight="1" x14ac:dyDescent="0.25">
      <c r="A418" s="402" t="s">
        <v>76</v>
      </c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02"/>
      <c r="O418" s="402"/>
      <c r="P418" s="402"/>
      <c r="Q418" s="402"/>
      <c r="R418" s="402"/>
      <c r="S418" s="402"/>
      <c r="T418" s="402"/>
      <c r="U418" s="402"/>
      <c r="V418" s="402"/>
      <c r="W418" s="402"/>
      <c r="X418" s="402"/>
      <c r="Y418" s="67"/>
      <c r="Z418" s="67"/>
    </row>
    <row r="419" spans="1:53" ht="27" customHeight="1" x14ac:dyDescent="0.25">
      <c r="A419" s="64" t="s">
        <v>609</v>
      </c>
      <c r="B419" s="64" t="s">
        <v>610</v>
      </c>
      <c r="C419" s="37">
        <v>4301031212</v>
      </c>
      <c r="D419" s="403">
        <v>4607091389739</v>
      </c>
      <c r="E419" s="403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80</v>
      </c>
      <c r="L419" s="39" t="s">
        <v>111</v>
      </c>
      <c r="M419" s="38">
        <v>45</v>
      </c>
      <c r="N419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340</v>
      </c>
      <c r="W419" s="56">
        <f t="shared" ref="W419:W425" si="18">IFERROR(IF(V419="",0,CEILING((V419/$H419),1)*$H419),"")</f>
        <v>340.2</v>
      </c>
      <c r="X419" s="42">
        <f>IFERROR(IF(W419=0,"",ROUNDUP(W419/H419,0)*0.00753),"")</f>
        <v>0.60992999999999997</v>
      </c>
      <c r="Y419" s="69" t="s">
        <v>48</v>
      </c>
      <c r="Z419" s="70" t="s">
        <v>48</v>
      </c>
      <c r="AD419" s="71"/>
      <c r="BA419" s="298" t="s">
        <v>66</v>
      </c>
    </row>
    <row r="420" spans="1:53" ht="27" customHeight="1" x14ac:dyDescent="0.25">
      <c r="A420" s="64" t="s">
        <v>611</v>
      </c>
      <c r="B420" s="64" t="s">
        <v>612</v>
      </c>
      <c r="C420" s="37">
        <v>4301031247</v>
      </c>
      <c r="D420" s="403">
        <v>4680115883048</v>
      </c>
      <c r="E420" s="403"/>
      <c r="F420" s="63">
        <v>1</v>
      </c>
      <c r="G420" s="38">
        <v>4</v>
      </c>
      <c r="H420" s="63">
        <v>4</v>
      </c>
      <c r="I420" s="63">
        <v>4.21</v>
      </c>
      <c r="J420" s="38">
        <v>120</v>
      </c>
      <c r="K420" s="38" t="s">
        <v>80</v>
      </c>
      <c r="L420" s="39" t="s">
        <v>79</v>
      </c>
      <c r="M420" s="38">
        <v>40</v>
      </c>
      <c r="N420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9" t="s">
        <v>66</v>
      </c>
    </row>
    <row r="421" spans="1:53" ht="27" customHeight="1" x14ac:dyDescent="0.25">
      <c r="A421" s="64" t="s">
        <v>613</v>
      </c>
      <c r="B421" s="64" t="s">
        <v>614</v>
      </c>
      <c r="C421" s="37">
        <v>4301031176</v>
      </c>
      <c r="D421" s="403">
        <v>4607091389425</v>
      </c>
      <c r="E421" s="403"/>
      <c r="F421" s="63">
        <v>0.35</v>
      </c>
      <c r="G421" s="38">
        <v>6</v>
      </c>
      <c r="H421" s="63">
        <v>2.1</v>
      </c>
      <c r="I421" s="63">
        <v>2.23</v>
      </c>
      <c r="J421" s="38">
        <v>234</v>
      </c>
      <c r="K421" s="38" t="s">
        <v>189</v>
      </c>
      <c r="L421" s="39" t="s">
        <v>79</v>
      </c>
      <c r="M421" s="38">
        <v>45</v>
      </c>
      <c r="N421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1" s="405"/>
      <c r="P421" s="405"/>
      <c r="Q421" s="405"/>
      <c r="R421" s="40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IFERROR(IF(W421=0,"",ROUNDUP(W421/H421,0)*0.00502),"")</f>
        <v/>
      </c>
      <c r="Y421" s="69" t="s">
        <v>48</v>
      </c>
      <c r="Z421" s="70" t="s">
        <v>48</v>
      </c>
      <c r="AD421" s="71"/>
      <c r="BA421" s="300" t="s">
        <v>66</v>
      </c>
    </row>
    <row r="422" spans="1:53" ht="27" customHeight="1" x14ac:dyDescent="0.25">
      <c r="A422" s="64" t="s">
        <v>615</v>
      </c>
      <c r="B422" s="64" t="s">
        <v>616</v>
      </c>
      <c r="C422" s="37">
        <v>4301031215</v>
      </c>
      <c r="D422" s="403">
        <v>4680115882911</v>
      </c>
      <c r="E422" s="403"/>
      <c r="F422" s="63">
        <v>0.4</v>
      </c>
      <c r="G422" s="38">
        <v>6</v>
      </c>
      <c r="H422" s="63">
        <v>2.4</v>
      </c>
      <c r="I422" s="63">
        <v>2.5299999999999998</v>
      </c>
      <c r="J422" s="38">
        <v>234</v>
      </c>
      <c r="K422" s="38" t="s">
        <v>189</v>
      </c>
      <c r="L422" s="39" t="s">
        <v>79</v>
      </c>
      <c r="M422" s="38">
        <v>40</v>
      </c>
      <c r="N422" s="639" t="s">
        <v>617</v>
      </c>
      <c r="O422" s="405"/>
      <c r="P422" s="405"/>
      <c r="Q422" s="405"/>
      <c r="R422" s="40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IFERROR(IF(W422=0,"",ROUNDUP(W422/H422,0)*0.00502),"")</f>
        <v/>
      </c>
      <c r="Y422" s="69" t="s">
        <v>48</v>
      </c>
      <c r="Z422" s="70" t="s">
        <v>48</v>
      </c>
      <c r="AD422" s="71"/>
      <c r="BA422" s="301" t="s">
        <v>66</v>
      </c>
    </row>
    <row r="423" spans="1:53" ht="27" customHeight="1" x14ac:dyDescent="0.25">
      <c r="A423" s="64" t="s">
        <v>618</v>
      </c>
      <c r="B423" s="64" t="s">
        <v>619</v>
      </c>
      <c r="C423" s="37">
        <v>4301031167</v>
      </c>
      <c r="D423" s="403">
        <v>4680115880771</v>
      </c>
      <c r="E423" s="403"/>
      <c r="F423" s="63">
        <v>0.28000000000000003</v>
      </c>
      <c r="G423" s="38">
        <v>6</v>
      </c>
      <c r="H423" s="63">
        <v>1.68</v>
      </c>
      <c r="I423" s="63">
        <v>1.81</v>
      </c>
      <c r="J423" s="38">
        <v>234</v>
      </c>
      <c r="K423" s="38" t="s">
        <v>189</v>
      </c>
      <c r="L423" s="39" t="s">
        <v>79</v>
      </c>
      <c r="M423" s="38">
        <v>45</v>
      </c>
      <c r="N423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3" s="405"/>
      <c r="P423" s="405"/>
      <c r="Q423" s="405"/>
      <c r="R423" s="406"/>
      <c r="S423" s="40" t="s">
        <v>48</v>
      </c>
      <c r="T423" s="40" t="s">
        <v>48</v>
      </c>
      <c r="U423" s="41" t="s">
        <v>0</v>
      </c>
      <c r="V423" s="59">
        <v>0</v>
      </c>
      <c r="W423" s="56">
        <f t="shared" si="18"/>
        <v>0</v>
      </c>
      <c r="X423" s="42" t="str">
        <f>IFERROR(IF(W423=0,"",ROUNDUP(W423/H423,0)*0.00502),"")</f>
        <v/>
      </c>
      <c r="Y423" s="69" t="s">
        <v>48</v>
      </c>
      <c r="Z423" s="70" t="s">
        <v>48</v>
      </c>
      <c r="AD423" s="71"/>
      <c r="BA423" s="302" t="s">
        <v>66</v>
      </c>
    </row>
    <row r="424" spans="1:53" ht="27" customHeight="1" x14ac:dyDescent="0.25">
      <c r="A424" s="64" t="s">
        <v>620</v>
      </c>
      <c r="B424" s="64" t="s">
        <v>621</v>
      </c>
      <c r="C424" s="37">
        <v>4301031173</v>
      </c>
      <c r="D424" s="403">
        <v>4607091389500</v>
      </c>
      <c r="E424" s="403"/>
      <c r="F424" s="63">
        <v>0.35</v>
      </c>
      <c r="G424" s="38">
        <v>6</v>
      </c>
      <c r="H424" s="63">
        <v>2.1</v>
      </c>
      <c r="I424" s="63">
        <v>2.23</v>
      </c>
      <c r="J424" s="38">
        <v>234</v>
      </c>
      <c r="K424" s="38" t="s">
        <v>189</v>
      </c>
      <c r="L424" s="39" t="s">
        <v>79</v>
      </c>
      <c r="M424" s="38">
        <v>45</v>
      </c>
      <c r="N424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0</v>
      </c>
      <c r="W424" s="56">
        <f t="shared" si="18"/>
        <v>0</v>
      </c>
      <c r="X424" s="42" t="str">
        <f>IFERROR(IF(W424=0,"",ROUNDUP(W424/H424,0)*0.00502),"")</f>
        <v/>
      </c>
      <c r="Y424" s="69" t="s">
        <v>48</v>
      </c>
      <c r="Z424" s="70" t="s">
        <v>48</v>
      </c>
      <c r="AD424" s="71"/>
      <c r="BA424" s="303" t="s">
        <v>66</v>
      </c>
    </row>
    <row r="425" spans="1:53" ht="27" customHeight="1" x14ac:dyDescent="0.25">
      <c r="A425" s="64" t="s">
        <v>622</v>
      </c>
      <c r="B425" s="64" t="s">
        <v>623</v>
      </c>
      <c r="C425" s="37">
        <v>4301031103</v>
      </c>
      <c r="D425" s="403">
        <v>4680115881983</v>
      </c>
      <c r="E425" s="403"/>
      <c r="F425" s="63">
        <v>0.28000000000000003</v>
      </c>
      <c r="G425" s="38">
        <v>4</v>
      </c>
      <c r="H425" s="63">
        <v>1.1200000000000001</v>
      </c>
      <c r="I425" s="63">
        <v>1.252</v>
      </c>
      <c r="J425" s="38">
        <v>234</v>
      </c>
      <c r="K425" s="38" t="s">
        <v>189</v>
      </c>
      <c r="L425" s="39" t="s">
        <v>79</v>
      </c>
      <c r="M425" s="38">
        <v>40</v>
      </c>
      <c r="N425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5" s="405"/>
      <c r="P425" s="405"/>
      <c r="Q425" s="405"/>
      <c r="R425" s="406"/>
      <c r="S425" s="40" t="s">
        <v>48</v>
      </c>
      <c r="T425" s="40" t="s">
        <v>48</v>
      </c>
      <c r="U425" s="41" t="s">
        <v>0</v>
      </c>
      <c r="V425" s="59">
        <v>0</v>
      </c>
      <c r="W425" s="56">
        <f t="shared" si="18"/>
        <v>0</v>
      </c>
      <c r="X425" s="42" t="str">
        <f>IFERROR(IF(W425=0,"",ROUNDUP(W425/H425,0)*0.00502),"")</f>
        <v/>
      </c>
      <c r="Y425" s="69" t="s">
        <v>48</v>
      </c>
      <c r="Z425" s="70" t="s">
        <v>48</v>
      </c>
      <c r="AD425" s="71"/>
      <c r="BA425" s="304" t="s">
        <v>66</v>
      </c>
    </row>
    <row r="426" spans="1:53" x14ac:dyDescent="0.2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42</v>
      </c>
      <c r="V426" s="44">
        <f>IFERROR(V419/H419,"0")+IFERROR(V420/H420,"0")+IFERROR(V421/H421,"0")+IFERROR(V422/H422,"0")+IFERROR(V423/H423,"0")+IFERROR(V424/H424,"0")+IFERROR(V425/H425,"0")</f>
        <v>80.952380952380949</v>
      </c>
      <c r="W426" s="44">
        <f>IFERROR(W419/H419,"0")+IFERROR(W420/H420,"0")+IFERROR(W421/H421,"0")+IFERROR(W422/H422,"0")+IFERROR(W423/H423,"0")+IFERROR(W424/H424,"0")+IFERROR(W425/H425,"0")</f>
        <v>81</v>
      </c>
      <c r="X426" s="44">
        <f>IFERROR(IF(X419="",0,X419),"0")+IFERROR(IF(X420="",0,X420),"0")+IFERROR(IF(X421="",0,X421),"0")+IFERROR(IF(X422="",0,X422),"0")+IFERROR(IF(X423="",0,X423),"0")+IFERROR(IF(X424="",0,X424),"0")+IFERROR(IF(X425="",0,X425),"0")</f>
        <v>0.60992999999999997</v>
      </c>
      <c r="Y426" s="68"/>
      <c r="Z426" s="68"/>
    </row>
    <row r="427" spans="1:53" x14ac:dyDescent="0.2">
      <c r="A427" s="410"/>
      <c r="B427" s="410"/>
      <c r="C427" s="410"/>
      <c r="D427" s="410"/>
      <c r="E427" s="410"/>
      <c r="F427" s="410"/>
      <c r="G427" s="410"/>
      <c r="H427" s="410"/>
      <c r="I427" s="410"/>
      <c r="J427" s="410"/>
      <c r="K427" s="410"/>
      <c r="L427" s="410"/>
      <c r="M427" s="411"/>
      <c r="N427" s="407" t="s">
        <v>43</v>
      </c>
      <c r="O427" s="408"/>
      <c r="P427" s="408"/>
      <c r="Q427" s="408"/>
      <c r="R427" s="408"/>
      <c r="S427" s="408"/>
      <c r="T427" s="409"/>
      <c r="U427" s="43" t="s">
        <v>0</v>
      </c>
      <c r="V427" s="44">
        <f>IFERROR(SUM(V419:V425),"0")</f>
        <v>340</v>
      </c>
      <c r="W427" s="44">
        <f>IFERROR(SUM(W419:W425),"0")</f>
        <v>340.2</v>
      </c>
      <c r="X427" s="43"/>
      <c r="Y427" s="68"/>
      <c r="Z427" s="68"/>
    </row>
    <row r="428" spans="1:53" ht="14.25" customHeight="1" x14ac:dyDescent="0.25">
      <c r="A428" s="402" t="s">
        <v>94</v>
      </c>
      <c r="B428" s="402"/>
      <c r="C428" s="402"/>
      <c r="D428" s="402"/>
      <c r="E428" s="402"/>
      <c r="F428" s="402"/>
      <c r="G428" s="402"/>
      <c r="H428" s="402"/>
      <c r="I428" s="402"/>
      <c r="J428" s="402"/>
      <c r="K428" s="402"/>
      <c r="L428" s="402"/>
      <c r="M428" s="402"/>
      <c r="N428" s="402"/>
      <c r="O428" s="402"/>
      <c r="P428" s="402"/>
      <c r="Q428" s="402"/>
      <c r="R428" s="402"/>
      <c r="S428" s="402"/>
      <c r="T428" s="402"/>
      <c r="U428" s="402"/>
      <c r="V428" s="402"/>
      <c r="W428" s="402"/>
      <c r="X428" s="402"/>
      <c r="Y428" s="67"/>
      <c r="Z428" s="67"/>
    </row>
    <row r="429" spans="1:53" ht="27" customHeight="1" x14ac:dyDescent="0.25">
      <c r="A429" s="64" t="s">
        <v>624</v>
      </c>
      <c r="B429" s="64" t="s">
        <v>625</v>
      </c>
      <c r="C429" s="37">
        <v>4301040358</v>
      </c>
      <c r="D429" s="403">
        <v>4680115884571</v>
      </c>
      <c r="E429" s="403"/>
      <c r="F429" s="63">
        <v>0.1</v>
      </c>
      <c r="G429" s="38">
        <v>20</v>
      </c>
      <c r="H429" s="63">
        <v>2</v>
      </c>
      <c r="I429" s="63">
        <v>2.6</v>
      </c>
      <c r="J429" s="38">
        <v>200</v>
      </c>
      <c r="K429" s="38" t="s">
        <v>594</v>
      </c>
      <c r="L429" s="39" t="s">
        <v>593</v>
      </c>
      <c r="M429" s="38">
        <v>60</v>
      </c>
      <c r="N429" s="643" t="s">
        <v>626</v>
      </c>
      <c r="O429" s="405"/>
      <c r="P429" s="405"/>
      <c r="Q429" s="405"/>
      <c r="R429" s="406"/>
      <c r="S429" s="40" t="s">
        <v>48</v>
      </c>
      <c r="T429" s="40" t="s">
        <v>48</v>
      </c>
      <c r="U429" s="41" t="s">
        <v>0</v>
      </c>
      <c r="V429" s="59">
        <v>0</v>
      </c>
      <c r="W429" s="56">
        <f>IFERROR(IF(V429="",0,CEILING((V429/$H429),1)*$H429),"")</f>
        <v>0</v>
      </c>
      <c r="X429" s="42" t="str">
        <f>IFERROR(IF(W429=0,"",ROUNDUP(W429/H429,0)*0.00627),"")</f>
        <v/>
      </c>
      <c r="Y429" s="69" t="s">
        <v>48</v>
      </c>
      <c r="Z429" s="70" t="s">
        <v>48</v>
      </c>
      <c r="AD429" s="71"/>
      <c r="BA429" s="305" t="s">
        <v>66</v>
      </c>
    </row>
    <row r="430" spans="1:53" x14ac:dyDescent="0.2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42</v>
      </c>
      <c r="V430" s="44">
        <f>IFERROR(V429/H429,"0")</f>
        <v>0</v>
      </c>
      <c r="W430" s="44">
        <f>IFERROR(W429/H429,"0")</f>
        <v>0</v>
      </c>
      <c r="X430" s="44">
        <f>IFERROR(IF(X429="",0,X429),"0")</f>
        <v>0</v>
      </c>
      <c r="Y430" s="68"/>
      <c r="Z430" s="68"/>
    </row>
    <row r="431" spans="1:53" x14ac:dyDescent="0.2">
      <c r="A431" s="410"/>
      <c r="B431" s="410"/>
      <c r="C431" s="410"/>
      <c r="D431" s="410"/>
      <c r="E431" s="410"/>
      <c r="F431" s="410"/>
      <c r="G431" s="410"/>
      <c r="H431" s="410"/>
      <c r="I431" s="410"/>
      <c r="J431" s="410"/>
      <c r="K431" s="410"/>
      <c r="L431" s="410"/>
      <c r="M431" s="411"/>
      <c r="N431" s="407" t="s">
        <v>43</v>
      </c>
      <c r="O431" s="408"/>
      <c r="P431" s="408"/>
      <c r="Q431" s="408"/>
      <c r="R431" s="408"/>
      <c r="S431" s="408"/>
      <c r="T431" s="409"/>
      <c r="U431" s="43" t="s">
        <v>0</v>
      </c>
      <c r="V431" s="44">
        <f>IFERROR(SUM(V429:V429),"0")</f>
        <v>0</v>
      </c>
      <c r="W431" s="44">
        <f>IFERROR(SUM(W429:W429),"0")</f>
        <v>0</v>
      </c>
      <c r="X431" s="43"/>
      <c r="Y431" s="68"/>
      <c r="Z431" s="68"/>
    </row>
    <row r="432" spans="1:53" ht="14.25" customHeight="1" x14ac:dyDescent="0.25">
      <c r="A432" s="402" t="s">
        <v>103</v>
      </c>
      <c r="B432" s="402"/>
      <c r="C432" s="402"/>
      <c r="D432" s="402"/>
      <c r="E432" s="402"/>
      <c r="F432" s="402"/>
      <c r="G432" s="402"/>
      <c r="H432" s="402"/>
      <c r="I432" s="402"/>
      <c r="J432" s="402"/>
      <c r="K432" s="402"/>
      <c r="L432" s="402"/>
      <c r="M432" s="402"/>
      <c r="N432" s="402"/>
      <c r="O432" s="402"/>
      <c r="P432" s="402"/>
      <c r="Q432" s="402"/>
      <c r="R432" s="402"/>
      <c r="S432" s="402"/>
      <c r="T432" s="402"/>
      <c r="U432" s="402"/>
      <c r="V432" s="402"/>
      <c r="W432" s="402"/>
      <c r="X432" s="402"/>
      <c r="Y432" s="67"/>
      <c r="Z432" s="67"/>
    </row>
    <row r="433" spans="1:53" ht="27" customHeight="1" x14ac:dyDescent="0.25">
      <c r="A433" s="64" t="s">
        <v>627</v>
      </c>
      <c r="B433" s="64" t="s">
        <v>628</v>
      </c>
      <c r="C433" s="37">
        <v>4301170010</v>
      </c>
      <c r="D433" s="403">
        <v>4680115884090</v>
      </c>
      <c r="E433" s="403"/>
      <c r="F433" s="63">
        <v>0.11</v>
      </c>
      <c r="G433" s="38">
        <v>12</v>
      </c>
      <c r="H433" s="63">
        <v>1.32</v>
      </c>
      <c r="I433" s="63">
        <v>1.88</v>
      </c>
      <c r="J433" s="38">
        <v>200</v>
      </c>
      <c r="K433" s="38" t="s">
        <v>594</v>
      </c>
      <c r="L433" s="39" t="s">
        <v>593</v>
      </c>
      <c r="M433" s="38">
        <v>150</v>
      </c>
      <c r="N433" s="644" t="s">
        <v>629</v>
      </c>
      <c r="O433" s="405"/>
      <c r="P433" s="405"/>
      <c r="Q433" s="405"/>
      <c r="R433" s="406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IFERROR(IF(W433=0,"",ROUNDUP(W433/H433,0)*0.00627),"")</f>
        <v/>
      </c>
      <c r="Y433" s="69" t="s">
        <v>48</v>
      </c>
      <c r="Z433" s="70" t="s">
        <v>48</v>
      </c>
      <c r="AD433" s="71"/>
      <c r="BA433" s="306" t="s">
        <v>66</v>
      </c>
    </row>
    <row r="434" spans="1:53" x14ac:dyDescent="0.2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42</v>
      </c>
      <c r="V434" s="44">
        <f>IFERROR(V433/H433,"0")</f>
        <v>0</v>
      </c>
      <c r="W434" s="44">
        <f>IFERROR(W433/H433,"0")</f>
        <v>0</v>
      </c>
      <c r="X434" s="44">
        <f>IFERROR(IF(X433="",0,X433),"0")</f>
        <v>0</v>
      </c>
      <c r="Y434" s="68"/>
      <c r="Z434" s="68"/>
    </row>
    <row r="435" spans="1:53" x14ac:dyDescent="0.2">
      <c r="A435" s="410"/>
      <c r="B435" s="410"/>
      <c r="C435" s="410"/>
      <c r="D435" s="410"/>
      <c r="E435" s="410"/>
      <c r="F435" s="410"/>
      <c r="G435" s="410"/>
      <c r="H435" s="410"/>
      <c r="I435" s="410"/>
      <c r="J435" s="410"/>
      <c r="K435" s="410"/>
      <c r="L435" s="410"/>
      <c r="M435" s="411"/>
      <c r="N435" s="407" t="s">
        <v>43</v>
      </c>
      <c r="O435" s="408"/>
      <c r="P435" s="408"/>
      <c r="Q435" s="408"/>
      <c r="R435" s="408"/>
      <c r="S435" s="408"/>
      <c r="T435" s="409"/>
      <c r="U435" s="43" t="s">
        <v>0</v>
      </c>
      <c r="V435" s="44">
        <f>IFERROR(SUM(V433:V433),"0")</f>
        <v>0</v>
      </c>
      <c r="W435" s="44">
        <f>IFERROR(SUM(W433:W433),"0")</f>
        <v>0</v>
      </c>
      <c r="X435" s="43"/>
      <c r="Y435" s="68"/>
      <c r="Z435" s="68"/>
    </row>
    <row r="436" spans="1:53" ht="14.25" customHeight="1" x14ac:dyDescent="0.25">
      <c r="A436" s="402" t="s">
        <v>630</v>
      </c>
      <c r="B436" s="402"/>
      <c r="C436" s="402"/>
      <c r="D436" s="402"/>
      <c r="E436" s="402"/>
      <c r="F436" s="402"/>
      <c r="G436" s="402"/>
      <c r="H436" s="402"/>
      <c r="I436" s="402"/>
      <c r="J436" s="402"/>
      <c r="K436" s="402"/>
      <c r="L436" s="402"/>
      <c r="M436" s="402"/>
      <c r="N436" s="402"/>
      <c r="O436" s="402"/>
      <c r="P436" s="402"/>
      <c r="Q436" s="402"/>
      <c r="R436" s="402"/>
      <c r="S436" s="402"/>
      <c r="T436" s="402"/>
      <c r="U436" s="402"/>
      <c r="V436" s="402"/>
      <c r="W436" s="402"/>
      <c r="X436" s="402"/>
      <c r="Y436" s="67"/>
      <c r="Z436" s="67"/>
    </row>
    <row r="437" spans="1:53" ht="27" customHeight="1" x14ac:dyDescent="0.25">
      <c r="A437" s="64" t="s">
        <v>631</v>
      </c>
      <c r="B437" s="64" t="s">
        <v>632</v>
      </c>
      <c r="C437" s="37">
        <v>4301040357</v>
      </c>
      <c r="D437" s="403">
        <v>4680115884564</v>
      </c>
      <c r="E437" s="403"/>
      <c r="F437" s="63">
        <v>0.15</v>
      </c>
      <c r="G437" s="38">
        <v>20</v>
      </c>
      <c r="H437" s="63">
        <v>3</v>
      </c>
      <c r="I437" s="63">
        <v>3.6</v>
      </c>
      <c r="J437" s="38">
        <v>200</v>
      </c>
      <c r="K437" s="38" t="s">
        <v>594</v>
      </c>
      <c r="L437" s="39" t="s">
        <v>593</v>
      </c>
      <c r="M437" s="38">
        <v>60</v>
      </c>
      <c r="N437" s="645" t="s">
        <v>633</v>
      </c>
      <c r="O437" s="405"/>
      <c r="P437" s="405"/>
      <c r="Q437" s="405"/>
      <c r="R437" s="406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IFERROR(IF(W437=0,"",ROUNDUP(W437/H437,0)*0.00627),"")</f>
        <v/>
      </c>
      <c r="Y437" s="69" t="s">
        <v>48</v>
      </c>
      <c r="Z437" s="70" t="s">
        <v>48</v>
      </c>
      <c r="AD437" s="71"/>
      <c r="BA437" s="307" t="s">
        <v>66</v>
      </c>
    </row>
    <row r="438" spans="1:53" x14ac:dyDescent="0.2">
      <c r="A438" s="410"/>
      <c r="B438" s="410"/>
      <c r="C438" s="410"/>
      <c r="D438" s="410"/>
      <c r="E438" s="410"/>
      <c r="F438" s="410"/>
      <c r="G438" s="410"/>
      <c r="H438" s="410"/>
      <c r="I438" s="410"/>
      <c r="J438" s="410"/>
      <c r="K438" s="410"/>
      <c r="L438" s="410"/>
      <c r="M438" s="411"/>
      <c r="N438" s="407" t="s">
        <v>43</v>
      </c>
      <c r="O438" s="408"/>
      <c r="P438" s="408"/>
      <c r="Q438" s="408"/>
      <c r="R438" s="408"/>
      <c r="S438" s="408"/>
      <c r="T438" s="409"/>
      <c r="U438" s="43" t="s">
        <v>42</v>
      </c>
      <c r="V438" s="44">
        <f>IFERROR(V437/H437,"0")</f>
        <v>0</v>
      </c>
      <c r="W438" s="44">
        <f>IFERROR(W437/H437,"0")</f>
        <v>0</v>
      </c>
      <c r="X438" s="44">
        <f>IFERROR(IF(X437="",0,X437),"0")</f>
        <v>0</v>
      </c>
      <c r="Y438" s="68"/>
      <c r="Z438" s="68"/>
    </row>
    <row r="439" spans="1:53" x14ac:dyDescent="0.2">
      <c r="A439" s="410"/>
      <c r="B439" s="410"/>
      <c r="C439" s="410"/>
      <c r="D439" s="410"/>
      <c r="E439" s="410"/>
      <c r="F439" s="410"/>
      <c r="G439" s="410"/>
      <c r="H439" s="410"/>
      <c r="I439" s="410"/>
      <c r="J439" s="410"/>
      <c r="K439" s="410"/>
      <c r="L439" s="410"/>
      <c r="M439" s="411"/>
      <c r="N439" s="407" t="s">
        <v>43</v>
      </c>
      <c r="O439" s="408"/>
      <c r="P439" s="408"/>
      <c r="Q439" s="408"/>
      <c r="R439" s="408"/>
      <c r="S439" s="408"/>
      <c r="T439" s="409"/>
      <c r="U439" s="43" t="s">
        <v>0</v>
      </c>
      <c r="V439" s="44">
        <f>IFERROR(SUM(V437:V437),"0")</f>
        <v>0</v>
      </c>
      <c r="W439" s="44">
        <f>IFERROR(SUM(W437:W437),"0")</f>
        <v>0</v>
      </c>
      <c r="X439" s="43"/>
      <c r="Y439" s="68"/>
      <c r="Z439" s="68"/>
    </row>
    <row r="440" spans="1:53" ht="27.75" customHeight="1" x14ac:dyDescent="0.2">
      <c r="A440" s="400" t="s">
        <v>634</v>
      </c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00"/>
      <c r="O440" s="400"/>
      <c r="P440" s="400"/>
      <c r="Q440" s="400"/>
      <c r="R440" s="400"/>
      <c r="S440" s="400"/>
      <c r="T440" s="400"/>
      <c r="U440" s="400"/>
      <c r="V440" s="400"/>
      <c r="W440" s="400"/>
      <c r="X440" s="400"/>
      <c r="Y440" s="55"/>
      <c r="Z440" s="55"/>
    </row>
    <row r="441" spans="1:53" ht="16.5" customHeight="1" x14ac:dyDescent="0.25">
      <c r="A441" s="401" t="s">
        <v>634</v>
      </c>
      <c r="B441" s="401"/>
      <c r="C441" s="401"/>
      <c r="D441" s="401"/>
      <c r="E441" s="401"/>
      <c r="F441" s="401"/>
      <c r="G441" s="401"/>
      <c r="H441" s="401"/>
      <c r="I441" s="401"/>
      <c r="J441" s="401"/>
      <c r="K441" s="401"/>
      <c r="L441" s="401"/>
      <c r="M441" s="401"/>
      <c r="N441" s="401"/>
      <c r="O441" s="401"/>
      <c r="P441" s="401"/>
      <c r="Q441" s="401"/>
      <c r="R441" s="401"/>
      <c r="S441" s="401"/>
      <c r="T441" s="401"/>
      <c r="U441" s="401"/>
      <c r="V441" s="401"/>
      <c r="W441" s="401"/>
      <c r="X441" s="401"/>
      <c r="Y441" s="66"/>
      <c r="Z441" s="66"/>
    </row>
    <row r="442" spans="1:53" ht="14.25" customHeight="1" x14ac:dyDescent="0.25">
      <c r="A442" s="402" t="s">
        <v>116</v>
      </c>
      <c r="B442" s="402"/>
      <c r="C442" s="402"/>
      <c r="D442" s="402"/>
      <c r="E442" s="402"/>
      <c r="F442" s="402"/>
      <c r="G442" s="402"/>
      <c r="H442" s="402"/>
      <c r="I442" s="402"/>
      <c r="J442" s="402"/>
      <c r="K442" s="402"/>
      <c r="L442" s="402"/>
      <c r="M442" s="402"/>
      <c r="N442" s="402"/>
      <c r="O442" s="402"/>
      <c r="P442" s="402"/>
      <c r="Q442" s="402"/>
      <c r="R442" s="402"/>
      <c r="S442" s="402"/>
      <c r="T442" s="402"/>
      <c r="U442" s="402"/>
      <c r="V442" s="402"/>
      <c r="W442" s="402"/>
      <c r="X442" s="402"/>
      <c r="Y442" s="67"/>
      <c r="Z442" s="67"/>
    </row>
    <row r="443" spans="1:53" ht="27" customHeight="1" x14ac:dyDescent="0.25">
      <c r="A443" s="64" t="s">
        <v>635</v>
      </c>
      <c r="B443" s="64" t="s">
        <v>636</v>
      </c>
      <c r="C443" s="37">
        <v>4301011371</v>
      </c>
      <c r="D443" s="403">
        <v>4607091389067</v>
      </c>
      <c r="E443" s="403"/>
      <c r="F443" s="63">
        <v>0.88</v>
      </c>
      <c r="G443" s="38">
        <v>6</v>
      </c>
      <c r="H443" s="63">
        <v>5.28</v>
      </c>
      <c r="I443" s="63">
        <v>5.64</v>
      </c>
      <c r="J443" s="38">
        <v>104</v>
      </c>
      <c r="K443" s="38" t="s">
        <v>112</v>
      </c>
      <c r="L443" s="39" t="s">
        <v>134</v>
      </c>
      <c r="M443" s="38">
        <v>55</v>
      </c>
      <c r="N443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ref="W443:W451" si="19">IFERROR(IF(V443="",0,CEILING((V443/$H443),1)*$H443),"")</f>
        <v>0</v>
      </c>
      <c r="X443" s="42" t="str">
        <f>IFERROR(IF(W443=0,"",ROUNDUP(W443/H443,0)*0.01196),"")</f>
        <v/>
      </c>
      <c r="Y443" s="69" t="s">
        <v>48</v>
      </c>
      <c r="Z443" s="70" t="s">
        <v>48</v>
      </c>
      <c r="AD443" s="71"/>
      <c r="BA443" s="308" t="s">
        <v>66</v>
      </c>
    </row>
    <row r="444" spans="1:53" ht="27" customHeight="1" x14ac:dyDescent="0.25">
      <c r="A444" s="64" t="s">
        <v>637</v>
      </c>
      <c r="B444" s="64" t="s">
        <v>638</v>
      </c>
      <c r="C444" s="37">
        <v>4301011363</v>
      </c>
      <c r="D444" s="403">
        <v>4607091383522</v>
      </c>
      <c r="E444" s="403"/>
      <c r="F444" s="63">
        <v>0.88</v>
      </c>
      <c r="G444" s="38">
        <v>6</v>
      </c>
      <c r="H444" s="63">
        <v>5.28</v>
      </c>
      <c r="I444" s="63">
        <v>5.64</v>
      </c>
      <c r="J444" s="38">
        <v>104</v>
      </c>
      <c r="K444" s="38" t="s">
        <v>112</v>
      </c>
      <c r="L444" s="39" t="s">
        <v>111</v>
      </c>
      <c r="M444" s="38">
        <v>55</v>
      </c>
      <c r="N444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710</v>
      </c>
      <c r="W444" s="56">
        <f t="shared" si="19"/>
        <v>712.80000000000007</v>
      </c>
      <c r="X444" s="42">
        <f>IFERROR(IF(W444=0,"",ROUNDUP(W444/H444,0)*0.01196),"")</f>
        <v>1.6146</v>
      </c>
      <c r="Y444" s="69" t="s">
        <v>48</v>
      </c>
      <c r="Z444" s="70" t="s">
        <v>48</v>
      </c>
      <c r="AD444" s="71"/>
      <c r="BA444" s="309" t="s">
        <v>66</v>
      </c>
    </row>
    <row r="445" spans="1:53" ht="27" customHeight="1" x14ac:dyDescent="0.25">
      <c r="A445" s="64" t="s">
        <v>639</v>
      </c>
      <c r="B445" s="64" t="s">
        <v>640</v>
      </c>
      <c r="C445" s="37">
        <v>4301011431</v>
      </c>
      <c r="D445" s="403">
        <v>4607091384437</v>
      </c>
      <c r="E445" s="403"/>
      <c r="F445" s="63">
        <v>0.88</v>
      </c>
      <c r="G445" s="38">
        <v>6</v>
      </c>
      <c r="H445" s="63">
        <v>5.28</v>
      </c>
      <c r="I445" s="63">
        <v>5.64</v>
      </c>
      <c r="J445" s="38">
        <v>104</v>
      </c>
      <c r="K445" s="38" t="s">
        <v>112</v>
      </c>
      <c r="L445" s="39" t="s">
        <v>111</v>
      </c>
      <c r="M445" s="38">
        <v>50</v>
      </c>
      <c r="N445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0</v>
      </c>
      <c r="W445" s="56">
        <f t="shared" si="19"/>
        <v>0</v>
      </c>
      <c r="X445" s="42" t="str">
        <f>IFERROR(IF(W445=0,"",ROUNDUP(W445/H445,0)*0.01196),"")</f>
        <v/>
      </c>
      <c r="Y445" s="69" t="s">
        <v>48</v>
      </c>
      <c r="Z445" s="70" t="s">
        <v>48</v>
      </c>
      <c r="AD445" s="71"/>
      <c r="BA445" s="310" t="s">
        <v>66</v>
      </c>
    </row>
    <row r="446" spans="1:53" ht="27" customHeight="1" x14ac:dyDescent="0.25">
      <c r="A446" s="64" t="s">
        <v>641</v>
      </c>
      <c r="B446" s="64" t="s">
        <v>642</v>
      </c>
      <c r="C446" s="37">
        <v>4301011365</v>
      </c>
      <c r="D446" s="403">
        <v>4607091389104</v>
      </c>
      <c r="E446" s="403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55</v>
      </c>
      <c r="N446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400</v>
      </c>
      <c r="W446" s="56">
        <f t="shared" si="19"/>
        <v>401.28000000000003</v>
      </c>
      <c r="X446" s="42">
        <f>IFERROR(IF(W446=0,"",ROUNDUP(W446/H446,0)*0.01196),"")</f>
        <v>0.90895999999999999</v>
      </c>
      <c r="Y446" s="69" t="s">
        <v>48</v>
      </c>
      <c r="Z446" s="70" t="s">
        <v>48</v>
      </c>
      <c r="AD446" s="71"/>
      <c r="BA446" s="311" t="s">
        <v>66</v>
      </c>
    </row>
    <row r="447" spans="1:53" ht="27" customHeight="1" x14ac:dyDescent="0.25">
      <c r="A447" s="64" t="s">
        <v>643</v>
      </c>
      <c r="B447" s="64" t="s">
        <v>644</v>
      </c>
      <c r="C447" s="37">
        <v>4301011367</v>
      </c>
      <c r="D447" s="403">
        <v>4680115880603</v>
      </c>
      <c r="E447" s="403"/>
      <c r="F447" s="63">
        <v>0.6</v>
      </c>
      <c r="G447" s="38">
        <v>6</v>
      </c>
      <c r="H447" s="63">
        <v>3.6</v>
      </c>
      <c r="I447" s="63">
        <v>3.84</v>
      </c>
      <c r="J447" s="38">
        <v>120</v>
      </c>
      <c r="K447" s="38" t="s">
        <v>80</v>
      </c>
      <c r="L447" s="39" t="s">
        <v>111</v>
      </c>
      <c r="M447" s="38">
        <v>55</v>
      </c>
      <c r="N447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7" s="405"/>
      <c r="P447" s="405"/>
      <c r="Q447" s="405"/>
      <c r="R447" s="406"/>
      <c r="S447" s="40" t="s">
        <v>48</v>
      </c>
      <c r="T447" s="40" t="s">
        <v>48</v>
      </c>
      <c r="U447" s="41" t="s">
        <v>0</v>
      </c>
      <c r="V447" s="59">
        <v>0</v>
      </c>
      <c r="W447" s="56">
        <f t="shared" si="19"/>
        <v>0</v>
      </c>
      <c r="X447" s="42" t="str">
        <f>IFERROR(IF(W447=0,"",ROUNDUP(W447/H447,0)*0.00937),"")</f>
        <v/>
      </c>
      <c r="Y447" s="69" t="s">
        <v>48</v>
      </c>
      <c r="Z447" s="70" t="s">
        <v>48</v>
      </c>
      <c r="AD447" s="71"/>
      <c r="BA447" s="312" t="s">
        <v>66</v>
      </c>
    </row>
    <row r="448" spans="1:53" ht="27" customHeight="1" x14ac:dyDescent="0.25">
      <c r="A448" s="64" t="s">
        <v>645</v>
      </c>
      <c r="B448" s="64" t="s">
        <v>646</v>
      </c>
      <c r="C448" s="37">
        <v>4301011168</v>
      </c>
      <c r="D448" s="403">
        <v>4607091389999</v>
      </c>
      <c r="E448" s="403"/>
      <c r="F448" s="63">
        <v>0.6</v>
      </c>
      <c r="G448" s="38">
        <v>6</v>
      </c>
      <c r="H448" s="63">
        <v>3.6</v>
      </c>
      <c r="I448" s="63">
        <v>3.84</v>
      </c>
      <c r="J448" s="38">
        <v>120</v>
      </c>
      <c r="K448" s="38" t="s">
        <v>80</v>
      </c>
      <c r="L448" s="39" t="s">
        <v>111</v>
      </c>
      <c r="M448" s="38">
        <v>55</v>
      </c>
      <c r="N448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8" s="405"/>
      <c r="P448" s="405"/>
      <c r="Q448" s="405"/>
      <c r="R448" s="406"/>
      <c r="S448" s="40" t="s">
        <v>48</v>
      </c>
      <c r="T448" s="40" t="s">
        <v>48</v>
      </c>
      <c r="U448" s="41" t="s">
        <v>0</v>
      </c>
      <c r="V448" s="59">
        <v>0</v>
      </c>
      <c r="W448" s="56">
        <f t="shared" si="19"/>
        <v>0</v>
      </c>
      <c r="X448" s="42" t="str">
        <f>IFERROR(IF(W448=0,"",ROUNDUP(W448/H448,0)*0.00937),"")</f>
        <v/>
      </c>
      <c r="Y448" s="69" t="s">
        <v>48</v>
      </c>
      <c r="Z448" s="70" t="s">
        <v>48</v>
      </c>
      <c r="AD448" s="71"/>
      <c r="BA448" s="313" t="s">
        <v>66</v>
      </c>
    </row>
    <row r="449" spans="1:53" ht="27" customHeight="1" x14ac:dyDescent="0.25">
      <c r="A449" s="64" t="s">
        <v>647</v>
      </c>
      <c r="B449" s="64" t="s">
        <v>648</v>
      </c>
      <c r="C449" s="37">
        <v>4301011372</v>
      </c>
      <c r="D449" s="403">
        <v>4680115882782</v>
      </c>
      <c r="E449" s="403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50</v>
      </c>
      <c r="N449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9" s="405"/>
      <c r="P449" s="405"/>
      <c r="Q449" s="405"/>
      <c r="R449" s="406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19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4" t="s">
        <v>66</v>
      </c>
    </row>
    <row r="450" spans="1:53" ht="27" customHeight="1" x14ac:dyDescent="0.25">
      <c r="A450" s="64" t="s">
        <v>649</v>
      </c>
      <c r="B450" s="64" t="s">
        <v>650</v>
      </c>
      <c r="C450" s="37">
        <v>4301011190</v>
      </c>
      <c r="D450" s="403">
        <v>4607091389098</v>
      </c>
      <c r="E450" s="403"/>
      <c r="F450" s="63">
        <v>0.4</v>
      </c>
      <c r="G450" s="38">
        <v>6</v>
      </c>
      <c r="H450" s="63">
        <v>2.4</v>
      </c>
      <c r="I450" s="63">
        <v>2.6</v>
      </c>
      <c r="J450" s="38">
        <v>156</v>
      </c>
      <c r="K450" s="38" t="s">
        <v>80</v>
      </c>
      <c r="L450" s="39" t="s">
        <v>134</v>
      </c>
      <c r="M450" s="38">
        <v>50</v>
      </c>
      <c r="N450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8</v>
      </c>
      <c r="W450" s="56">
        <f t="shared" si="19"/>
        <v>9.6</v>
      </c>
      <c r="X450" s="42">
        <f>IFERROR(IF(W450=0,"",ROUNDUP(W450/H450,0)*0.00753),"")</f>
        <v>3.0120000000000001E-2</v>
      </c>
      <c r="Y450" s="69" t="s">
        <v>48</v>
      </c>
      <c r="Z450" s="70" t="s">
        <v>48</v>
      </c>
      <c r="AD450" s="71"/>
      <c r="BA450" s="315" t="s">
        <v>66</v>
      </c>
    </row>
    <row r="451" spans="1:53" ht="27" customHeight="1" x14ac:dyDescent="0.25">
      <c r="A451" s="64" t="s">
        <v>651</v>
      </c>
      <c r="B451" s="64" t="s">
        <v>652</v>
      </c>
      <c r="C451" s="37">
        <v>4301011366</v>
      </c>
      <c r="D451" s="403">
        <v>4607091389982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111</v>
      </c>
      <c r="M451" s="38">
        <v>55</v>
      </c>
      <c r="N451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19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6" t="s">
        <v>66</v>
      </c>
    </row>
    <row r="452" spans="1:53" x14ac:dyDescent="0.2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IFERROR(V443/H443,"0")+IFERROR(V444/H444,"0")+IFERROR(V445/H445,"0")+IFERROR(V446/H446,"0")+IFERROR(V447/H447,"0")+IFERROR(V448/H448,"0")+IFERROR(V449/H449,"0")+IFERROR(V450/H450,"0")+IFERROR(V451/H451,"0")</f>
        <v>213.56060606060606</v>
      </c>
      <c r="W452" s="44">
        <f>IFERROR(W443/H443,"0")+IFERROR(W444/H444,"0")+IFERROR(W445/H445,"0")+IFERROR(W446/H446,"0")+IFERROR(W447/H447,"0")+IFERROR(W448/H448,"0")+IFERROR(W449/H449,"0")+IFERROR(W450/H450,"0")+IFERROR(W451/H451,"0")</f>
        <v>215</v>
      </c>
      <c r="X452" s="44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>2.5536799999999999</v>
      </c>
      <c r="Y452" s="68"/>
      <c r="Z452" s="68"/>
    </row>
    <row r="453" spans="1:53" x14ac:dyDescent="0.2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IFERROR(SUM(V443:V451),"0")</f>
        <v>1118</v>
      </c>
      <c r="W453" s="44">
        <f>IFERROR(SUM(W443:W451),"0")</f>
        <v>1123.68</v>
      </c>
      <c r="X453" s="43"/>
      <c r="Y453" s="68"/>
      <c r="Z453" s="68"/>
    </row>
    <row r="454" spans="1:53" ht="14.25" customHeight="1" x14ac:dyDescent="0.25">
      <c r="A454" s="402" t="s">
        <v>108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16.5" customHeight="1" x14ac:dyDescent="0.25">
      <c r="A455" s="64" t="s">
        <v>653</v>
      </c>
      <c r="B455" s="64" t="s">
        <v>654</v>
      </c>
      <c r="C455" s="37">
        <v>4301020222</v>
      </c>
      <c r="D455" s="403">
        <v>4607091388930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112</v>
      </c>
      <c r="L455" s="39" t="s">
        <v>111</v>
      </c>
      <c r="M455" s="38">
        <v>55</v>
      </c>
      <c r="N455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480</v>
      </c>
      <c r="W455" s="56">
        <f>IFERROR(IF(V455="",0,CEILING((V455/$H455),1)*$H455),"")</f>
        <v>480.48</v>
      </c>
      <c r="X455" s="42">
        <f>IFERROR(IF(W455=0,"",ROUNDUP(W455/H455,0)*0.01196),"")</f>
        <v>1.08836</v>
      </c>
      <c r="Y455" s="69" t="s">
        <v>48</v>
      </c>
      <c r="Z455" s="70" t="s">
        <v>48</v>
      </c>
      <c r="AD455" s="71"/>
      <c r="BA455" s="317" t="s">
        <v>66</v>
      </c>
    </row>
    <row r="456" spans="1:53" ht="16.5" customHeight="1" x14ac:dyDescent="0.25">
      <c r="A456" s="64" t="s">
        <v>655</v>
      </c>
      <c r="B456" s="64" t="s">
        <v>656</v>
      </c>
      <c r="C456" s="37">
        <v>4301020206</v>
      </c>
      <c r="D456" s="403">
        <v>4680115880054</v>
      </c>
      <c r="E456" s="403"/>
      <c r="F456" s="63">
        <v>0.6</v>
      </c>
      <c r="G456" s="38">
        <v>6</v>
      </c>
      <c r="H456" s="63">
        <v>3.6</v>
      </c>
      <c r="I456" s="63">
        <v>3.84</v>
      </c>
      <c r="J456" s="38">
        <v>120</v>
      </c>
      <c r="K456" s="38" t="s">
        <v>80</v>
      </c>
      <c r="L456" s="39" t="s">
        <v>111</v>
      </c>
      <c r="M456" s="38">
        <v>55</v>
      </c>
      <c r="N456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IFERROR(IF(W456=0,"",ROUNDUP(W456/H456,0)*0.00937),"")</f>
        <v/>
      </c>
      <c r="Y456" s="69" t="s">
        <v>48</v>
      </c>
      <c r="Z456" s="70" t="s">
        <v>48</v>
      </c>
      <c r="AD456" s="71"/>
      <c r="BA456" s="318" t="s">
        <v>66</v>
      </c>
    </row>
    <row r="457" spans="1:53" x14ac:dyDescent="0.2">
      <c r="A457" s="410"/>
      <c r="B457" s="410"/>
      <c r="C457" s="410"/>
      <c r="D457" s="410"/>
      <c r="E457" s="410"/>
      <c r="F457" s="410"/>
      <c r="G457" s="410"/>
      <c r="H457" s="410"/>
      <c r="I457" s="410"/>
      <c r="J457" s="410"/>
      <c r="K457" s="410"/>
      <c r="L457" s="410"/>
      <c r="M457" s="411"/>
      <c r="N457" s="407" t="s">
        <v>43</v>
      </c>
      <c r="O457" s="408"/>
      <c r="P457" s="408"/>
      <c r="Q457" s="408"/>
      <c r="R457" s="408"/>
      <c r="S457" s="408"/>
      <c r="T457" s="409"/>
      <c r="U457" s="43" t="s">
        <v>42</v>
      </c>
      <c r="V457" s="44">
        <f>IFERROR(V455/H455,"0")+IFERROR(V456/H456,"0")</f>
        <v>90.909090909090907</v>
      </c>
      <c r="W457" s="44">
        <f>IFERROR(W455/H455,"0")+IFERROR(W456/H456,"0")</f>
        <v>91</v>
      </c>
      <c r="X457" s="44">
        <f>IFERROR(IF(X455="",0,X455),"0")+IFERROR(IF(X456="",0,X456),"0")</f>
        <v>1.08836</v>
      </c>
      <c r="Y457" s="68"/>
      <c r="Z457" s="68"/>
    </row>
    <row r="458" spans="1:53" x14ac:dyDescent="0.2">
      <c r="A458" s="410"/>
      <c r="B458" s="410"/>
      <c r="C458" s="410"/>
      <c r="D458" s="410"/>
      <c r="E458" s="410"/>
      <c r="F458" s="410"/>
      <c r="G458" s="410"/>
      <c r="H458" s="410"/>
      <c r="I458" s="410"/>
      <c r="J458" s="410"/>
      <c r="K458" s="410"/>
      <c r="L458" s="410"/>
      <c r="M458" s="411"/>
      <c r="N458" s="407" t="s">
        <v>43</v>
      </c>
      <c r="O458" s="408"/>
      <c r="P458" s="408"/>
      <c r="Q458" s="408"/>
      <c r="R458" s="408"/>
      <c r="S458" s="408"/>
      <c r="T458" s="409"/>
      <c r="U458" s="43" t="s">
        <v>0</v>
      </c>
      <c r="V458" s="44">
        <f>IFERROR(SUM(V455:V456),"0")</f>
        <v>480</v>
      </c>
      <c r="W458" s="44">
        <f>IFERROR(SUM(W455:W456),"0")</f>
        <v>480.48</v>
      </c>
      <c r="X458" s="43"/>
      <c r="Y458" s="68"/>
      <c r="Z458" s="68"/>
    </row>
    <row r="459" spans="1:53" ht="14.25" customHeight="1" x14ac:dyDescent="0.25">
      <c r="A459" s="402" t="s">
        <v>76</v>
      </c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02"/>
      <c r="O459" s="402"/>
      <c r="P459" s="402"/>
      <c r="Q459" s="402"/>
      <c r="R459" s="402"/>
      <c r="S459" s="402"/>
      <c r="T459" s="402"/>
      <c r="U459" s="402"/>
      <c r="V459" s="402"/>
      <c r="W459" s="402"/>
      <c r="X459" s="402"/>
      <c r="Y459" s="67"/>
      <c r="Z459" s="67"/>
    </row>
    <row r="460" spans="1:53" ht="27" customHeight="1" x14ac:dyDescent="0.25">
      <c r="A460" s="64" t="s">
        <v>657</v>
      </c>
      <c r="B460" s="64" t="s">
        <v>658</v>
      </c>
      <c r="C460" s="37">
        <v>4301031252</v>
      </c>
      <c r="D460" s="403">
        <v>4680115883116</v>
      </c>
      <c r="E460" s="403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112</v>
      </c>
      <c r="L460" s="39" t="s">
        <v>111</v>
      </c>
      <c r="M460" s="38">
        <v>60</v>
      </c>
      <c r="N460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240</v>
      </c>
      <c r="W460" s="56">
        <f t="shared" ref="W460:W465" si="20">IFERROR(IF(V460="",0,CEILING((V460/$H460),1)*$H460),"")</f>
        <v>242.88000000000002</v>
      </c>
      <c r="X460" s="42">
        <f>IFERROR(IF(W460=0,"",ROUNDUP(W460/H460,0)*0.01196),"")</f>
        <v>0.55015999999999998</v>
      </c>
      <c r="Y460" s="69" t="s">
        <v>48</v>
      </c>
      <c r="Z460" s="70" t="s">
        <v>48</v>
      </c>
      <c r="AD460" s="71"/>
      <c r="BA460" s="319" t="s">
        <v>66</v>
      </c>
    </row>
    <row r="461" spans="1:53" ht="27" customHeight="1" x14ac:dyDescent="0.25">
      <c r="A461" s="64" t="s">
        <v>659</v>
      </c>
      <c r="B461" s="64" t="s">
        <v>660</v>
      </c>
      <c r="C461" s="37">
        <v>4301031248</v>
      </c>
      <c r="D461" s="403">
        <v>4680115883093</v>
      </c>
      <c r="E461" s="403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112</v>
      </c>
      <c r="L461" s="39" t="s">
        <v>79</v>
      </c>
      <c r="M461" s="38">
        <v>60</v>
      </c>
      <c r="N461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1" s="405"/>
      <c r="P461" s="405"/>
      <c r="Q461" s="405"/>
      <c r="R461" s="406"/>
      <c r="S461" s="40" t="s">
        <v>48</v>
      </c>
      <c r="T461" s="40" t="s">
        <v>48</v>
      </c>
      <c r="U461" s="41" t="s">
        <v>0</v>
      </c>
      <c r="V461" s="59">
        <v>100</v>
      </c>
      <c r="W461" s="56">
        <f t="shared" si="20"/>
        <v>100.32000000000001</v>
      </c>
      <c r="X461" s="42">
        <f>IFERROR(IF(W461=0,"",ROUNDUP(W461/H461,0)*0.01196),"")</f>
        <v>0.22724</v>
      </c>
      <c r="Y461" s="69" t="s">
        <v>48</v>
      </c>
      <c r="Z461" s="70" t="s">
        <v>48</v>
      </c>
      <c r="AD461" s="71"/>
      <c r="BA461" s="320" t="s">
        <v>66</v>
      </c>
    </row>
    <row r="462" spans="1:53" ht="27" customHeight="1" x14ac:dyDescent="0.25">
      <c r="A462" s="64" t="s">
        <v>661</v>
      </c>
      <c r="B462" s="64" t="s">
        <v>662</v>
      </c>
      <c r="C462" s="37">
        <v>4301031250</v>
      </c>
      <c r="D462" s="403">
        <v>4680115883109</v>
      </c>
      <c r="E462" s="403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112</v>
      </c>
      <c r="L462" s="39" t="s">
        <v>79</v>
      </c>
      <c r="M462" s="38">
        <v>60</v>
      </c>
      <c r="N462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2" s="405"/>
      <c r="P462" s="405"/>
      <c r="Q462" s="405"/>
      <c r="R462" s="406"/>
      <c r="S462" s="40" t="s">
        <v>48</v>
      </c>
      <c r="T462" s="40" t="s">
        <v>48</v>
      </c>
      <c r="U462" s="41" t="s">
        <v>0</v>
      </c>
      <c r="V462" s="59">
        <v>310</v>
      </c>
      <c r="W462" s="56">
        <f t="shared" si="20"/>
        <v>311.52000000000004</v>
      </c>
      <c r="X462" s="42">
        <f>IFERROR(IF(W462=0,"",ROUNDUP(W462/H462,0)*0.01196),"")</f>
        <v>0.70564000000000004</v>
      </c>
      <c r="Y462" s="69" t="s">
        <v>48</v>
      </c>
      <c r="Z462" s="70" t="s">
        <v>48</v>
      </c>
      <c r="AD462" s="71"/>
      <c r="BA462" s="321" t="s">
        <v>66</v>
      </c>
    </row>
    <row r="463" spans="1:53" ht="27" customHeight="1" x14ac:dyDescent="0.25">
      <c r="A463" s="64" t="s">
        <v>663</v>
      </c>
      <c r="B463" s="64" t="s">
        <v>664</v>
      </c>
      <c r="C463" s="37">
        <v>4301031249</v>
      </c>
      <c r="D463" s="403">
        <v>4680115882072</v>
      </c>
      <c r="E463" s="403"/>
      <c r="F463" s="63">
        <v>0.6</v>
      </c>
      <c r="G463" s="38">
        <v>6</v>
      </c>
      <c r="H463" s="63">
        <v>3.6</v>
      </c>
      <c r="I463" s="63">
        <v>3.84</v>
      </c>
      <c r="J463" s="38">
        <v>120</v>
      </c>
      <c r="K463" s="38" t="s">
        <v>80</v>
      </c>
      <c r="L463" s="39" t="s">
        <v>111</v>
      </c>
      <c r="M463" s="38">
        <v>60</v>
      </c>
      <c r="N463" s="660" t="s">
        <v>665</v>
      </c>
      <c r="O463" s="405"/>
      <c r="P463" s="405"/>
      <c r="Q463" s="405"/>
      <c r="R463" s="406"/>
      <c r="S463" s="40" t="s">
        <v>48</v>
      </c>
      <c r="T463" s="40" t="s">
        <v>48</v>
      </c>
      <c r="U463" s="41" t="s">
        <v>0</v>
      </c>
      <c r="V463" s="59">
        <v>0</v>
      </c>
      <c r="W463" s="56">
        <f t="shared" si="20"/>
        <v>0</v>
      </c>
      <c r="X463" s="42" t="str">
        <f>IFERROR(IF(W463=0,"",ROUNDUP(W463/H463,0)*0.00937),"")</f>
        <v/>
      </c>
      <c r="Y463" s="69" t="s">
        <v>48</v>
      </c>
      <c r="Z463" s="70" t="s">
        <v>48</v>
      </c>
      <c r="AD463" s="71"/>
      <c r="BA463" s="322" t="s">
        <v>66</v>
      </c>
    </row>
    <row r="464" spans="1:53" ht="27" customHeight="1" x14ac:dyDescent="0.25">
      <c r="A464" s="64" t="s">
        <v>666</v>
      </c>
      <c r="B464" s="64" t="s">
        <v>667</v>
      </c>
      <c r="C464" s="37">
        <v>4301031251</v>
      </c>
      <c r="D464" s="403">
        <v>4680115882102</v>
      </c>
      <c r="E464" s="403"/>
      <c r="F464" s="63">
        <v>0.6</v>
      </c>
      <c r="G464" s="38">
        <v>6</v>
      </c>
      <c r="H464" s="63">
        <v>3.6</v>
      </c>
      <c r="I464" s="63">
        <v>3.81</v>
      </c>
      <c r="J464" s="38">
        <v>120</v>
      </c>
      <c r="K464" s="38" t="s">
        <v>80</v>
      </c>
      <c r="L464" s="39" t="s">
        <v>79</v>
      </c>
      <c r="M464" s="38">
        <v>60</v>
      </c>
      <c r="N464" s="661" t="s">
        <v>668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 t="shared" si="20"/>
        <v>0</v>
      </c>
      <c r="X464" s="42" t="str">
        <f>IFERROR(IF(W464=0,"",ROUNDUP(W464/H464,0)*0.00937),"")</f>
        <v/>
      </c>
      <c r="Y464" s="69" t="s">
        <v>48</v>
      </c>
      <c r="Z464" s="70" t="s">
        <v>48</v>
      </c>
      <c r="AD464" s="71"/>
      <c r="BA464" s="323" t="s">
        <v>66</v>
      </c>
    </row>
    <row r="465" spans="1:53" ht="27" customHeight="1" x14ac:dyDescent="0.25">
      <c r="A465" s="64" t="s">
        <v>669</v>
      </c>
      <c r="B465" s="64" t="s">
        <v>670</v>
      </c>
      <c r="C465" s="37">
        <v>4301031253</v>
      </c>
      <c r="D465" s="403">
        <v>4680115882096</v>
      </c>
      <c r="E465" s="403"/>
      <c r="F465" s="63">
        <v>0.6</v>
      </c>
      <c r="G465" s="38">
        <v>6</v>
      </c>
      <c r="H465" s="63">
        <v>3.6</v>
      </c>
      <c r="I465" s="63">
        <v>3.81</v>
      </c>
      <c r="J465" s="38">
        <v>120</v>
      </c>
      <c r="K465" s="38" t="s">
        <v>80</v>
      </c>
      <c r="L465" s="39" t="s">
        <v>79</v>
      </c>
      <c r="M465" s="38">
        <v>60</v>
      </c>
      <c r="N465" s="662" t="s">
        <v>671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 t="shared" si="20"/>
        <v>0</v>
      </c>
      <c r="X465" s="42" t="str">
        <f>IFERROR(IF(W465=0,"",ROUNDUP(W465/H465,0)*0.00937),"")</f>
        <v/>
      </c>
      <c r="Y465" s="69" t="s">
        <v>48</v>
      </c>
      <c r="Z465" s="70" t="s">
        <v>48</v>
      </c>
      <c r="AD465" s="71"/>
      <c r="BA465" s="324" t="s">
        <v>66</v>
      </c>
    </row>
    <row r="466" spans="1:53" x14ac:dyDescent="0.2">
      <c r="A466" s="410"/>
      <c r="B466" s="410"/>
      <c r="C466" s="410"/>
      <c r="D466" s="410"/>
      <c r="E466" s="410"/>
      <c r="F466" s="410"/>
      <c r="G466" s="410"/>
      <c r="H466" s="410"/>
      <c r="I466" s="410"/>
      <c r="J466" s="410"/>
      <c r="K466" s="410"/>
      <c r="L466" s="410"/>
      <c r="M466" s="411"/>
      <c r="N466" s="407" t="s">
        <v>43</v>
      </c>
      <c r="O466" s="408"/>
      <c r="P466" s="408"/>
      <c r="Q466" s="408"/>
      <c r="R466" s="408"/>
      <c r="S466" s="408"/>
      <c r="T466" s="409"/>
      <c r="U466" s="43" t="s">
        <v>42</v>
      </c>
      <c r="V466" s="44">
        <f>IFERROR(V460/H460,"0")+IFERROR(V461/H461,"0")+IFERROR(V462/H462,"0")+IFERROR(V463/H463,"0")+IFERROR(V464/H464,"0")+IFERROR(V465/H465,"0")</f>
        <v>123.10606060606059</v>
      </c>
      <c r="W466" s="44">
        <f>IFERROR(W460/H460,"0")+IFERROR(W461/H461,"0")+IFERROR(W462/H462,"0")+IFERROR(W463/H463,"0")+IFERROR(W464/H464,"0")+IFERROR(W465/H465,"0")</f>
        <v>124</v>
      </c>
      <c r="X466" s="44">
        <f>IFERROR(IF(X460="",0,X460),"0")+IFERROR(IF(X461="",0,X461),"0")+IFERROR(IF(X462="",0,X462),"0")+IFERROR(IF(X463="",0,X463),"0")+IFERROR(IF(X464="",0,X464),"0")+IFERROR(IF(X465="",0,X465),"0")</f>
        <v>1.4830399999999999</v>
      </c>
      <c r="Y466" s="68"/>
      <c r="Z466" s="68"/>
    </row>
    <row r="467" spans="1:53" x14ac:dyDescent="0.2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0</v>
      </c>
      <c r="V467" s="44">
        <f>IFERROR(SUM(V460:V465),"0")</f>
        <v>650</v>
      </c>
      <c r="W467" s="44">
        <f>IFERROR(SUM(W460:W465),"0")</f>
        <v>654.72</v>
      </c>
      <c r="X467" s="43"/>
      <c r="Y467" s="68"/>
      <c r="Z467" s="68"/>
    </row>
    <row r="468" spans="1:53" ht="14.25" customHeight="1" x14ac:dyDescent="0.25">
      <c r="A468" s="402" t="s">
        <v>81</v>
      </c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02"/>
      <c r="O468" s="402"/>
      <c r="P468" s="402"/>
      <c r="Q468" s="402"/>
      <c r="R468" s="402"/>
      <c r="S468" s="402"/>
      <c r="T468" s="402"/>
      <c r="U468" s="402"/>
      <c r="V468" s="402"/>
      <c r="W468" s="402"/>
      <c r="X468" s="402"/>
      <c r="Y468" s="67"/>
      <c r="Z468" s="67"/>
    </row>
    <row r="469" spans="1:53" ht="27" customHeight="1" x14ac:dyDescent="0.25">
      <c r="A469" s="64" t="s">
        <v>672</v>
      </c>
      <c r="B469" s="64" t="s">
        <v>673</v>
      </c>
      <c r="C469" s="37">
        <v>4301051058</v>
      </c>
      <c r="D469" s="403">
        <v>4680115883536</v>
      </c>
      <c r="E469" s="403"/>
      <c r="F469" s="63">
        <v>0.3</v>
      </c>
      <c r="G469" s="38">
        <v>6</v>
      </c>
      <c r="H469" s="63">
        <v>1.8</v>
      </c>
      <c r="I469" s="63">
        <v>2.0659999999999998</v>
      </c>
      <c r="J469" s="38">
        <v>156</v>
      </c>
      <c r="K469" s="38" t="s">
        <v>80</v>
      </c>
      <c r="L469" s="39" t="s">
        <v>79</v>
      </c>
      <c r="M469" s="38">
        <v>45</v>
      </c>
      <c r="N469" s="663" t="s">
        <v>674</v>
      </c>
      <c r="O469" s="405"/>
      <c r="P469" s="405"/>
      <c r="Q469" s="405"/>
      <c r="R469" s="406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IFERROR(IF(W469=0,"",ROUNDUP(W469/H469,0)*0.00753),"")</f>
        <v/>
      </c>
      <c r="Y469" s="69" t="s">
        <v>48</v>
      </c>
      <c r="Z469" s="70" t="s">
        <v>363</v>
      </c>
      <c r="AD469" s="71"/>
      <c r="BA469" s="325" t="s">
        <v>66</v>
      </c>
    </row>
    <row r="470" spans="1:53" ht="16.5" customHeight="1" x14ac:dyDescent="0.25">
      <c r="A470" s="64" t="s">
        <v>675</v>
      </c>
      <c r="B470" s="64" t="s">
        <v>676</v>
      </c>
      <c r="C470" s="37">
        <v>4301051230</v>
      </c>
      <c r="D470" s="403">
        <v>4607091383409</v>
      </c>
      <c r="E470" s="403"/>
      <c r="F470" s="63">
        <v>1.3</v>
      </c>
      <c r="G470" s="38">
        <v>6</v>
      </c>
      <c r="H470" s="63">
        <v>7.8</v>
      </c>
      <c r="I470" s="63">
        <v>8.3460000000000001</v>
      </c>
      <c r="J470" s="38">
        <v>56</v>
      </c>
      <c r="K470" s="38" t="s">
        <v>112</v>
      </c>
      <c r="L470" s="39" t="s">
        <v>79</v>
      </c>
      <c r="M470" s="38">
        <v>45</v>
      </c>
      <c r="N470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0" s="405"/>
      <c r="P470" s="405"/>
      <c r="Q470" s="405"/>
      <c r="R470" s="406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6" t="s">
        <v>66</v>
      </c>
    </row>
    <row r="471" spans="1:53" ht="16.5" customHeight="1" x14ac:dyDescent="0.25">
      <c r="A471" s="64" t="s">
        <v>677</v>
      </c>
      <c r="B471" s="64" t="s">
        <v>678</v>
      </c>
      <c r="C471" s="37">
        <v>4301051231</v>
      </c>
      <c r="D471" s="403">
        <v>4607091383416</v>
      </c>
      <c r="E471" s="403"/>
      <c r="F471" s="63">
        <v>1.3</v>
      </c>
      <c r="G471" s="38">
        <v>6</v>
      </c>
      <c r="H471" s="63">
        <v>7.8</v>
      </c>
      <c r="I471" s="63">
        <v>8.3460000000000001</v>
      </c>
      <c r="J471" s="38">
        <v>56</v>
      </c>
      <c r="K471" s="38" t="s">
        <v>112</v>
      </c>
      <c r="L471" s="39" t="s">
        <v>79</v>
      </c>
      <c r="M471" s="38">
        <v>45</v>
      </c>
      <c r="N471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1" s="405"/>
      <c r="P471" s="405"/>
      <c r="Q471" s="405"/>
      <c r="R471" s="406"/>
      <c r="S471" s="40" t="s">
        <v>48</v>
      </c>
      <c r="T471" s="40" t="s">
        <v>48</v>
      </c>
      <c r="U471" s="41" t="s">
        <v>0</v>
      </c>
      <c r="V471" s="59">
        <v>0</v>
      </c>
      <c r="W471" s="56">
        <f>IFERROR(IF(V471="",0,CEILING((V471/$H471),1)*$H471),"")</f>
        <v>0</v>
      </c>
      <c r="X471" s="42" t="str">
        <f>IFERROR(IF(W471=0,"",ROUNDUP(W471/H471,0)*0.02175),"")</f>
        <v/>
      </c>
      <c r="Y471" s="69" t="s">
        <v>48</v>
      </c>
      <c r="Z471" s="70" t="s">
        <v>48</v>
      </c>
      <c r="AD471" s="71"/>
      <c r="BA471" s="327" t="s">
        <v>66</v>
      </c>
    </row>
    <row r="472" spans="1:53" x14ac:dyDescent="0.2">
      <c r="A472" s="410"/>
      <c r="B472" s="410"/>
      <c r="C472" s="410"/>
      <c r="D472" s="410"/>
      <c r="E472" s="410"/>
      <c r="F472" s="410"/>
      <c r="G472" s="410"/>
      <c r="H472" s="410"/>
      <c r="I472" s="410"/>
      <c r="J472" s="410"/>
      <c r="K472" s="410"/>
      <c r="L472" s="410"/>
      <c r="M472" s="411"/>
      <c r="N472" s="407" t="s">
        <v>43</v>
      </c>
      <c r="O472" s="408"/>
      <c r="P472" s="408"/>
      <c r="Q472" s="408"/>
      <c r="R472" s="408"/>
      <c r="S472" s="408"/>
      <c r="T472" s="409"/>
      <c r="U472" s="43" t="s">
        <v>42</v>
      </c>
      <c r="V472" s="44">
        <f>IFERROR(V469/H469,"0")+IFERROR(V470/H470,"0")+IFERROR(V471/H471,"0")</f>
        <v>0</v>
      </c>
      <c r="W472" s="44">
        <f>IFERROR(W469/H469,"0")+IFERROR(W470/H470,"0")+IFERROR(W471/H471,"0")</f>
        <v>0</v>
      </c>
      <c r="X472" s="44">
        <f>IFERROR(IF(X469="",0,X469),"0")+IFERROR(IF(X470="",0,X470),"0")+IFERROR(IF(X471="",0,X471),"0")</f>
        <v>0</v>
      </c>
      <c r="Y472" s="68"/>
      <c r="Z472" s="68"/>
    </row>
    <row r="473" spans="1:53" x14ac:dyDescent="0.2">
      <c r="A473" s="410"/>
      <c r="B473" s="410"/>
      <c r="C473" s="410"/>
      <c r="D473" s="410"/>
      <c r="E473" s="410"/>
      <c r="F473" s="410"/>
      <c r="G473" s="410"/>
      <c r="H473" s="410"/>
      <c r="I473" s="410"/>
      <c r="J473" s="410"/>
      <c r="K473" s="410"/>
      <c r="L473" s="410"/>
      <c r="M473" s="411"/>
      <c r="N473" s="407" t="s">
        <v>43</v>
      </c>
      <c r="O473" s="408"/>
      <c r="P473" s="408"/>
      <c r="Q473" s="408"/>
      <c r="R473" s="408"/>
      <c r="S473" s="408"/>
      <c r="T473" s="409"/>
      <c r="U473" s="43" t="s">
        <v>0</v>
      </c>
      <c r="V473" s="44">
        <f>IFERROR(SUM(V469:V471),"0")</f>
        <v>0</v>
      </c>
      <c r="W473" s="44">
        <f>IFERROR(SUM(W469:W471),"0")</f>
        <v>0</v>
      </c>
      <c r="X473" s="43"/>
      <c r="Y473" s="68"/>
      <c r="Z473" s="68"/>
    </row>
    <row r="474" spans="1:53" ht="27.75" customHeight="1" x14ac:dyDescent="0.2">
      <c r="A474" s="400" t="s">
        <v>679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55"/>
      <c r="Z474" s="55"/>
    </row>
    <row r="475" spans="1:53" ht="16.5" customHeight="1" x14ac:dyDescent="0.25">
      <c r="A475" s="401" t="s">
        <v>680</v>
      </c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1"/>
      <c r="P475" s="401"/>
      <c r="Q475" s="401"/>
      <c r="R475" s="401"/>
      <c r="S475" s="401"/>
      <c r="T475" s="401"/>
      <c r="U475" s="401"/>
      <c r="V475" s="401"/>
      <c r="W475" s="401"/>
      <c r="X475" s="401"/>
      <c r="Y475" s="66"/>
      <c r="Z475" s="66"/>
    </row>
    <row r="476" spans="1:53" ht="14.25" customHeight="1" x14ac:dyDescent="0.25">
      <c r="A476" s="402" t="s">
        <v>116</v>
      </c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2"/>
      <c r="P476" s="402"/>
      <c r="Q476" s="402"/>
      <c r="R476" s="402"/>
      <c r="S476" s="402"/>
      <c r="T476" s="402"/>
      <c r="U476" s="402"/>
      <c r="V476" s="402"/>
      <c r="W476" s="402"/>
      <c r="X476" s="402"/>
      <c r="Y476" s="67"/>
      <c r="Z476" s="67"/>
    </row>
    <row r="477" spans="1:53" ht="27" customHeight="1" x14ac:dyDescent="0.25">
      <c r="A477" s="64" t="s">
        <v>681</v>
      </c>
      <c r="B477" s="64" t="s">
        <v>682</v>
      </c>
      <c r="C477" s="37">
        <v>4301011551</v>
      </c>
      <c r="D477" s="403">
        <v>4640242180038</v>
      </c>
      <c r="E477" s="403"/>
      <c r="F477" s="63">
        <v>0.4</v>
      </c>
      <c r="G477" s="38">
        <v>10</v>
      </c>
      <c r="H477" s="63">
        <v>4</v>
      </c>
      <c r="I477" s="63">
        <v>4.24</v>
      </c>
      <c r="J477" s="38">
        <v>120</v>
      </c>
      <c r="K477" s="38" t="s">
        <v>80</v>
      </c>
      <c r="L477" s="39" t="s">
        <v>111</v>
      </c>
      <c r="M477" s="38">
        <v>50</v>
      </c>
      <c r="N477" s="666" t="s">
        <v>683</v>
      </c>
      <c r="O477" s="405"/>
      <c r="P477" s="405"/>
      <c r="Q477" s="405"/>
      <c r="R477" s="406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IFERROR(IF(W477=0,"",ROUNDUP(W477/H477,0)*0.00937),"")</f>
        <v/>
      </c>
      <c r="Y477" s="69" t="s">
        <v>48</v>
      </c>
      <c r="Z477" s="70" t="s">
        <v>363</v>
      </c>
      <c r="AD477" s="71"/>
      <c r="BA477" s="328" t="s">
        <v>66</v>
      </c>
    </row>
    <row r="478" spans="1:53" ht="27" customHeight="1" x14ac:dyDescent="0.25">
      <c r="A478" s="64" t="s">
        <v>684</v>
      </c>
      <c r="B478" s="64" t="s">
        <v>685</v>
      </c>
      <c r="C478" s="37">
        <v>4301011585</v>
      </c>
      <c r="D478" s="403">
        <v>4640242180441</v>
      </c>
      <c r="E478" s="403"/>
      <c r="F478" s="63">
        <v>1.5</v>
      </c>
      <c r="G478" s="38">
        <v>8</v>
      </c>
      <c r="H478" s="63">
        <v>12</v>
      </c>
      <c r="I478" s="63">
        <v>12.48</v>
      </c>
      <c r="J478" s="38">
        <v>56</v>
      </c>
      <c r="K478" s="38" t="s">
        <v>112</v>
      </c>
      <c r="L478" s="39" t="s">
        <v>111</v>
      </c>
      <c r="M478" s="38">
        <v>50</v>
      </c>
      <c r="N478" s="667" t="s">
        <v>686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29" t="s">
        <v>66</v>
      </c>
    </row>
    <row r="479" spans="1:53" ht="27" customHeight="1" x14ac:dyDescent="0.25">
      <c r="A479" s="64" t="s">
        <v>687</v>
      </c>
      <c r="B479" s="64" t="s">
        <v>688</v>
      </c>
      <c r="C479" s="37">
        <v>4301011584</v>
      </c>
      <c r="D479" s="403">
        <v>4640242180564</v>
      </c>
      <c r="E479" s="403"/>
      <c r="F479" s="63">
        <v>1.5</v>
      </c>
      <c r="G479" s="38">
        <v>8</v>
      </c>
      <c r="H479" s="63">
        <v>12</v>
      </c>
      <c r="I479" s="63">
        <v>12.48</v>
      </c>
      <c r="J479" s="38">
        <v>56</v>
      </c>
      <c r="K479" s="38" t="s">
        <v>112</v>
      </c>
      <c r="L479" s="39" t="s">
        <v>111</v>
      </c>
      <c r="M479" s="38">
        <v>50</v>
      </c>
      <c r="N479" s="668" t="s">
        <v>689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0" t="s">
        <v>66</v>
      </c>
    </row>
    <row r="480" spans="1:53" x14ac:dyDescent="0.2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IFERROR(V477/H477,"0")+IFERROR(V478/H478,"0")+IFERROR(V479/H479,"0")</f>
        <v>0</v>
      </c>
      <c r="W480" s="44">
        <f>IFERROR(W477/H477,"0")+IFERROR(W478/H478,"0")+IFERROR(W479/H479,"0")</f>
        <v>0</v>
      </c>
      <c r="X480" s="44">
        <f>IFERROR(IF(X477="",0,X477),"0")+IFERROR(IF(X478="",0,X478),"0")+IFERROR(IF(X479="",0,X479),"0")</f>
        <v>0</v>
      </c>
      <c r="Y480" s="68"/>
      <c r="Z480" s="68"/>
    </row>
    <row r="481" spans="1:53" x14ac:dyDescent="0.2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IFERROR(SUM(V477:V479),"0")</f>
        <v>0</v>
      </c>
      <c r="W481" s="44">
        <f>IFERROR(SUM(W477:W479),"0")</f>
        <v>0</v>
      </c>
      <c r="X481" s="43"/>
      <c r="Y481" s="68"/>
      <c r="Z481" s="68"/>
    </row>
    <row r="482" spans="1:53" ht="14.25" customHeight="1" x14ac:dyDescent="0.25">
      <c r="A482" s="402" t="s">
        <v>108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customHeight="1" x14ac:dyDescent="0.25">
      <c r="A483" s="64" t="s">
        <v>690</v>
      </c>
      <c r="B483" s="64" t="s">
        <v>691</v>
      </c>
      <c r="C483" s="37">
        <v>4301020260</v>
      </c>
      <c r="D483" s="403">
        <v>4640242180526</v>
      </c>
      <c r="E483" s="403"/>
      <c r="F483" s="63">
        <v>1.8</v>
      </c>
      <c r="G483" s="38">
        <v>6</v>
      </c>
      <c r="H483" s="63">
        <v>10.8</v>
      </c>
      <c r="I483" s="63">
        <v>11.28</v>
      </c>
      <c r="J483" s="38">
        <v>56</v>
      </c>
      <c r="K483" s="38" t="s">
        <v>112</v>
      </c>
      <c r="L483" s="39" t="s">
        <v>111</v>
      </c>
      <c r="M483" s="38">
        <v>50</v>
      </c>
      <c r="N483" s="669" t="s">
        <v>692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IFERROR(IF(W483=0,"",ROUNDUP(W483/H483,0)*0.02175),"")</f>
        <v/>
      </c>
      <c r="Y483" s="69" t="s">
        <v>48</v>
      </c>
      <c r="Z483" s="70" t="s">
        <v>48</v>
      </c>
      <c r="AD483" s="71"/>
      <c r="BA483" s="331" t="s">
        <v>66</v>
      </c>
    </row>
    <row r="484" spans="1:53" ht="16.5" customHeight="1" x14ac:dyDescent="0.25">
      <c r="A484" s="64" t="s">
        <v>693</v>
      </c>
      <c r="B484" s="64" t="s">
        <v>694</v>
      </c>
      <c r="C484" s="37">
        <v>4301020269</v>
      </c>
      <c r="D484" s="403">
        <v>4640242180519</v>
      </c>
      <c r="E484" s="403"/>
      <c r="F484" s="63">
        <v>1.35</v>
      </c>
      <c r="G484" s="38">
        <v>8</v>
      </c>
      <c r="H484" s="63">
        <v>10.8</v>
      </c>
      <c r="I484" s="63">
        <v>11.28</v>
      </c>
      <c r="J484" s="38">
        <v>56</v>
      </c>
      <c r="K484" s="38" t="s">
        <v>112</v>
      </c>
      <c r="L484" s="39" t="s">
        <v>134</v>
      </c>
      <c r="M484" s="38">
        <v>50</v>
      </c>
      <c r="N484" s="670" t="s">
        <v>695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IFERROR(IF(W484=0,"",ROUNDUP(W484/H484,0)*0.02175),"")</f>
        <v/>
      </c>
      <c r="Y484" s="69" t="s">
        <v>48</v>
      </c>
      <c r="Z484" s="70" t="s">
        <v>48</v>
      </c>
      <c r="AD484" s="71"/>
      <c r="BA484" s="332" t="s">
        <v>66</v>
      </c>
    </row>
    <row r="485" spans="1:53" x14ac:dyDescent="0.2">
      <c r="A485" s="410"/>
      <c r="B485" s="410"/>
      <c r="C485" s="410"/>
      <c r="D485" s="410"/>
      <c r="E485" s="410"/>
      <c r="F485" s="410"/>
      <c r="G485" s="410"/>
      <c r="H485" s="410"/>
      <c r="I485" s="410"/>
      <c r="J485" s="410"/>
      <c r="K485" s="410"/>
      <c r="L485" s="410"/>
      <c r="M485" s="411"/>
      <c r="N485" s="407" t="s">
        <v>43</v>
      </c>
      <c r="O485" s="408"/>
      <c r="P485" s="408"/>
      <c r="Q485" s="408"/>
      <c r="R485" s="408"/>
      <c r="S485" s="408"/>
      <c r="T485" s="409"/>
      <c r="U485" s="43" t="s">
        <v>42</v>
      </c>
      <c r="V485" s="44">
        <f>IFERROR(V483/H483,"0")+IFERROR(V484/H484,"0")</f>
        <v>0</v>
      </c>
      <c r="W485" s="44">
        <f>IFERROR(W483/H483,"0")+IFERROR(W484/H484,"0")</f>
        <v>0</v>
      </c>
      <c r="X485" s="44">
        <f>IFERROR(IF(X483="",0,X483),"0")+IFERROR(IF(X484="",0,X484),"0")</f>
        <v>0</v>
      </c>
      <c r="Y485" s="68"/>
      <c r="Z485" s="68"/>
    </row>
    <row r="486" spans="1:53" x14ac:dyDescent="0.2">
      <c r="A486" s="410"/>
      <c r="B486" s="410"/>
      <c r="C486" s="410"/>
      <c r="D486" s="410"/>
      <c r="E486" s="410"/>
      <c r="F486" s="410"/>
      <c r="G486" s="410"/>
      <c r="H486" s="410"/>
      <c r="I486" s="410"/>
      <c r="J486" s="410"/>
      <c r="K486" s="410"/>
      <c r="L486" s="410"/>
      <c r="M486" s="411"/>
      <c r="N486" s="407" t="s">
        <v>43</v>
      </c>
      <c r="O486" s="408"/>
      <c r="P486" s="408"/>
      <c r="Q486" s="408"/>
      <c r="R486" s="408"/>
      <c r="S486" s="408"/>
      <c r="T486" s="409"/>
      <c r="U486" s="43" t="s">
        <v>0</v>
      </c>
      <c r="V486" s="44">
        <f>IFERROR(SUM(V483:V484),"0")</f>
        <v>0</v>
      </c>
      <c r="W486" s="44">
        <f>IFERROR(SUM(W483:W484),"0")</f>
        <v>0</v>
      </c>
      <c r="X486" s="43"/>
      <c r="Y486" s="68"/>
      <c r="Z486" s="68"/>
    </row>
    <row r="487" spans="1:53" ht="14.25" customHeight="1" x14ac:dyDescent="0.25">
      <c r="A487" s="402" t="s">
        <v>76</v>
      </c>
      <c r="B487" s="402"/>
      <c r="C487" s="402"/>
      <c r="D487" s="402"/>
      <c r="E487" s="402"/>
      <c r="F487" s="402"/>
      <c r="G487" s="402"/>
      <c r="H487" s="402"/>
      <c r="I487" s="402"/>
      <c r="J487" s="402"/>
      <c r="K487" s="402"/>
      <c r="L487" s="402"/>
      <c r="M487" s="402"/>
      <c r="N487" s="402"/>
      <c r="O487" s="402"/>
      <c r="P487" s="402"/>
      <c r="Q487" s="402"/>
      <c r="R487" s="402"/>
      <c r="S487" s="402"/>
      <c r="T487" s="402"/>
      <c r="U487" s="402"/>
      <c r="V487" s="402"/>
      <c r="W487" s="402"/>
      <c r="X487" s="402"/>
      <c r="Y487" s="67"/>
      <c r="Z487" s="67"/>
    </row>
    <row r="488" spans="1:53" ht="27" customHeight="1" x14ac:dyDescent="0.25">
      <c r="A488" s="64" t="s">
        <v>696</v>
      </c>
      <c r="B488" s="64" t="s">
        <v>697</v>
      </c>
      <c r="C488" s="37">
        <v>4301031280</v>
      </c>
      <c r="D488" s="403">
        <v>4640242180816</v>
      </c>
      <c r="E488" s="403"/>
      <c r="F488" s="63">
        <v>0.7</v>
      </c>
      <c r="G488" s="38">
        <v>6</v>
      </c>
      <c r="H488" s="63">
        <v>4.2</v>
      </c>
      <c r="I488" s="63">
        <v>4.46</v>
      </c>
      <c r="J488" s="38">
        <v>156</v>
      </c>
      <c r="K488" s="38" t="s">
        <v>80</v>
      </c>
      <c r="L488" s="39" t="s">
        <v>79</v>
      </c>
      <c r="M488" s="38">
        <v>40</v>
      </c>
      <c r="N488" s="671" t="s">
        <v>698</v>
      </c>
      <c r="O488" s="405"/>
      <c r="P488" s="405"/>
      <c r="Q488" s="405"/>
      <c r="R488" s="406"/>
      <c r="S488" s="40" t="s">
        <v>48</v>
      </c>
      <c r="T488" s="40" t="s">
        <v>48</v>
      </c>
      <c r="U488" s="41" t="s">
        <v>0</v>
      </c>
      <c r="V488" s="59">
        <v>0</v>
      </c>
      <c r="W488" s="56">
        <f>IFERROR(IF(V488="",0,CEILING((V488/$H488),1)*$H488),"")</f>
        <v>0</v>
      </c>
      <c r="X488" s="42" t="str">
        <f>IFERROR(IF(W488=0,"",ROUNDUP(W488/H488,0)*0.00753),"")</f>
        <v/>
      </c>
      <c r="Y488" s="69" t="s">
        <v>48</v>
      </c>
      <c r="Z488" s="70" t="s">
        <v>48</v>
      </c>
      <c r="AD488" s="71"/>
      <c r="BA488" s="333" t="s">
        <v>66</v>
      </c>
    </row>
    <row r="489" spans="1:53" ht="27" customHeight="1" x14ac:dyDescent="0.25">
      <c r="A489" s="64" t="s">
        <v>699</v>
      </c>
      <c r="B489" s="64" t="s">
        <v>700</v>
      </c>
      <c r="C489" s="37">
        <v>4301031244</v>
      </c>
      <c r="D489" s="403">
        <v>4640242180595</v>
      </c>
      <c r="E489" s="403"/>
      <c r="F489" s="63">
        <v>0.7</v>
      </c>
      <c r="G489" s="38">
        <v>6</v>
      </c>
      <c r="H489" s="63">
        <v>4.2</v>
      </c>
      <c r="I489" s="63">
        <v>4.46</v>
      </c>
      <c r="J489" s="38">
        <v>156</v>
      </c>
      <c r="K489" s="38" t="s">
        <v>80</v>
      </c>
      <c r="L489" s="39" t="s">
        <v>79</v>
      </c>
      <c r="M489" s="38">
        <v>40</v>
      </c>
      <c r="N489" s="672" t="s">
        <v>701</v>
      </c>
      <c r="O489" s="405"/>
      <c r="P489" s="405"/>
      <c r="Q489" s="405"/>
      <c r="R489" s="406"/>
      <c r="S489" s="40" t="s">
        <v>48</v>
      </c>
      <c r="T489" s="40" t="s">
        <v>48</v>
      </c>
      <c r="U489" s="41" t="s">
        <v>0</v>
      </c>
      <c r="V489" s="59">
        <v>50</v>
      </c>
      <c r="W489" s="56">
        <f>IFERROR(IF(V489="",0,CEILING((V489/$H489),1)*$H489),"")</f>
        <v>50.400000000000006</v>
      </c>
      <c r="X489" s="42">
        <f>IFERROR(IF(W489=0,"",ROUNDUP(W489/H489,0)*0.00753),"")</f>
        <v>9.0359999999999996E-2</v>
      </c>
      <c r="Y489" s="69" t="s">
        <v>48</v>
      </c>
      <c r="Z489" s="70" t="s">
        <v>48</v>
      </c>
      <c r="AD489" s="71"/>
      <c r="BA489" s="334" t="s">
        <v>66</v>
      </c>
    </row>
    <row r="490" spans="1:53" ht="27" customHeight="1" x14ac:dyDescent="0.25">
      <c r="A490" s="64" t="s">
        <v>702</v>
      </c>
      <c r="B490" s="64" t="s">
        <v>703</v>
      </c>
      <c r="C490" s="37">
        <v>4301031203</v>
      </c>
      <c r="D490" s="403">
        <v>4640242180908</v>
      </c>
      <c r="E490" s="403"/>
      <c r="F490" s="63">
        <v>0.28000000000000003</v>
      </c>
      <c r="G490" s="38">
        <v>6</v>
      </c>
      <c r="H490" s="63">
        <v>1.68</v>
      </c>
      <c r="I490" s="63">
        <v>1.81</v>
      </c>
      <c r="J490" s="38">
        <v>234</v>
      </c>
      <c r="K490" s="38" t="s">
        <v>189</v>
      </c>
      <c r="L490" s="39" t="s">
        <v>79</v>
      </c>
      <c r="M490" s="38">
        <v>40</v>
      </c>
      <c r="N490" s="673" t="s">
        <v>704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IFERROR(IF(W490=0,"",ROUNDUP(W490/H490,0)*0.00502),"")</f>
        <v/>
      </c>
      <c r="Y490" s="69" t="s">
        <v>48</v>
      </c>
      <c r="Z490" s="70" t="s">
        <v>48</v>
      </c>
      <c r="AD490" s="71"/>
      <c r="BA490" s="335" t="s">
        <v>66</v>
      </c>
    </row>
    <row r="491" spans="1:53" ht="27" customHeight="1" x14ac:dyDescent="0.25">
      <c r="A491" s="64" t="s">
        <v>705</v>
      </c>
      <c r="B491" s="64" t="s">
        <v>706</v>
      </c>
      <c r="C491" s="37">
        <v>4301031200</v>
      </c>
      <c r="D491" s="403">
        <v>4640242180489</v>
      </c>
      <c r="E491" s="403"/>
      <c r="F491" s="63">
        <v>0.28000000000000003</v>
      </c>
      <c r="G491" s="38">
        <v>6</v>
      </c>
      <c r="H491" s="63">
        <v>1.68</v>
      </c>
      <c r="I491" s="63">
        <v>1.84</v>
      </c>
      <c r="J491" s="38">
        <v>234</v>
      </c>
      <c r="K491" s="38" t="s">
        <v>189</v>
      </c>
      <c r="L491" s="39" t="s">
        <v>79</v>
      </c>
      <c r="M491" s="38">
        <v>40</v>
      </c>
      <c r="N491" s="674" t="s">
        <v>707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IFERROR(IF(W491=0,"",ROUNDUP(W491/H491,0)*0.00502),"")</f>
        <v/>
      </c>
      <c r="Y491" s="69" t="s">
        <v>48</v>
      </c>
      <c r="Z491" s="70" t="s">
        <v>48</v>
      </c>
      <c r="AD491" s="71"/>
      <c r="BA491" s="336" t="s">
        <v>66</v>
      </c>
    </row>
    <row r="492" spans="1:53" x14ac:dyDescent="0.2">
      <c r="A492" s="410"/>
      <c r="B492" s="410"/>
      <c r="C492" s="410"/>
      <c r="D492" s="410"/>
      <c r="E492" s="410"/>
      <c r="F492" s="410"/>
      <c r="G492" s="410"/>
      <c r="H492" s="410"/>
      <c r="I492" s="410"/>
      <c r="J492" s="410"/>
      <c r="K492" s="410"/>
      <c r="L492" s="410"/>
      <c r="M492" s="411"/>
      <c r="N492" s="407" t="s">
        <v>43</v>
      </c>
      <c r="O492" s="408"/>
      <c r="P492" s="408"/>
      <c r="Q492" s="408"/>
      <c r="R492" s="408"/>
      <c r="S492" s="408"/>
      <c r="T492" s="409"/>
      <c r="U492" s="43" t="s">
        <v>42</v>
      </c>
      <c r="V492" s="44">
        <f>IFERROR(V488/H488,"0")+IFERROR(V489/H489,"0")+IFERROR(V490/H490,"0")+IFERROR(V491/H491,"0")</f>
        <v>11.904761904761905</v>
      </c>
      <c r="W492" s="44">
        <f>IFERROR(W488/H488,"0")+IFERROR(W489/H489,"0")+IFERROR(W490/H490,"0")+IFERROR(W491/H491,"0")</f>
        <v>12</v>
      </c>
      <c r="X492" s="44">
        <f>IFERROR(IF(X488="",0,X488),"0")+IFERROR(IF(X489="",0,X489),"0")+IFERROR(IF(X490="",0,X490),"0")+IFERROR(IF(X491="",0,X491),"0")</f>
        <v>9.0359999999999996E-2</v>
      </c>
      <c r="Y492" s="68"/>
      <c r="Z492" s="68"/>
    </row>
    <row r="493" spans="1:53" x14ac:dyDescent="0.2">
      <c r="A493" s="410"/>
      <c r="B493" s="410"/>
      <c r="C493" s="410"/>
      <c r="D493" s="410"/>
      <c r="E493" s="410"/>
      <c r="F493" s="410"/>
      <c r="G493" s="410"/>
      <c r="H493" s="410"/>
      <c r="I493" s="410"/>
      <c r="J493" s="410"/>
      <c r="K493" s="410"/>
      <c r="L493" s="410"/>
      <c r="M493" s="411"/>
      <c r="N493" s="407" t="s">
        <v>43</v>
      </c>
      <c r="O493" s="408"/>
      <c r="P493" s="408"/>
      <c r="Q493" s="408"/>
      <c r="R493" s="408"/>
      <c r="S493" s="408"/>
      <c r="T493" s="409"/>
      <c r="U493" s="43" t="s">
        <v>0</v>
      </c>
      <c r="V493" s="44">
        <f>IFERROR(SUM(V488:V491),"0")</f>
        <v>50</v>
      </c>
      <c r="W493" s="44">
        <f>IFERROR(SUM(W488:W491),"0")</f>
        <v>50.400000000000006</v>
      </c>
      <c r="X493" s="43"/>
      <c r="Y493" s="68"/>
      <c r="Z493" s="68"/>
    </row>
    <row r="494" spans="1:53" ht="14.25" customHeight="1" x14ac:dyDescent="0.25">
      <c r="A494" s="402" t="s">
        <v>81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67"/>
      <c r="Z494" s="67"/>
    </row>
    <row r="495" spans="1:53" ht="27" customHeight="1" x14ac:dyDescent="0.25">
      <c r="A495" s="64" t="s">
        <v>708</v>
      </c>
      <c r="B495" s="64" t="s">
        <v>709</v>
      </c>
      <c r="C495" s="37">
        <v>4301051310</v>
      </c>
      <c r="D495" s="403">
        <v>4680115880870</v>
      </c>
      <c r="E495" s="403"/>
      <c r="F495" s="63">
        <v>1.3</v>
      </c>
      <c r="G495" s="38">
        <v>6</v>
      </c>
      <c r="H495" s="63">
        <v>7.8</v>
      </c>
      <c r="I495" s="63">
        <v>8.3640000000000008</v>
      </c>
      <c r="J495" s="38">
        <v>56</v>
      </c>
      <c r="K495" s="38" t="s">
        <v>112</v>
      </c>
      <c r="L495" s="39" t="s">
        <v>134</v>
      </c>
      <c r="M495" s="38">
        <v>40</v>
      </c>
      <c r="N495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5" s="405"/>
      <c r="P495" s="405"/>
      <c r="Q495" s="405"/>
      <c r="R495" s="406"/>
      <c r="S495" s="40" t="s">
        <v>48</v>
      </c>
      <c r="T495" s="40" t="s">
        <v>48</v>
      </c>
      <c r="U495" s="41" t="s">
        <v>0</v>
      </c>
      <c r="V495" s="59">
        <v>1150</v>
      </c>
      <c r="W495" s="56">
        <f>IFERROR(IF(V495="",0,CEILING((V495/$H495),1)*$H495),"")</f>
        <v>1154.3999999999999</v>
      </c>
      <c r="X495" s="42">
        <f>IFERROR(IF(W495=0,"",ROUNDUP(W495/H495,0)*0.02175),"")</f>
        <v>3.2189999999999999</v>
      </c>
      <c r="Y495" s="69" t="s">
        <v>48</v>
      </c>
      <c r="Z495" s="70" t="s">
        <v>48</v>
      </c>
      <c r="AD495" s="71"/>
      <c r="BA495" s="337" t="s">
        <v>66</v>
      </c>
    </row>
    <row r="496" spans="1:53" ht="27" customHeight="1" x14ac:dyDescent="0.25">
      <c r="A496" s="64" t="s">
        <v>710</v>
      </c>
      <c r="B496" s="64" t="s">
        <v>711</v>
      </c>
      <c r="C496" s="37">
        <v>4301051510</v>
      </c>
      <c r="D496" s="403">
        <v>4640242180540</v>
      </c>
      <c r="E496" s="403"/>
      <c r="F496" s="63">
        <v>1.3</v>
      </c>
      <c r="G496" s="38">
        <v>6</v>
      </c>
      <c r="H496" s="63">
        <v>7.8</v>
      </c>
      <c r="I496" s="63">
        <v>8.3640000000000008</v>
      </c>
      <c r="J496" s="38">
        <v>56</v>
      </c>
      <c r="K496" s="38" t="s">
        <v>112</v>
      </c>
      <c r="L496" s="39" t="s">
        <v>79</v>
      </c>
      <c r="M496" s="38">
        <v>30</v>
      </c>
      <c r="N496" s="676" t="s">
        <v>712</v>
      </c>
      <c r="O496" s="405"/>
      <c r="P496" s="405"/>
      <c r="Q496" s="405"/>
      <c r="R496" s="406"/>
      <c r="S496" s="40" t="s">
        <v>48</v>
      </c>
      <c r="T496" s="40" t="s">
        <v>48</v>
      </c>
      <c r="U496" s="41" t="s">
        <v>0</v>
      </c>
      <c r="V496" s="59">
        <v>40</v>
      </c>
      <c r="W496" s="56">
        <f>IFERROR(IF(V496="",0,CEILING((V496/$H496),1)*$H496),"")</f>
        <v>46.8</v>
      </c>
      <c r="X496" s="42">
        <f>IFERROR(IF(W496=0,"",ROUNDUP(W496/H496,0)*0.02175),"")</f>
        <v>0.1305</v>
      </c>
      <c r="Y496" s="69" t="s">
        <v>48</v>
      </c>
      <c r="Z496" s="70" t="s">
        <v>48</v>
      </c>
      <c r="AD496" s="71"/>
      <c r="BA496" s="338" t="s">
        <v>66</v>
      </c>
    </row>
    <row r="497" spans="1:53" ht="27" customHeight="1" x14ac:dyDescent="0.25">
      <c r="A497" s="64" t="s">
        <v>713</v>
      </c>
      <c r="B497" s="64" t="s">
        <v>714</v>
      </c>
      <c r="C497" s="37">
        <v>4301051390</v>
      </c>
      <c r="D497" s="403">
        <v>4640242181233</v>
      </c>
      <c r="E497" s="403"/>
      <c r="F497" s="63">
        <v>0.3</v>
      </c>
      <c r="G497" s="38">
        <v>6</v>
      </c>
      <c r="H497" s="63">
        <v>1.8</v>
      </c>
      <c r="I497" s="63">
        <v>1.984</v>
      </c>
      <c r="J497" s="38">
        <v>234</v>
      </c>
      <c r="K497" s="38" t="s">
        <v>189</v>
      </c>
      <c r="L497" s="39" t="s">
        <v>79</v>
      </c>
      <c r="M497" s="38">
        <v>40</v>
      </c>
      <c r="N497" s="677" t="s">
        <v>715</v>
      </c>
      <c r="O497" s="405"/>
      <c r="P497" s="405"/>
      <c r="Q497" s="405"/>
      <c r="R497" s="406"/>
      <c r="S497" s="40" t="s">
        <v>48</v>
      </c>
      <c r="T497" s="40" t="s">
        <v>48</v>
      </c>
      <c r="U497" s="41" t="s">
        <v>0</v>
      </c>
      <c r="V497" s="59">
        <v>0</v>
      </c>
      <c r="W497" s="56">
        <f>IFERROR(IF(V497="",0,CEILING((V497/$H497),1)*$H497),"")</f>
        <v>0</v>
      </c>
      <c r="X497" s="42" t="str">
        <f>IFERROR(IF(W497=0,"",ROUNDUP(W497/H497,0)*0.00502),"")</f>
        <v/>
      </c>
      <c r="Y497" s="69" t="s">
        <v>48</v>
      </c>
      <c r="Z497" s="70" t="s">
        <v>48</v>
      </c>
      <c r="AD497" s="71"/>
      <c r="BA497" s="339" t="s">
        <v>66</v>
      </c>
    </row>
    <row r="498" spans="1:53" ht="27" customHeight="1" x14ac:dyDescent="0.25">
      <c r="A498" s="64" t="s">
        <v>716</v>
      </c>
      <c r="B498" s="64" t="s">
        <v>717</v>
      </c>
      <c r="C498" s="37">
        <v>4301051508</v>
      </c>
      <c r="D498" s="403">
        <v>4640242180557</v>
      </c>
      <c r="E498" s="403"/>
      <c r="F498" s="63">
        <v>0.5</v>
      </c>
      <c r="G498" s="38">
        <v>6</v>
      </c>
      <c r="H498" s="63">
        <v>3</v>
      </c>
      <c r="I498" s="63">
        <v>3.2839999999999998</v>
      </c>
      <c r="J498" s="38">
        <v>156</v>
      </c>
      <c r="K498" s="38" t="s">
        <v>80</v>
      </c>
      <c r="L498" s="39" t="s">
        <v>79</v>
      </c>
      <c r="M498" s="38">
        <v>30</v>
      </c>
      <c r="N498" s="679" t="s">
        <v>718</v>
      </c>
      <c r="O498" s="405"/>
      <c r="P498" s="405"/>
      <c r="Q498" s="405"/>
      <c r="R498" s="406"/>
      <c r="S498" s="40" t="s">
        <v>48</v>
      </c>
      <c r="T498" s="40" t="s">
        <v>48</v>
      </c>
      <c r="U498" s="41" t="s">
        <v>0</v>
      </c>
      <c r="V498" s="59">
        <v>0</v>
      </c>
      <c r="W498" s="56">
        <f>IFERROR(IF(V498="",0,CEILING((V498/$H498),1)*$H498),"")</f>
        <v>0</v>
      </c>
      <c r="X498" s="42" t="str">
        <f>IFERROR(IF(W498=0,"",ROUNDUP(W498/H498,0)*0.00753),"")</f>
        <v/>
      </c>
      <c r="Y498" s="69" t="s">
        <v>48</v>
      </c>
      <c r="Z498" s="70" t="s">
        <v>48</v>
      </c>
      <c r="AD498" s="71"/>
      <c r="BA498" s="340" t="s">
        <v>66</v>
      </c>
    </row>
    <row r="499" spans="1:53" ht="27" customHeight="1" x14ac:dyDescent="0.25">
      <c r="A499" s="64" t="s">
        <v>719</v>
      </c>
      <c r="B499" s="64" t="s">
        <v>720</v>
      </c>
      <c r="C499" s="37">
        <v>4301051448</v>
      </c>
      <c r="D499" s="403">
        <v>4640242181226</v>
      </c>
      <c r="E499" s="403"/>
      <c r="F499" s="63">
        <v>0.3</v>
      </c>
      <c r="G499" s="38">
        <v>6</v>
      </c>
      <c r="H499" s="63">
        <v>1.8</v>
      </c>
      <c r="I499" s="63">
        <v>1.972</v>
      </c>
      <c r="J499" s="38">
        <v>234</v>
      </c>
      <c r="K499" s="38" t="s">
        <v>189</v>
      </c>
      <c r="L499" s="39" t="s">
        <v>79</v>
      </c>
      <c r="M499" s="38">
        <v>30</v>
      </c>
      <c r="N499" s="680" t="s">
        <v>721</v>
      </c>
      <c r="O499" s="405"/>
      <c r="P499" s="405"/>
      <c r="Q499" s="405"/>
      <c r="R499" s="406"/>
      <c r="S499" s="40" t="s">
        <v>48</v>
      </c>
      <c r="T499" s="40" t="s">
        <v>48</v>
      </c>
      <c r="U499" s="41" t="s">
        <v>0</v>
      </c>
      <c r="V499" s="59">
        <v>0</v>
      </c>
      <c r="W499" s="56">
        <f>IFERROR(IF(V499="",0,CEILING((V499/$H499),1)*$H499),"")</f>
        <v>0</v>
      </c>
      <c r="X499" s="42" t="str">
        <f>IFERROR(IF(W499=0,"",ROUNDUP(W499/H499,0)*0.00502),"")</f>
        <v/>
      </c>
      <c r="Y499" s="69" t="s">
        <v>48</v>
      </c>
      <c r="Z499" s="70" t="s">
        <v>48</v>
      </c>
      <c r="AD499" s="71"/>
      <c r="BA499" s="341" t="s">
        <v>66</v>
      </c>
    </row>
    <row r="500" spans="1:53" x14ac:dyDescent="0.2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411"/>
      <c r="N500" s="407" t="s">
        <v>43</v>
      </c>
      <c r="O500" s="408"/>
      <c r="P500" s="408"/>
      <c r="Q500" s="408"/>
      <c r="R500" s="408"/>
      <c r="S500" s="408"/>
      <c r="T500" s="409"/>
      <c r="U500" s="43" t="s">
        <v>42</v>
      </c>
      <c r="V500" s="44">
        <f>IFERROR(V495/H495,"0")+IFERROR(V496/H496,"0")+IFERROR(V497/H497,"0")+IFERROR(V498/H498,"0")+IFERROR(V499/H499,"0")</f>
        <v>152.56410256410257</v>
      </c>
      <c r="W500" s="44">
        <f>IFERROR(W495/H495,"0")+IFERROR(W496/H496,"0")+IFERROR(W497/H497,"0")+IFERROR(W498/H498,"0")+IFERROR(W499/H499,"0")</f>
        <v>154</v>
      </c>
      <c r="X500" s="44">
        <f>IFERROR(IF(X495="",0,X495),"0")+IFERROR(IF(X496="",0,X496),"0")+IFERROR(IF(X497="",0,X497),"0")+IFERROR(IF(X498="",0,X498),"0")+IFERROR(IF(X499="",0,X499),"0")</f>
        <v>3.3494999999999999</v>
      </c>
      <c r="Y500" s="68"/>
      <c r="Z500" s="68"/>
    </row>
    <row r="501" spans="1:53" x14ac:dyDescent="0.2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411"/>
      <c r="N501" s="407" t="s">
        <v>43</v>
      </c>
      <c r="O501" s="408"/>
      <c r="P501" s="408"/>
      <c r="Q501" s="408"/>
      <c r="R501" s="408"/>
      <c r="S501" s="408"/>
      <c r="T501" s="409"/>
      <c r="U501" s="43" t="s">
        <v>0</v>
      </c>
      <c r="V501" s="44">
        <f>IFERROR(SUM(V495:V499),"0")</f>
        <v>1190</v>
      </c>
      <c r="W501" s="44">
        <f>IFERROR(SUM(W495:W499),"0")</f>
        <v>1201.1999999999998</v>
      </c>
      <c r="X501" s="43"/>
      <c r="Y501" s="68"/>
      <c r="Z501" s="68"/>
    </row>
    <row r="502" spans="1:53" ht="15" customHeight="1" x14ac:dyDescent="0.2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4"/>
      <c r="N502" s="681" t="s">
        <v>36</v>
      </c>
      <c r="O502" s="682"/>
      <c r="P502" s="682"/>
      <c r="Q502" s="682"/>
      <c r="R502" s="682"/>
      <c r="S502" s="682"/>
      <c r="T502" s="683"/>
      <c r="U502" s="43" t="s">
        <v>0</v>
      </c>
      <c r="V502" s="44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>18023</v>
      </c>
      <c r="W502" s="44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>18189.68</v>
      </c>
      <c r="X502" s="43"/>
      <c r="Y502" s="68"/>
      <c r="Z502" s="68"/>
    </row>
    <row r="503" spans="1:53" x14ac:dyDescent="0.2">
      <c r="A503" s="410"/>
      <c r="B503" s="410"/>
      <c r="C503" s="410"/>
      <c r="D503" s="410"/>
      <c r="E503" s="410"/>
      <c r="F503" s="410"/>
      <c r="G503" s="410"/>
      <c r="H503" s="410"/>
      <c r="I503" s="410"/>
      <c r="J503" s="410"/>
      <c r="K503" s="410"/>
      <c r="L503" s="410"/>
      <c r="M503" s="684"/>
      <c r="N503" s="681" t="s">
        <v>37</v>
      </c>
      <c r="O503" s="682"/>
      <c r="P503" s="682"/>
      <c r="Q503" s="682"/>
      <c r="R503" s="682"/>
      <c r="S503" s="682"/>
      <c r="T503" s="683"/>
      <c r="U503" s="43" t="s">
        <v>0</v>
      </c>
      <c r="V50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>18909.242661993263</v>
      </c>
      <c r="W503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>19085.642</v>
      </c>
      <c r="X503" s="43"/>
      <c r="Y503" s="68"/>
      <c r="Z503" s="68"/>
    </row>
    <row r="504" spans="1:53" x14ac:dyDescent="0.2">
      <c r="A504" s="410"/>
      <c r="B504" s="410"/>
      <c r="C504" s="410"/>
      <c r="D504" s="410"/>
      <c r="E504" s="410"/>
      <c r="F504" s="410"/>
      <c r="G504" s="410"/>
      <c r="H504" s="410"/>
      <c r="I504" s="410"/>
      <c r="J504" s="410"/>
      <c r="K504" s="410"/>
      <c r="L504" s="410"/>
      <c r="M504" s="684"/>
      <c r="N504" s="681" t="s">
        <v>38</v>
      </c>
      <c r="O504" s="682"/>
      <c r="P504" s="682"/>
      <c r="Q504" s="682"/>
      <c r="R504" s="682"/>
      <c r="S504" s="682"/>
      <c r="T504" s="683"/>
      <c r="U504" s="43" t="s">
        <v>23</v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>31</v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>31</v>
      </c>
      <c r="X504" s="43"/>
      <c r="Y504" s="68"/>
      <c r="Z504" s="68"/>
    </row>
    <row r="505" spans="1:53" x14ac:dyDescent="0.2">
      <c r="A505" s="410"/>
      <c r="B505" s="410"/>
      <c r="C505" s="410"/>
      <c r="D505" s="410"/>
      <c r="E505" s="410"/>
      <c r="F505" s="410"/>
      <c r="G505" s="410"/>
      <c r="H505" s="410"/>
      <c r="I505" s="410"/>
      <c r="J505" s="410"/>
      <c r="K505" s="410"/>
      <c r="L505" s="410"/>
      <c r="M505" s="684"/>
      <c r="N505" s="681" t="s">
        <v>39</v>
      </c>
      <c r="O505" s="682"/>
      <c r="P505" s="682"/>
      <c r="Q505" s="682"/>
      <c r="R505" s="682"/>
      <c r="S505" s="682"/>
      <c r="T505" s="683"/>
      <c r="U505" s="43" t="s">
        <v>0</v>
      </c>
      <c r="V505" s="44">
        <f>GrossWeightTotal+PalletQtyTotal*25</f>
        <v>19684.242661993263</v>
      </c>
      <c r="W505" s="44">
        <f>GrossWeightTotalR+PalletQtyTotalR*25</f>
        <v>19860.642</v>
      </c>
      <c r="X505" s="43"/>
      <c r="Y505" s="68"/>
      <c r="Z505" s="68"/>
    </row>
    <row r="506" spans="1:53" x14ac:dyDescent="0.2">
      <c r="A506" s="410"/>
      <c r="B506" s="410"/>
      <c r="C506" s="410"/>
      <c r="D506" s="410"/>
      <c r="E506" s="410"/>
      <c r="F506" s="410"/>
      <c r="G506" s="410"/>
      <c r="H506" s="410"/>
      <c r="I506" s="410"/>
      <c r="J506" s="410"/>
      <c r="K506" s="410"/>
      <c r="L506" s="410"/>
      <c r="M506" s="684"/>
      <c r="N506" s="681" t="s">
        <v>40</v>
      </c>
      <c r="O506" s="682"/>
      <c r="P506" s="682"/>
      <c r="Q506" s="682"/>
      <c r="R506" s="682"/>
      <c r="S506" s="682"/>
      <c r="T506" s="683"/>
      <c r="U506" s="43" t="s">
        <v>23</v>
      </c>
      <c r="V506" s="44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>2256.6989369442526</v>
      </c>
      <c r="W506" s="44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>2282</v>
      </c>
      <c r="X506" s="43"/>
      <c r="Y506" s="68"/>
      <c r="Z506" s="68"/>
    </row>
    <row r="507" spans="1:53" ht="14.25" x14ac:dyDescent="0.2">
      <c r="A507" s="410"/>
      <c r="B507" s="410"/>
      <c r="C507" s="410"/>
      <c r="D507" s="410"/>
      <c r="E507" s="410"/>
      <c r="F507" s="410"/>
      <c r="G507" s="410"/>
      <c r="H507" s="410"/>
      <c r="I507" s="410"/>
      <c r="J507" s="410"/>
      <c r="K507" s="410"/>
      <c r="L507" s="410"/>
      <c r="M507" s="684"/>
      <c r="N507" s="681" t="s">
        <v>41</v>
      </c>
      <c r="O507" s="682"/>
      <c r="P507" s="682"/>
      <c r="Q507" s="682"/>
      <c r="R507" s="682"/>
      <c r="S507" s="682"/>
      <c r="T507" s="683"/>
      <c r="U507" s="46" t="s">
        <v>54</v>
      </c>
      <c r="V507" s="43"/>
      <c r="W507" s="43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>35.342999999999996</v>
      </c>
      <c r="Y507" s="68"/>
      <c r="Z507" s="68"/>
    </row>
    <row r="508" spans="1:53" ht="13.5" thickBot="1" x14ac:dyDescent="0.25"/>
    <row r="509" spans="1:53" ht="27" thickTop="1" thickBot="1" x14ac:dyDescent="0.25">
      <c r="A509" s="47" t="s">
        <v>9</v>
      </c>
      <c r="B509" s="72" t="s">
        <v>75</v>
      </c>
      <c r="C509" s="678" t="s">
        <v>106</v>
      </c>
      <c r="D509" s="678" t="s">
        <v>106</v>
      </c>
      <c r="E509" s="678" t="s">
        <v>106</v>
      </c>
      <c r="F509" s="678" t="s">
        <v>106</v>
      </c>
      <c r="G509" s="678" t="s">
        <v>262</v>
      </c>
      <c r="H509" s="678" t="s">
        <v>262</v>
      </c>
      <c r="I509" s="678" t="s">
        <v>262</v>
      </c>
      <c r="J509" s="678" t="s">
        <v>262</v>
      </c>
      <c r="K509" s="685"/>
      <c r="L509" s="678" t="s">
        <v>262</v>
      </c>
      <c r="M509" s="678" t="s">
        <v>262</v>
      </c>
      <c r="N509" s="678" t="s">
        <v>262</v>
      </c>
      <c r="O509" s="678" t="s">
        <v>262</v>
      </c>
      <c r="P509" s="72" t="s">
        <v>486</v>
      </c>
      <c r="Q509" s="678" t="s">
        <v>491</v>
      </c>
      <c r="R509" s="678" t="s">
        <v>491</v>
      </c>
      <c r="S509" s="678" t="s">
        <v>547</v>
      </c>
      <c r="T509" s="678" t="s">
        <v>547</v>
      </c>
      <c r="U509" s="72" t="s">
        <v>634</v>
      </c>
      <c r="V509" s="72" t="s">
        <v>679</v>
      </c>
      <c r="Z509" s="61"/>
      <c r="AC509" s="1"/>
    </row>
    <row r="510" spans="1:53" ht="14.25" customHeight="1" thickTop="1" x14ac:dyDescent="0.2">
      <c r="A510" s="686" t="s">
        <v>10</v>
      </c>
      <c r="B510" s="678" t="s">
        <v>75</v>
      </c>
      <c r="C510" s="678" t="s">
        <v>107</v>
      </c>
      <c r="D510" s="678" t="s">
        <v>115</v>
      </c>
      <c r="E510" s="678" t="s">
        <v>106</v>
      </c>
      <c r="F510" s="678" t="s">
        <v>253</v>
      </c>
      <c r="G510" s="678" t="s">
        <v>263</v>
      </c>
      <c r="H510" s="678" t="s">
        <v>270</v>
      </c>
      <c r="I510" s="678" t="s">
        <v>290</v>
      </c>
      <c r="J510" s="678" t="s">
        <v>356</v>
      </c>
      <c r="K510" s="1"/>
      <c r="L510" s="678" t="s">
        <v>359</v>
      </c>
      <c r="M510" s="678" t="s">
        <v>373</v>
      </c>
      <c r="N510" s="678" t="s">
        <v>458</v>
      </c>
      <c r="O510" s="678" t="s">
        <v>477</v>
      </c>
      <c r="P510" s="678" t="s">
        <v>487</v>
      </c>
      <c r="Q510" s="678" t="s">
        <v>492</v>
      </c>
      <c r="R510" s="678" t="s">
        <v>521</v>
      </c>
      <c r="S510" s="678" t="s">
        <v>548</v>
      </c>
      <c r="T510" s="678" t="s">
        <v>604</v>
      </c>
      <c r="U510" s="678" t="s">
        <v>634</v>
      </c>
      <c r="V510" s="678" t="s">
        <v>680</v>
      </c>
      <c r="Z510" s="61"/>
      <c r="AC510" s="1"/>
    </row>
    <row r="511" spans="1:53" ht="13.5" thickBot="1" x14ac:dyDescent="0.25">
      <c r="A511" s="687"/>
      <c r="B511" s="678"/>
      <c r="C511" s="678"/>
      <c r="D511" s="678"/>
      <c r="E511" s="678"/>
      <c r="F511" s="678"/>
      <c r="G511" s="678"/>
      <c r="H511" s="678"/>
      <c r="I511" s="678"/>
      <c r="J511" s="678"/>
      <c r="K511" s="1"/>
      <c r="L511" s="678"/>
      <c r="M511" s="678"/>
      <c r="N511" s="678"/>
      <c r="O511" s="678"/>
      <c r="P511" s="678"/>
      <c r="Q511" s="678"/>
      <c r="R511" s="678"/>
      <c r="S511" s="678"/>
      <c r="T511" s="678"/>
      <c r="U511" s="678"/>
      <c r="V511" s="678"/>
      <c r="Z511" s="61"/>
      <c r="AC511" s="1"/>
    </row>
    <row r="512" spans="1:53" ht="18" thickTop="1" thickBot="1" x14ac:dyDescent="0.25">
      <c r="A512" s="47" t="s">
        <v>13</v>
      </c>
      <c r="B512" s="53">
        <f>IFERROR(W22*1,"0")+IFERROR(W26*1,"0")+IFERROR(W27*1,"0")+IFERROR(W28*1,"0")+IFERROR(W29*1,"0")+IFERROR(W30*1,"0")+IFERROR(W31*1,"0")+IFERROR(W35*1,"0")+IFERROR(W39*1,"0")+IFERROR(W43*1,"0")</f>
        <v>0</v>
      </c>
      <c r="C512" s="53">
        <f>IFERROR(W49*1,"0")+IFERROR(W50*1,"0")</f>
        <v>97.200000000000017</v>
      </c>
      <c r="D512" s="53">
        <f>IFERROR(W55*1,"0")+IFERROR(W56*1,"0")+IFERROR(W57*1,"0")+IFERROR(W58*1,"0")</f>
        <v>164.7</v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444.9</v>
      </c>
      <c r="F512" s="53">
        <f>IFERROR(W132*1,"0")+IFERROR(W133*1,"0")+IFERROR(W134*1,"0")+IFERROR(W135*1,"0")</f>
        <v>429.3</v>
      </c>
      <c r="G512" s="53">
        <f>IFERROR(W141*1,"0")+IFERROR(W142*1,"0")+IFERROR(W143*1,"0")</f>
        <v>0</v>
      </c>
      <c r="H512" s="53">
        <f>IFERROR(W148*1,"0")+IFERROR(W149*1,"0")+IFERROR(W150*1,"0")+IFERROR(W151*1,"0")+IFERROR(W152*1,"0")+IFERROR(W153*1,"0")+IFERROR(W154*1,"0")+IFERROR(W155*1,"0")+IFERROR(W156*1,"0")</f>
        <v>298.20000000000005</v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1985.6999999999998</v>
      </c>
      <c r="J512" s="53">
        <f>IFERROR(W206*1,"0")</f>
        <v>0</v>
      </c>
      <c r="K512" s="1"/>
      <c r="L512" s="53">
        <f>IFERROR(W211*1,"0")+IFERROR(W212*1,"0")+IFERROR(W213*1,"0")+IFERROR(W214*1,"0")</f>
        <v>0</v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1229.4000000000001</v>
      </c>
      <c r="N512" s="53">
        <f>IFERROR(W280*1,"0")+IFERROR(W281*1,"0")+IFERROR(W282*1,"0")+IFERROR(W283*1,"0")+IFERROR(W284*1,"0")+IFERROR(W285*1,"0")+IFERROR(W286*1,"0")+IFERROR(W287*1,"0")+IFERROR(W291*1,"0")+IFERROR(W292*1,"0")</f>
        <v>159.46</v>
      </c>
      <c r="O512" s="53">
        <f>IFERROR(W297*1,"0")+IFERROR(W301*1,"0")+IFERROR(W305*1,"0")+IFERROR(W309*1,"0")</f>
        <v>72.899999999999991</v>
      </c>
      <c r="P512" s="53">
        <f>IFERROR(W315*1,"0")</f>
        <v>0</v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>8193.6</v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>548.04</v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>663.6</v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>392.2</v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>2258.88</v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>1251.5999999999999</v>
      </c>
      <c r="Z512" s="61"/>
      <c r="AC512" s="1"/>
    </row>
  </sheetData>
  <sheetProtection algorithmName="SHA-512" hashValue="7FLd1wbuPH/KJxnILfvgplzx2PTl5DhqSB1SLU3vuDUszLSJx4iV7oBtw9gB0tbPEEuJpFc6JBOZ3VkqpqZrsQ==" saltValue="uPqosGvzaqEE9ceNTbvVO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11">
    <mergeCell ref="U510:U511"/>
    <mergeCell ref="V510:V511"/>
    <mergeCell ref="C509:F509"/>
    <mergeCell ref="G509:O509"/>
    <mergeCell ref="Q509:R509"/>
    <mergeCell ref="S509:T509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J510:J511"/>
    <mergeCell ref="L510:L511"/>
    <mergeCell ref="M510:M511"/>
    <mergeCell ref="N510:N511"/>
    <mergeCell ref="O510:O511"/>
    <mergeCell ref="P510:P511"/>
    <mergeCell ref="Q510:Q511"/>
    <mergeCell ref="R510:R511"/>
    <mergeCell ref="S510:S511"/>
    <mergeCell ref="T510:T511"/>
    <mergeCell ref="D498:E498"/>
    <mergeCell ref="N498:R498"/>
    <mergeCell ref="D499:E499"/>
    <mergeCell ref="N499:R499"/>
    <mergeCell ref="N500:T500"/>
    <mergeCell ref="A500:M501"/>
    <mergeCell ref="N501:T501"/>
    <mergeCell ref="N502:T502"/>
    <mergeCell ref="A502:M507"/>
    <mergeCell ref="N503:T503"/>
    <mergeCell ref="N504:T504"/>
    <mergeCell ref="N505:T505"/>
    <mergeCell ref="N506:T506"/>
    <mergeCell ref="N507:T507"/>
    <mergeCell ref="N492:T492"/>
    <mergeCell ref="A492:M493"/>
    <mergeCell ref="N493:T493"/>
    <mergeCell ref="A494:X494"/>
    <mergeCell ref="D495:E495"/>
    <mergeCell ref="N495:R495"/>
    <mergeCell ref="D496:E496"/>
    <mergeCell ref="N496:R496"/>
    <mergeCell ref="D497:E497"/>
    <mergeCell ref="N497:R497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N480:T480"/>
    <mergeCell ref="A480:M481"/>
    <mergeCell ref="N481:T481"/>
    <mergeCell ref="A482:X482"/>
    <mergeCell ref="D483:E483"/>
    <mergeCell ref="N483:R483"/>
    <mergeCell ref="D484:E484"/>
    <mergeCell ref="N484:R484"/>
    <mergeCell ref="N485:T485"/>
    <mergeCell ref="A485:M486"/>
    <mergeCell ref="N486:T486"/>
    <mergeCell ref="A474:X474"/>
    <mergeCell ref="A475:X475"/>
    <mergeCell ref="A476:X476"/>
    <mergeCell ref="D477:E477"/>
    <mergeCell ref="N477:R477"/>
    <mergeCell ref="D478:E478"/>
    <mergeCell ref="N478:R478"/>
    <mergeCell ref="D479:E479"/>
    <mergeCell ref="N479:R479"/>
    <mergeCell ref="A468:X468"/>
    <mergeCell ref="D469:E469"/>
    <mergeCell ref="N469:R469"/>
    <mergeCell ref="D470:E470"/>
    <mergeCell ref="N470:R470"/>
    <mergeCell ref="D471:E471"/>
    <mergeCell ref="N471:R471"/>
    <mergeCell ref="N472:T472"/>
    <mergeCell ref="A472:M473"/>
    <mergeCell ref="N473:T473"/>
    <mergeCell ref="D463:E463"/>
    <mergeCell ref="N463:R463"/>
    <mergeCell ref="D464:E464"/>
    <mergeCell ref="N464:R464"/>
    <mergeCell ref="D465:E465"/>
    <mergeCell ref="N465:R465"/>
    <mergeCell ref="N466:T466"/>
    <mergeCell ref="A466:M467"/>
    <mergeCell ref="N467:T467"/>
    <mergeCell ref="N457:T457"/>
    <mergeCell ref="A457:M458"/>
    <mergeCell ref="N458:T458"/>
    <mergeCell ref="A459:X459"/>
    <mergeCell ref="D460:E460"/>
    <mergeCell ref="N460:R460"/>
    <mergeCell ref="D461:E461"/>
    <mergeCell ref="N461:R461"/>
    <mergeCell ref="D462:E462"/>
    <mergeCell ref="N462:R462"/>
    <mergeCell ref="D451:E451"/>
    <mergeCell ref="N451:R451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46:E446"/>
    <mergeCell ref="N446:R446"/>
    <mergeCell ref="D447:E447"/>
    <mergeCell ref="N447:R447"/>
    <mergeCell ref="D448:E448"/>
    <mergeCell ref="N448:R448"/>
    <mergeCell ref="D449:E449"/>
    <mergeCell ref="N449:R449"/>
    <mergeCell ref="D450:E450"/>
    <mergeCell ref="N450:R450"/>
    <mergeCell ref="A440:X440"/>
    <mergeCell ref="A441:X441"/>
    <mergeCell ref="A442:X442"/>
    <mergeCell ref="D443:E443"/>
    <mergeCell ref="N443:R443"/>
    <mergeCell ref="D444:E444"/>
    <mergeCell ref="N444:R444"/>
    <mergeCell ref="D445:E445"/>
    <mergeCell ref="N445:R445"/>
    <mergeCell ref="N434:T434"/>
    <mergeCell ref="A434:M435"/>
    <mergeCell ref="N435:T435"/>
    <mergeCell ref="A436:X436"/>
    <mergeCell ref="D437:E437"/>
    <mergeCell ref="N437:R437"/>
    <mergeCell ref="N438:T438"/>
    <mergeCell ref="A438:M439"/>
    <mergeCell ref="N439:T439"/>
    <mergeCell ref="A428:X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22:E422"/>
    <mergeCell ref="N422:R422"/>
    <mergeCell ref="D423:E423"/>
    <mergeCell ref="N423:R423"/>
    <mergeCell ref="D424:E424"/>
    <mergeCell ref="N424:R424"/>
    <mergeCell ref="D425:E425"/>
    <mergeCell ref="N425:R425"/>
    <mergeCell ref="N426:T426"/>
    <mergeCell ref="A426:M427"/>
    <mergeCell ref="N427:T427"/>
    <mergeCell ref="N416:T416"/>
    <mergeCell ref="A416:M417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N410:T410"/>
    <mergeCell ref="A410:M411"/>
    <mergeCell ref="N411:T411"/>
    <mergeCell ref="A412:X412"/>
    <mergeCell ref="A413:X413"/>
    <mergeCell ref="D414:E414"/>
    <mergeCell ref="N414:R414"/>
    <mergeCell ref="D415:E415"/>
    <mergeCell ref="N415:R415"/>
    <mergeCell ref="A405:X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N399:T399"/>
    <mergeCell ref="A399:M400"/>
    <mergeCell ref="N400:T400"/>
    <mergeCell ref="A401:X401"/>
    <mergeCell ref="D402:E402"/>
    <mergeCell ref="N402:R402"/>
    <mergeCell ref="N403:T403"/>
    <mergeCell ref="A403:M404"/>
    <mergeCell ref="N404:T404"/>
    <mergeCell ref="A394:X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A378:X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1:X371"/>
    <mergeCell ref="A372:X372"/>
    <mergeCell ref="A373:X373"/>
    <mergeCell ref="D374:E374"/>
    <mergeCell ref="N374:R374"/>
    <mergeCell ref="D375:E375"/>
    <mergeCell ref="N375:R375"/>
    <mergeCell ref="N376:T376"/>
    <mergeCell ref="A376:M377"/>
    <mergeCell ref="N377:T377"/>
    <mergeCell ref="D364:E364"/>
    <mergeCell ref="N364:R364"/>
    <mergeCell ref="N365:T365"/>
    <mergeCell ref="A365:M366"/>
    <mergeCell ref="N366:T366"/>
    <mergeCell ref="A367:X367"/>
    <mergeCell ref="D368:E368"/>
    <mergeCell ref="N368:R368"/>
    <mergeCell ref="N369:T369"/>
    <mergeCell ref="A369:M370"/>
    <mergeCell ref="N370:T370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D363:E363"/>
    <mergeCell ref="N363:R363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A346:X346"/>
    <mergeCell ref="A347:X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N344:T344"/>
    <mergeCell ref="A344:M345"/>
    <mergeCell ref="N345:T345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27:E327"/>
    <mergeCell ref="N327:R327"/>
    <mergeCell ref="D328:E328"/>
    <mergeCell ref="N328:R328"/>
    <mergeCell ref="N329:T329"/>
    <mergeCell ref="A329:M330"/>
    <mergeCell ref="N330:T330"/>
    <mergeCell ref="A331:X331"/>
    <mergeCell ref="D332:E332"/>
    <mergeCell ref="N332:R332"/>
    <mergeCell ref="D322:E322"/>
    <mergeCell ref="N322:R322"/>
    <mergeCell ref="D323:E323"/>
    <mergeCell ref="N323:R323"/>
    <mergeCell ref="D324:E324"/>
    <mergeCell ref="N324:R324"/>
    <mergeCell ref="D325:E325"/>
    <mergeCell ref="N325:R325"/>
    <mergeCell ref="D326:E326"/>
    <mergeCell ref="N326:R326"/>
    <mergeCell ref="D315:E315"/>
    <mergeCell ref="N315:R315"/>
    <mergeCell ref="N316:T316"/>
    <mergeCell ref="A316:M317"/>
    <mergeCell ref="N317:T317"/>
    <mergeCell ref="A318:X318"/>
    <mergeCell ref="A319:X319"/>
    <mergeCell ref="A320:X320"/>
    <mergeCell ref="D321:E321"/>
    <mergeCell ref="N321:R321"/>
    <mergeCell ref="A308:X308"/>
    <mergeCell ref="D309:E309"/>
    <mergeCell ref="N309:R309"/>
    <mergeCell ref="N310:T310"/>
    <mergeCell ref="A310:M311"/>
    <mergeCell ref="N311:T311"/>
    <mergeCell ref="A312:X312"/>
    <mergeCell ref="A313:X313"/>
    <mergeCell ref="A314:X314"/>
    <mergeCell ref="N302:T302"/>
    <mergeCell ref="A302:M303"/>
    <mergeCell ref="N303:T303"/>
    <mergeCell ref="A304:X304"/>
    <mergeCell ref="D305:E305"/>
    <mergeCell ref="N305:R305"/>
    <mergeCell ref="N306:T306"/>
    <mergeCell ref="A306:M307"/>
    <mergeCell ref="N307:T307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A290:X290"/>
    <mergeCell ref="D291:E291"/>
    <mergeCell ref="N291:R291"/>
    <mergeCell ref="D292:E292"/>
    <mergeCell ref="N292:R292"/>
    <mergeCell ref="N293:T293"/>
    <mergeCell ref="A293:M294"/>
    <mergeCell ref="N294:T294"/>
    <mergeCell ref="A295:X295"/>
    <mergeCell ref="D285:E285"/>
    <mergeCell ref="N285:R285"/>
    <mergeCell ref="D286:E286"/>
    <mergeCell ref="N286:R286"/>
    <mergeCell ref="D287:E287"/>
    <mergeCell ref="N287:R287"/>
    <mergeCell ref="N288:T288"/>
    <mergeCell ref="A288:M289"/>
    <mergeCell ref="N289:T289"/>
    <mergeCell ref="D280:E280"/>
    <mergeCell ref="N280:R280"/>
    <mergeCell ref="D281:E281"/>
    <mergeCell ref="N281:R281"/>
    <mergeCell ref="D282:E282"/>
    <mergeCell ref="N282:R282"/>
    <mergeCell ref="D283:E283"/>
    <mergeCell ref="N283:R283"/>
    <mergeCell ref="D284:E284"/>
    <mergeCell ref="N284:R284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A279:X279"/>
    <mergeCell ref="D268:E268"/>
    <mergeCell ref="N268:R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D262:E262"/>
    <mergeCell ref="N262:R262"/>
    <mergeCell ref="D263:E263"/>
    <mergeCell ref="N263:R263"/>
    <mergeCell ref="N264:T264"/>
    <mergeCell ref="A264:M265"/>
    <mergeCell ref="N265:T265"/>
    <mergeCell ref="A266:X266"/>
    <mergeCell ref="D267:E267"/>
    <mergeCell ref="N267:R267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33:E233"/>
    <mergeCell ref="N233:R233"/>
    <mergeCell ref="N234:T234"/>
    <mergeCell ref="A234:M235"/>
    <mergeCell ref="N235:T235"/>
    <mergeCell ref="A236:X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A217:X217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2:E212"/>
    <mergeCell ref="N212:R212"/>
    <mergeCell ref="D213:E213"/>
    <mergeCell ref="N213:R213"/>
    <mergeCell ref="D214:E214"/>
    <mergeCell ref="N214:R214"/>
    <mergeCell ref="N215:T215"/>
    <mergeCell ref="A215:M216"/>
    <mergeCell ref="N216:T216"/>
    <mergeCell ref="D206:E206"/>
    <mergeCell ref="N206:R206"/>
    <mergeCell ref="N207:T207"/>
    <mergeCell ref="A207:M208"/>
    <mergeCell ref="N208:T208"/>
    <mergeCell ref="A209:X209"/>
    <mergeCell ref="A210:X210"/>
    <mergeCell ref="D211:E211"/>
    <mergeCell ref="N211:R211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D194:E194"/>
    <mergeCell ref="N194:R194"/>
    <mergeCell ref="N195:T195"/>
    <mergeCell ref="A195:M196"/>
    <mergeCell ref="N196:T196"/>
    <mergeCell ref="A197:X197"/>
    <mergeCell ref="D198:E198"/>
    <mergeCell ref="N198:R198"/>
    <mergeCell ref="D199:E199"/>
    <mergeCell ref="N199:R199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3:E173"/>
    <mergeCell ref="N173:R173"/>
    <mergeCell ref="D174:E174"/>
    <mergeCell ref="N174:R174"/>
    <mergeCell ref="N175:T175"/>
    <mergeCell ref="A175:M176"/>
    <mergeCell ref="N176:T176"/>
    <mergeCell ref="A177:X177"/>
    <mergeCell ref="D178:E178"/>
    <mergeCell ref="N178:R178"/>
    <mergeCell ref="D167:E167"/>
    <mergeCell ref="N167:R167"/>
    <mergeCell ref="N168:T168"/>
    <mergeCell ref="A168:M169"/>
    <mergeCell ref="N169:T169"/>
    <mergeCell ref="A170:X170"/>
    <mergeCell ref="D171:E171"/>
    <mergeCell ref="N171:R171"/>
    <mergeCell ref="D172:E172"/>
    <mergeCell ref="N172:R172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66:E166"/>
    <mergeCell ref="N166:R166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A138:X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33:E133"/>
    <mergeCell ref="N133:R133"/>
    <mergeCell ref="D134:E134"/>
    <mergeCell ref="N134:R134"/>
    <mergeCell ref="D135:E135"/>
    <mergeCell ref="N135:R135"/>
    <mergeCell ref="N136:T136"/>
    <mergeCell ref="A136:M137"/>
    <mergeCell ref="N137:T137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722</v>
      </c>
      <c r="H1" s="9"/>
    </row>
    <row r="3" spans="2:8" x14ac:dyDescent="0.2">
      <c r="B3" s="54" t="s">
        <v>723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724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725</v>
      </c>
      <c r="C6" s="54" t="s">
        <v>726</v>
      </c>
      <c r="D6" s="54" t="s">
        <v>727</v>
      </c>
      <c r="E6" s="54" t="s">
        <v>48</v>
      </c>
    </row>
    <row r="7" spans="2:8" x14ac:dyDescent="0.2">
      <c r="B7" s="54" t="s">
        <v>728</v>
      </c>
      <c r="C7" s="54" t="s">
        <v>729</v>
      </c>
      <c r="D7" s="54" t="s">
        <v>730</v>
      </c>
      <c r="E7" s="54" t="s">
        <v>48</v>
      </c>
    </row>
    <row r="8" spans="2:8" x14ac:dyDescent="0.2">
      <c r="B8" s="54" t="s">
        <v>731</v>
      </c>
      <c r="C8" s="54" t="s">
        <v>732</v>
      </c>
      <c r="D8" s="54" t="s">
        <v>733</v>
      </c>
      <c r="E8" s="54" t="s">
        <v>48</v>
      </c>
    </row>
    <row r="9" spans="2:8" x14ac:dyDescent="0.2">
      <c r="B9" s="54" t="s">
        <v>734</v>
      </c>
      <c r="C9" s="54" t="s">
        <v>735</v>
      </c>
      <c r="D9" s="54" t="s">
        <v>736</v>
      </c>
      <c r="E9" s="54" t="s">
        <v>48</v>
      </c>
    </row>
    <row r="10" spans="2:8" x14ac:dyDescent="0.2">
      <c r="B10" s="54" t="s">
        <v>737</v>
      </c>
      <c r="C10" s="54" t="s">
        <v>738</v>
      </c>
      <c r="D10" s="54" t="s">
        <v>739</v>
      </c>
      <c r="E10" s="54" t="s">
        <v>48</v>
      </c>
    </row>
    <row r="11" spans="2:8" x14ac:dyDescent="0.2">
      <c r="B11" s="54" t="s">
        <v>740</v>
      </c>
      <c r="C11" s="54" t="s">
        <v>741</v>
      </c>
      <c r="D11" s="54" t="s">
        <v>742</v>
      </c>
      <c r="E11" s="54" t="s">
        <v>48</v>
      </c>
    </row>
    <row r="13" spans="2:8" x14ac:dyDescent="0.2">
      <c r="B13" s="54" t="s">
        <v>743</v>
      </c>
      <c r="C13" s="54" t="s">
        <v>726</v>
      </c>
      <c r="D13" s="54" t="s">
        <v>48</v>
      </c>
      <c r="E13" s="54" t="s">
        <v>48</v>
      </c>
    </row>
    <row r="15" spans="2:8" x14ac:dyDescent="0.2">
      <c r="B15" s="54" t="s">
        <v>744</v>
      </c>
      <c r="C15" s="54" t="s">
        <v>729</v>
      </c>
      <c r="D15" s="54" t="s">
        <v>48</v>
      </c>
      <c r="E15" s="54" t="s">
        <v>48</v>
      </c>
    </row>
    <row r="17" spans="2:5" x14ac:dyDescent="0.2">
      <c r="B17" s="54" t="s">
        <v>745</v>
      </c>
      <c r="C17" s="54" t="s">
        <v>732</v>
      </c>
      <c r="D17" s="54" t="s">
        <v>48</v>
      </c>
      <c r="E17" s="54" t="s">
        <v>48</v>
      </c>
    </row>
    <row r="19" spans="2:5" x14ac:dyDescent="0.2">
      <c r="B19" s="54" t="s">
        <v>746</v>
      </c>
      <c r="C19" s="54" t="s">
        <v>735</v>
      </c>
      <c r="D19" s="54" t="s">
        <v>48</v>
      </c>
      <c r="E19" s="54" t="s">
        <v>48</v>
      </c>
    </row>
    <row r="21" spans="2:5" x14ac:dyDescent="0.2">
      <c r="B21" s="54" t="s">
        <v>747</v>
      </c>
      <c r="C21" s="54" t="s">
        <v>738</v>
      </c>
      <c r="D21" s="54" t="s">
        <v>48</v>
      </c>
      <c r="E21" s="54" t="s">
        <v>48</v>
      </c>
    </row>
    <row r="23" spans="2:5" x14ac:dyDescent="0.2">
      <c r="B23" s="54" t="s">
        <v>748</v>
      </c>
      <c r="C23" s="54" t="s">
        <v>741</v>
      </c>
      <c r="D23" s="54" t="s">
        <v>48</v>
      </c>
      <c r="E23" s="54" t="s">
        <v>48</v>
      </c>
    </row>
    <row r="25" spans="2:5" x14ac:dyDescent="0.2">
      <c r="B25" s="54" t="s">
        <v>749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754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755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756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757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758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759</v>
      </c>
      <c r="C35" s="54" t="s">
        <v>48</v>
      </c>
      <c r="D35" s="54" t="s">
        <v>48</v>
      </c>
      <c r="E35" s="54" t="s">
        <v>48</v>
      </c>
    </row>
  </sheetData>
  <sheetProtection algorithmName="SHA-512" hashValue="G6q3G7eo/eSvB453XDAI3ZOMMKI2jQhOdm5OEkxLSZaopjWED3zIbNY7ZCN/w9QmgqH0+x224gUGovBtQv0V8g==" saltValue="fSkYW9YExCin0726xpkv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1128</vt:i4>
      </vt:variant>
    </vt:vector>
  </HeadingPairs>
  <TitlesOfParts>
    <vt:vector size="11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2024-01-30T07:37:19Z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