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30,01,24 Пушкарный\"/>
    </mc:Choice>
  </mc:AlternateContent>
  <xr:revisionPtr revIDLastSave="0" documentId="13_ncr:1_{389C8FA7-C426-4302-B12D-82CEEAD9BC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X490" i="2"/>
  <c r="W490" i="2"/>
  <c r="W489" i="2"/>
  <c r="W492" i="2" s="1"/>
  <c r="W488" i="2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X448" i="2"/>
  <c r="W448" i="2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W438" i="2"/>
  <c r="V438" i="2"/>
  <c r="X437" i="2"/>
  <c r="X438" i="2" s="1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N419" i="2"/>
  <c r="V417" i="2"/>
  <c r="V416" i="2"/>
  <c r="X415" i="2"/>
  <c r="W415" i="2"/>
  <c r="N415" i="2"/>
  <c r="W414" i="2"/>
  <c r="X414" i="2" s="1"/>
  <c r="X416" i="2" s="1"/>
  <c r="N414" i="2"/>
  <c r="V411" i="2"/>
  <c r="V410" i="2"/>
  <c r="X409" i="2"/>
  <c r="W409" i="2"/>
  <c r="W408" i="2"/>
  <c r="X408" i="2" s="1"/>
  <c r="W407" i="2"/>
  <c r="X407" i="2" s="1"/>
  <c r="W406" i="2"/>
  <c r="W404" i="2"/>
  <c r="V404" i="2"/>
  <c r="W403" i="2"/>
  <c r="V403" i="2"/>
  <c r="X402" i="2"/>
  <c r="X403" i="2" s="1"/>
  <c r="W402" i="2"/>
  <c r="N402" i="2"/>
  <c r="V400" i="2"/>
  <c r="V399" i="2"/>
  <c r="W398" i="2"/>
  <c r="X398" i="2" s="1"/>
  <c r="N398" i="2"/>
  <c r="X397" i="2"/>
  <c r="W397" i="2"/>
  <c r="N397" i="2"/>
  <c r="W396" i="2"/>
  <c r="X396" i="2" s="1"/>
  <c r="N396" i="2"/>
  <c r="W395" i="2"/>
  <c r="W400" i="2" s="1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X383" i="2"/>
  <c r="W383" i="2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X374" i="2"/>
  <c r="W374" i="2"/>
  <c r="W376" i="2" s="1"/>
  <c r="N374" i="2"/>
  <c r="V370" i="2"/>
  <c r="V369" i="2"/>
  <c r="W368" i="2"/>
  <c r="W370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W357" i="2"/>
  <c r="X357" i="2" s="1"/>
  <c r="N357" i="2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X333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X322" i="2"/>
  <c r="W322" i="2"/>
  <c r="N322" i="2"/>
  <c r="W321" i="2"/>
  <c r="N321" i="2"/>
  <c r="V317" i="2"/>
  <c r="V316" i="2"/>
  <c r="W315" i="2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X280" i="2"/>
  <c r="W280" i="2"/>
  <c r="N280" i="2"/>
  <c r="V277" i="2"/>
  <c r="V276" i="2"/>
  <c r="X275" i="2"/>
  <c r="W275" i="2"/>
  <c r="N275" i="2"/>
  <c r="W274" i="2"/>
  <c r="X274" i="2" s="1"/>
  <c r="N274" i="2"/>
  <c r="X273" i="2"/>
  <c r="X276" i="2" s="1"/>
  <c r="W273" i="2"/>
  <c r="N273" i="2"/>
  <c r="V271" i="2"/>
  <c r="V270" i="2"/>
  <c r="W269" i="2"/>
  <c r="X269" i="2" s="1"/>
  <c r="N269" i="2"/>
  <c r="W268" i="2"/>
  <c r="X268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X253" i="2"/>
  <c r="W253" i="2"/>
  <c r="N253" i="2"/>
  <c r="W252" i="2"/>
  <c r="X252" i="2" s="1"/>
  <c r="W251" i="2"/>
  <c r="X251" i="2" s="1"/>
  <c r="X250" i="2"/>
  <c r="W250" i="2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W238" i="2"/>
  <c r="V238" i="2"/>
  <c r="X237" i="2"/>
  <c r="X238" i="2" s="1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X199" i="2"/>
  <c r="W199" i="2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H512" i="2" s="1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W132" i="2"/>
  <c r="F51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X97" i="2"/>
  <c r="W97" i="2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X81" i="2"/>
  <c r="W81" i="2"/>
  <c r="N81" i="2"/>
  <c r="W80" i="2"/>
  <c r="X80" i="2" s="1"/>
  <c r="X79" i="2"/>
  <c r="W79" i="2"/>
  <c r="W78" i="2"/>
  <c r="X78" i="2" s="1"/>
  <c r="W77" i="2"/>
  <c r="X77" i="2" s="1"/>
  <c r="N77" i="2"/>
  <c r="X76" i="2"/>
  <c r="W76" i="2"/>
  <c r="N76" i="2"/>
  <c r="W75" i="2"/>
  <c r="X75" i="2" s="1"/>
  <c r="X74" i="2"/>
  <c r="W74" i="2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W63" i="2"/>
  <c r="X63" i="2" s="1"/>
  <c r="V60" i="2"/>
  <c r="V59" i="2"/>
  <c r="W58" i="2"/>
  <c r="X58" i="2" s="1"/>
  <c r="W57" i="2"/>
  <c r="X57" i="2" s="1"/>
  <c r="N57" i="2"/>
  <c r="X56" i="2"/>
  <c r="W56" i="2"/>
  <c r="W55" i="2"/>
  <c r="D512" i="2" s="1"/>
  <c r="N55" i="2"/>
  <c r="W52" i="2"/>
  <c r="V52" i="2"/>
  <c r="W51" i="2"/>
  <c r="V51" i="2"/>
  <c r="X50" i="2"/>
  <c r="W50" i="2"/>
  <c r="N50" i="2"/>
  <c r="W49" i="2"/>
  <c r="N49" i="2"/>
  <c r="V45" i="2"/>
  <c r="V44" i="2"/>
  <c r="W43" i="2"/>
  <c r="N43" i="2"/>
  <c r="V41" i="2"/>
  <c r="V40" i="2"/>
  <c r="W39" i="2"/>
  <c r="W41" i="2" s="1"/>
  <c r="N39" i="2"/>
  <c r="W37" i="2"/>
  <c r="V37" i="2"/>
  <c r="V36" i="2"/>
  <c r="W35" i="2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F10" i="2" s="1"/>
  <c r="D7" i="2"/>
  <c r="O6" i="2"/>
  <c r="N2" i="2"/>
  <c r="W44" i="2" l="1"/>
  <c r="X43" i="2"/>
  <c r="X44" i="2" s="1"/>
  <c r="W129" i="2"/>
  <c r="W144" i="2"/>
  <c r="W145" i="2"/>
  <c r="W302" i="2"/>
  <c r="X32" i="2"/>
  <c r="W36" i="2"/>
  <c r="X35" i="2"/>
  <c r="X36" i="2" s="1"/>
  <c r="W45" i="2"/>
  <c r="C512" i="2"/>
  <c r="X49" i="2"/>
  <c r="X51" i="2" s="1"/>
  <c r="W59" i="2"/>
  <c r="W168" i="2"/>
  <c r="X166" i="2"/>
  <c r="W276" i="2"/>
  <c r="W288" i="2"/>
  <c r="X315" i="2"/>
  <c r="X316" i="2" s="1"/>
  <c r="W316" i="2"/>
  <c r="X335" i="2"/>
  <c r="X376" i="2"/>
  <c r="W416" i="2"/>
  <c r="W417" i="2"/>
  <c r="W430" i="2"/>
  <c r="W431" i="2"/>
  <c r="W481" i="2"/>
  <c r="W32" i="2"/>
  <c r="X104" i="2"/>
  <c r="X168" i="2"/>
  <c r="W207" i="2"/>
  <c r="W215" i="2"/>
  <c r="W258" i="2"/>
  <c r="W277" i="2"/>
  <c r="W294" i="2"/>
  <c r="W298" i="2"/>
  <c r="W310" i="2"/>
  <c r="X368" i="2"/>
  <c r="X369" i="2" s="1"/>
  <c r="W369" i="2"/>
  <c r="W410" i="2"/>
  <c r="W434" i="2"/>
  <c r="X457" i="2"/>
  <c r="X480" i="2"/>
  <c r="W486" i="2"/>
  <c r="W501" i="2"/>
  <c r="S512" i="2"/>
  <c r="X175" i="2"/>
  <c r="X132" i="2"/>
  <c r="X136" i="2" s="1"/>
  <c r="V512" i="2"/>
  <c r="W493" i="2"/>
  <c r="X488" i="2"/>
  <c r="W358" i="2"/>
  <c r="W344" i="2"/>
  <c r="W392" i="2"/>
  <c r="W466" i="2"/>
  <c r="W335" i="2"/>
  <c r="W426" i="2"/>
  <c r="X270" i="2"/>
  <c r="W195" i="2"/>
  <c r="W119" i="2"/>
  <c r="E512" i="2"/>
  <c r="X361" i="2"/>
  <c r="X365" i="2" s="1"/>
  <c r="R512" i="2"/>
  <c r="W500" i="2"/>
  <c r="X343" i="2"/>
  <c r="X344" i="2" s="1"/>
  <c r="W203" i="2"/>
  <c r="W202" i="2"/>
  <c r="X356" i="2"/>
  <c r="X358" i="2" s="1"/>
  <c r="W246" i="2"/>
  <c r="X460" i="2"/>
  <c r="W467" i="2"/>
  <c r="T512" i="2"/>
  <c r="W427" i="2"/>
  <c r="W504" i="2"/>
  <c r="I512" i="2"/>
  <c r="W329" i="2"/>
  <c r="Q512" i="2"/>
  <c r="V506" i="2"/>
  <c r="U512" i="2"/>
  <c r="V50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X466" i="2" l="1"/>
  <c r="W506" i="2"/>
  <c r="W505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<sst xmlns="http://schemas.openxmlformats.org/spreadsheetml/2006/main" count="3325" uniqueCount="760">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</sst>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81</v>
      </c>
      <c r="W108" s="56">
        <f t="shared" si="6"/>
        <v>84</v>
      </c>
      <c r="X108" s="42">
        <f>IFERROR(IF(W108=0,"",ROUNDUP(W108/H108,0)*0.02175),"")</f>
        <v>0.21749999999999997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52.632275132275126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1.1744999999999999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431</v>
      </c>
      <c r="W119" s="44">
        <f>IFERROR(SUM(W107:W117),"0")</f>
        <v>442.20000000000005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200</v>
      </c>
      <c r="W122" s="56">
        <f t="shared" si="7"/>
        <v>202.5</v>
      </c>
      <c r="X122" s="42">
        <f>IFERROR(IF(W122=0,"",ROUNDUP(W122/H122,0)*0.02175),"")</f>
        <v>0.54374999999999996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24.691358024691358</v>
      </c>
      <c r="W128" s="44">
        <f>IFERROR(W121/H121,"0")+IFERROR(W122/H122,"0")+IFERROR(W123/H123,"0")+IFERROR(W124/H124,"0")+IFERROR(W125/H125,"0")+IFERROR(W126/H126,"0")+IFERROR(W127/H127,"0")</f>
        <v>25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0.54374999999999996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200</v>
      </c>
      <c r="W129" s="44">
        <f>IFERROR(SUM(W121:W127),"0")</f>
        <v>202.5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550</v>
      </c>
      <c r="W132" s="56">
        <f>IFERROR(IF(V132="",0,CEILING((V132/$H132),1)*$H132),"")</f>
        <v>550.79999999999995</v>
      </c>
      <c r="X132" s="42">
        <f>IFERROR(IF(W132=0,"",ROUNDUP(W132/H132,0)*0.02175),"")</f>
        <v>1.4789999999999999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67.901234567901241</v>
      </c>
      <c r="W136" s="44">
        <f>IFERROR(W132/H132,"0")+IFERROR(W133/H133,"0")+IFERROR(W134/H134,"0")+IFERROR(W135/H135,"0")</f>
        <v>68</v>
      </c>
      <c r="X136" s="44">
        <f>IFERROR(IF(X132="",0,X132),"0")+IFERROR(IF(X133="",0,X133),"0")+IFERROR(IF(X134="",0,X134),"0")+IFERROR(IF(X135="",0,X135),"0")</f>
        <v>1.4789999999999999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550</v>
      </c>
      <c r="W137" s="44">
        <f>IFERROR(SUM(W132:W135),"0")</f>
        <v>550.79999999999995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130</v>
      </c>
      <c r="W148" s="56">
        <f t="shared" ref="W148:W156" si="8">IFERROR(IF(V148="",0,CEILING((V148/$H148),1)*$H148),"")</f>
        <v>130.20000000000002</v>
      </c>
      <c r="X148" s="42">
        <f>IFERROR(IF(W148=0,"",ROUNDUP(W148/H148,0)*0.00753),"")</f>
        <v>0.23343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220</v>
      </c>
      <c r="W150" s="56">
        <f t="shared" si="8"/>
        <v>222.60000000000002</v>
      </c>
      <c r="X150" s="42">
        <f>IFERROR(IF(W150=0,"",ROUNDUP(W150/H150,0)*0.00753),"")</f>
        <v>0.39909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83.333333333333329</v>
      </c>
      <c r="W157" s="44">
        <f>IFERROR(W148/H148,"0")+IFERROR(W149/H149,"0")+IFERROR(W150/H150,"0")+IFERROR(W151/H151,"0")+IFERROR(W152/H152,"0")+IFERROR(W153/H153,"0")+IFERROR(W154/H154,"0")+IFERROR(W155/H155,"0")+IFERROR(W156/H156,"0")</f>
        <v>84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0.63251999999999997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350</v>
      </c>
      <c r="W158" s="44">
        <f>IFERROR(SUM(W148:W156),"0")</f>
        <v>352.80000000000007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45</v>
      </c>
      <c r="W162" s="56">
        <f>IFERROR(IF(V162="",0,CEILING((V162/$H162),1)*$H162),"")</f>
        <v>45.900000000000006</v>
      </c>
      <c r="X162" s="42">
        <f>IFERROR(IF(W162=0,"",ROUNDUP(W162/H162,0)*0.00753),"")</f>
        <v>0.12801000000000001</v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16.666666666666664</v>
      </c>
      <c r="W163" s="44">
        <f>IFERROR(W161/H161,"0")+IFERROR(W162/H162,"0")</f>
        <v>17</v>
      </c>
      <c r="X163" s="44">
        <f>IFERROR(IF(X161="",0,X161),"0")+IFERROR(IF(X162="",0,X162),"0")</f>
        <v>0.12801000000000001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45</v>
      </c>
      <c r="W164" s="44">
        <f>IFERROR(SUM(W161:W162),"0")</f>
        <v>45.900000000000006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500</v>
      </c>
      <c r="W171" s="56">
        <f>IFERROR(IF(V171="",0,CEILING((V171/$H171),1)*$H171),"")</f>
        <v>502.20000000000005</v>
      </c>
      <c r="X171" s="42">
        <f>IFERROR(IF(W171=0,"",ROUNDUP(W171/H171,0)*0.00937),"")</f>
        <v>0.87141000000000002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500</v>
      </c>
      <c r="W172" s="56">
        <f>IFERROR(IF(V172="",0,CEILING((V172/$H172),1)*$H172),"")</f>
        <v>502.20000000000005</v>
      </c>
      <c r="X172" s="42">
        <f>IFERROR(IF(W172=0,"",ROUNDUP(W172/H172,0)*0.00937),"")</f>
        <v>0.87141000000000002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500</v>
      </c>
      <c r="W173" s="56">
        <f>IFERROR(IF(V173="",0,CEILING((V173/$H173),1)*$H173),"")</f>
        <v>502.20000000000005</v>
      </c>
      <c r="X173" s="42">
        <f>IFERROR(IF(W173=0,"",ROUNDUP(W173/H173,0)*0.00937),"")</f>
        <v>0.87141000000000002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500</v>
      </c>
      <c r="W174" s="56">
        <f>IFERROR(IF(V174="",0,CEILING((V174/$H174),1)*$H174),"")</f>
        <v>502.20000000000005</v>
      </c>
      <c r="X174" s="42">
        <f>IFERROR(IF(W174=0,"",ROUNDUP(W174/H174,0)*0.00937),"")</f>
        <v>0.87141000000000002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370.37037037037032</v>
      </c>
      <c r="W175" s="44">
        <f>IFERROR(W171/H171,"0")+IFERROR(W172/H172,"0")+IFERROR(W173/H173,"0")+IFERROR(W174/H174,"0")</f>
        <v>372</v>
      </c>
      <c r="X175" s="44">
        <f>IFERROR(IF(X171="",0,X171),"0")+IFERROR(IF(X172="",0,X172),"0")+IFERROR(IF(X173="",0,X173),"0")+IFERROR(IF(X174="",0,X174),"0")</f>
        <v>3.4856400000000001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2000</v>
      </c>
      <c r="W176" s="44">
        <f>IFERROR(SUM(W171:W174),"0")</f>
        <v>2008.8000000000002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450</v>
      </c>
      <c r="W179" s="56">
        <f t="shared" si="9"/>
        <v>452.4</v>
      </c>
      <c r="X179" s="42">
        <f>IFERROR(IF(W179=0,"",ROUNDUP(W179/H179,0)*0.02175),"")</f>
        <v>1.131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500</v>
      </c>
      <c r="W182" s="56">
        <f t="shared" si="9"/>
        <v>507</v>
      </c>
      <c r="X182" s="42">
        <f>IFERROR(IF(W182=0,"",ROUNDUP(W182/H182,0)*0.02175),"")</f>
        <v>1.4137499999999998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120</v>
      </c>
      <c r="W194" s="56">
        <f t="shared" si="9"/>
        <v>120</v>
      </c>
      <c r="X194" s="42">
        <f t="shared" si="10"/>
        <v>0.3765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165.82670203359859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167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2.9212499999999997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1070</v>
      </c>
      <c r="W196" s="44">
        <f>IFERROR(SUM(W178:W194),"0")</f>
        <v>1079.4000000000001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200</v>
      </c>
      <c r="W201" s="56">
        <f>IFERROR(IF(V201="",0,CEILING((V201/$H201),1)*$H201),"")</f>
        <v>201.6</v>
      </c>
      <c r="X201" s="42">
        <f>IFERROR(IF(W201=0,"",ROUNDUP(W201/H201,0)*0.00753),"")</f>
        <v>0.63251999999999997</v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83.333333333333343</v>
      </c>
      <c r="W202" s="44">
        <f>IFERROR(W198/H198,"0")+IFERROR(W199/H199,"0")+IFERROR(W200/H200,"0")+IFERROR(W201/H201,"0")</f>
        <v>84</v>
      </c>
      <c r="X202" s="44">
        <f>IFERROR(IF(X198="",0,X198),"0")+IFERROR(IF(X199="",0,X199),"0")+IFERROR(IF(X200="",0,X200),"0")+IFERROR(IF(X201="",0,X201),"0")</f>
        <v>0.63251999999999997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200</v>
      </c>
      <c r="W203" s="44">
        <f>IFERROR(SUM(W198:W201),"0")</f>
        <v>201.6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210</v>
      </c>
      <c r="W241" s="56">
        <f>IFERROR(IF(V241="",0,CEILING((V241/$H241),1)*$H241),"")</f>
        <v>210</v>
      </c>
      <c r="X241" s="42">
        <f>IFERROR(IF(W241=0,"",ROUNDUP(W241/H241,0)*0.00753),"")</f>
        <v>0.3765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180</v>
      </c>
      <c r="W242" s="56">
        <f>IFERROR(IF(V242="",0,CEILING((V242/$H242),1)*$H242),"")</f>
        <v>180.6</v>
      </c>
      <c r="X242" s="42">
        <f>IFERROR(IF(W242=0,"",ROUNDUP(W242/H242,0)*0.00753),"")</f>
        <v>0.32379000000000002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92.857142857142861</v>
      </c>
      <c r="W245" s="44">
        <f>IFERROR(W241/H241,"0")+IFERROR(W242/H242,"0")+IFERROR(W243/H243,"0")+IFERROR(W244/H244,"0")</f>
        <v>93</v>
      </c>
      <c r="X245" s="44">
        <f>IFERROR(IF(X241="",0,X241),"0")+IFERROR(IF(X242="",0,X242),"0")+IFERROR(IF(X243="",0,X243),"0")+IFERROR(IF(X244="",0,X244),"0")</f>
        <v>0.70029000000000008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390</v>
      </c>
      <c r="W246" s="44">
        <f>IFERROR(SUM(W241:W244),"0")</f>
        <v>390.6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200</v>
      </c>
      <c r="W261" s="56">
        <f>IFERROR(IF(V261="",0,CEILING((V261/$H261),1)*$H261),"")</f>
        <v>201.60000000000002</v>
      </c>
      <c r="X261" s="42">
        <f>IFERROR(IF(W261=0,"",ROUNDUP(W261/H261,0)*0.02175),"")</f>
        <v>0.52200000000000002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650</v>
      </c>
      <c r="W262" s="56">
        <f>IFERROR(IF(V262="",0,CEILING((V262/$H262),1)*$H262),"")</f>
        <v>655.19999999999993</v>
      </c>
      <c r="X262" s="42">
        <f>IFERROR(IF(W262=0,"",ROUNDUP(W262/H262,0)*0.02175),"")</f>
        <v>1.827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160</v>
      </c>
      <c r="W263" s="56">
        <f>IFERROR(IF(V263="",0,CEILING((V263/$H263),1)*$H263),"")</f>
        <v>168</v>
      </c>
      <c r="X263" s="42">
        <f>IFERROR(IF(W263=0,"",ROUNDUP(W263/H263,0)*0.02175),"")</f>
        <v>0.43499999999999994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126.19047619047619</v>
      </c>
      <c r="W264" s="44">
        <f>IFERROR(W261/H261,"0")+IFERROR(W262/H262,"0")+IFERROR(W263/H263,"0")</f>
        <v>128</v>
      </c>
      <c r="X264" s="44">
        <f>IFERROR(IF(X261="",0,X261),"0")+IFERROR(IF(X262="",0,X262),"0")+IFERROR(IF(X263="",0,X263),"0")</f>
        <v>2.7840000000000003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1010</v>
      </c>
      <c r="W265" s="44">
        <f>IFERROR(SUM(W261:W263),"0")</f>
        <v>1024.8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15</v>
      </c>
      <c r="W269" s="56">
        <f>IFERROR(IF(V269="",0,CEILING((V269/$H269),1)*$H269),"")</f>
        <v>15.299999999999999</v>
      </c>
      <c r="X269" s="42">
        <f>IFERROR(IF(W269=0,"",ROUNDUP(W269/H269,0)*0.00753),"")</f>
        <v>4.5179999999999998E-2</v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5.882352941176471</v>
      </c>
      <c r="W270" s="44">
        <f>IFERROR(W267/H267,"0")+IFERROR(W268/H268,"0")+IFERROR(W269/H269,"0")</f>
        <v>6</v>
      </c>
      <c r="X270" s="44">
        <f>IFERROR(IF(X267="",0,X267),"0")+IFERROR(IF(X268="",0,X268),"0")+IFERROR(IF(X269="",0,X269),"0")</f>
        <v>4.5179999999999998E-2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15</v>
      </c>
      <c r="W271" s="44">
        <f>IFERROR(SUM(W267:W269),"0")</f>
        <v>15.299999999999999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70</v>
      </c>
      <c r="W291" s="56">
        <f>IFERROR(IF(V291="",0,CEILING((V291/$H291),1)*$H291),"")</f>
        <v>70.08</v>
      </c>
      <c r="X291" s="42">
        <f>IFERROR(IF(W291=0,"",ROUNDUP(W291/H291,0)*0.00753),"")</f>
        <v>0.12048</v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15.981735159817353</v>
      </c>
      <c r="W293" s="44">
        <f>IFERROR(W291/H291,"0")+IFERROR(W292/H292,"0")</f>
        <v>16</v>
      </c>
      <c r="X293" s="44">
        <f>IFERROR(IF(X291="",0,X291),"0")+IFERROR(IF(X292="",0,X292),"0")</f>
        <v>0.12048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70</v>
      </c>
      <c r="W294" s="44">
        <f>IFERROR(SUM(W291:W292),"0")</f>
        <v>70.08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80</v>
      </c>
      <c r="W301" s="56">
        <f>IFERROR(IF(V301="",0,CEILING((V301/$H301),1)*$H301),"")</f>
        <v>81</v>
      </c>
      <c r="X301" s="42">
        <f>IFERROR(IF(W301=0,"",ROUNDUP(W301/H301,0)*0.02175),"")</f>
        <v>0.21749999999999997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9.8765432098765444</v>
      </c>
      <c r="W302" s="44">
        <f>IFERROR(W301/H301,"0")</f>
        <v>10</v>
      </c>
      <c r="X302" s="44">
        <f>IFERROR(IF(X301="",0,X301),"0")</f>
        <v>0.21749999999999997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80</v>
      </c>
      <c r="W303" s="44">
        <f>IFERROR(SUM(W301:W301),"0")</f>
        <v>81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2450</v>
      </c>
      <c r="W332" s="56">
        <f>IFERROR(IF(V332="",0,CEILING((V332/$H332),1)*$H332),"")</f>
        <v>2460</v>
      </c>
      <c r="X332" s="42">
        <f>IFERROR(IF(W332=0,"",ROUNDUP(W332/H332,0)*0.02175),"")</f>
        <v>3.5669999999999997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163.33333333333334</v>
      </c>
      <c r="W335" s="44">
        <f>IFERROR(W332/H332,"0")+IFERROR(W333/H333,"0")+IFERROR(W334/H334,"0")</f>
        <v>164</v>
      </c>
      <c r="X335" s="44">
        <f>IFERROR(IF(X332="",0,X332),"0")+IFERROR(IF(X333="",0,X333),"0")+IFERROR(IF(X334="",0,X334),"0")</f>
        <v>3.5669999999999997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2450</v>
      </c>
      <c r="W336" s="44">
        <f>IFERROR(SUM(W332:W334),"0")</f>
        <v>2460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600</v>
      </c>
      <c r="W339" s="56">
        <f>IFERROR(IF(V339="",0,CEILING((V339/$H339),1)*$H339),"")</f>
        <v>600.6</v>
      </c>
      <c r="X339" s="42">
        <f>IFERROR(IF(W339=0,"",ROUNDUP(W339/H339,0)*0.02175),"")</f>
        <v>1.67475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76.92307692307692</v>
      </c>
      <c r="W340" s="44">
        <f>IFERROR(W338/H338,"0")+IFERROR(W339/H339,"0")</f>
        <v>77</v>
      </c>
      <c r="X340" s="44">
        <f>IFERROR(IF(X338="",0,X338),"0")+IFERROR(IF(X339="",0,X339),"0")</f>
        <v>1.67475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600</v>
      </c>
      <c r="W341" s="44">
        <f>IFERROR(SUM(W338:W339),"0")</f>
        <v>600.6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650</v>
      </c>
      <c r="W343" s="56">
        <f>IFERROR(IF(V343="",0,CEILING((V343/$H343),1)*$H343),"")</f>
        <v>655.19999999999993</v>
      </c>
      <c r="X343" s="42">
        <f>IFERROR(IF(W343=0,"",ROUNDUP(W343/H343,0)*0.02175),"")</f>
        <v>1.827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83.333333333333329</v>
      </c>
      <c r="W344" s="44">
        <f>IFERROR(W343/H343,"0")</f>
        <v>84</v>
      </c>
      <c r="X344" s="44">
        <f>IFERROR(IF(X343="",0,X343),"0")</f>
        <v>1.827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650</v>
      </c>
      <c r="W345" s="44">
        <f>IFERROR(SUM(W343:W343),"0")</f>
        <v>655.19999999999993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400</v>
      </c>
      <c r="W356" s="56">
        <f>IFERROR(IF(V356="",0,CEILING((V356/$H356),1)*$H356),"")</f>
        <v>402.96</v>
      </c>
      <c r="X356" s="42">
        <f>IFERROR(IF(W356=0,"",ROUNDUP(W356/H356,0)*0.00753),"")</f>
        <v>0.69276000000000004</v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91.324200913242009</v>
      </c>
      <c r="W358" s="44">
        <f>IFERROR(W356/H356,"0")+IFERROR(W357/H357,"0")</f>
        <v>92</v>
      </c>
      <c r="X358" s="44">
        <f>IFERROR(IF(X356="",0,X356),"0")+IFERROR(IF(X357="",0,X357),"0")</f>
        <v>0.69276000000000004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400</v>
      </c>
      <c r="W359" s="44">
        <f>IFERROR(SUM(W356:W357),"0")</f>
        <v>402.96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400</v>
      </c>
      <c r="W361" s="56">
        <f>IFERROR(IF(V361="",0,CEILING((V361/$H361),1)*$H361),"")</f>
        <v>405.59999999999997</v>
      </c>
      <c r="X361" s="42">
        <f>IFERROR(IF(W361=0,"",ROUNDUP(W361/H361,0)*0.02175),"")</f>
        <v>1.131</v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51.282051282051285</v>
      </c>
      <c r="W365" s="44">
        <f>IFERROR(W361/H361,"0")+IFERROR(W362/H362,"0")+IFERROR(W363/H363,"0")+IFERROR(W364/H364,"0")</f>
        <v>52</v>
      </c>
      <c r="X365" s="44">
        <f>IFERROR(IF(X361="",0,X361),"0")+IFERROR(IF(X362="",0,X362),"0")+IFERROR(IF(X363="",0,X363),"0")+IFERROR(IF(X364="",0,X364),"0")</f>
        <v>1.131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400</v>
      </c>
      <c r="W366" s="44">
        <f>IFERROR(SUM(W361:W364),"0")</f>
        <v>405.59999999999997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200</v>
      </c>
      <c r="W368" s="56">
        <f>IFERROR(IF(V368="",0,CEILING((V368/$H368),1)*$H368),"")</f>
        <v>202.79999999999998</v>
      </c>
      <c r="X368" s="42">
        <f>IFERROR(IF(W368=0,"",ROUNDUP(W368/H368,0)*0.02175),"")</f>
        <v>0.5655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25.641025641025642</v>
      </c>
      <c r="W369" s="44">
        <f>IFERROR(W368/H368,"0")</f>
        <v>26</v>
      </c>
      <c r="X369" s="44">
        <f>IFERROR(IF(X368="",0,X368),"0")</f>
        <v>0.5655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200</v>
      </c>
      <c r="W370" s="44">
        <f>IFERROR(SUM(W368:W368),"0")</f>
        <v>202.79999999999998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360</v>
      </c>
      <c r="W379" s="56">
        <f t="shared" ref="W379:W391" si="16">IFERROR(IF(V379="",0,CEILING((V379/$H379),1)*$H379),"")</f>
        <v>361.2</v>
      </c>
      <c r="X379" s="42">
        <f>IFERROR(IF(W379=0,"",ROUNDUP(W379/H379,0)*0.00753),"")</f>
        <v>0.64758000000000004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500</v>
      </c>
      <c r="W381" s="56">
        <f t="shared" si="16"/>
        <v>504</v>
      </c>
      <c r="X381" s="42">
        <f>IFERROR(IF(W381=0,"",ROUNDUP(W381/H381,0)*0.00753),"")</f>
        <v>0.90360000000000007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204.76190476190476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206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1.55118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860</v>
      </c>
      <c r="W393" s="44">
        <f>IFERROR(SUM(W379:W391),"0")</f>
        <v>865.2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900</v>
      </c>
      <c r="W419" s="56">
        <f t="shared" ref="W419:W425" si="18">IFERROR(IF(V419="",0,CEILING((V419/$H419),1)*$H419),"")</f>
        <v>903</v>
      </c>
      <c r="X419" s="42">
        <f>IFERROR(IF(W419=0,"",ROUNDUP(W419/H419,0)*0.00753),"")</f>
        <v>1.6189500000000001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52</v>
      </c>
      <c r="W424" s="56">
        <f t="shared" si="18"/>
        <v>52.5</v>
      </c>
      <c r="X424" s="42">
        <f>IFERROR(IF(W424=0,"",ROUNDUP(W424/H424,0)*0.00502),"")</f>
        <v>0.1255</v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239.04761904761904</v>
      </c>
      <c r="W426" s="44">
        <f>IFERROR(W419/H419,"0")+IFERROR(W420/H420,"0")+IFERROR(W421/H421,"0")+IFERROR(W422/H422,"0")+IFERROR(W423/H423,"0")+IFERROR(W424/H424,"0")+IFERROR(W425/H425,"0")</f>
        <v>240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1.7444500000000001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952</v>
      </c>
      <c r="W427" s="44">
        <f>IFERROR(SUM(W419:W425),"0")</f>
        <v>955.5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650</v>
      </c>
      <c r="W444" s="56">
        <f t="shared" si="19"/>
        <v>654.72</v>
      </c>
      <c r="X444" s="42">
        <f>IFERROR(IF(W444=0,"",ROUNDUP(W444/H444,0)*0.01196),"")</f>
        <v>1.4830399999999999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650</v>
      </c>
      <c r="W446" s="56">
        <f t="shared" si="19"/>
        <v>654.72</v>
      </c>
      <c r="X446" s="42">
        <f>IFERROR(IF(W446=0,"",ROUNDUP(W446/H446,0)*0.01196),"")</f>
        <v>1.4830399999999999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246.21212121212119</v>
      </c>
      <c r="W452" s="44">
        <f>IFERROR(W443/H443,"0")+IFERROR(W444/H444,"0")+IFERROR(W445/H445,"0")+IFERROR(W446/H446,"0")+IFERROR(W447/H447,"0")+IFERROR(W448/H448,"0")+IFERROR(W449/H449,"0")+IFERROR(W450/H450,"0")+IFERROR(W451/H451,"0")</f>
        <v>248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2.9660799999999998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1300</v>
      </c>
      <c r="W453" s="44">
        <f>IFERROR(SUM(W443:W451),"0")</f>
        <v>1309.44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700</v>
      </c>
      <c r="W455" s="56">
        <f>IFERROR(IF(V455="",0,CEILING((V455/$H455),1)*$H455),"")</f>
        <v>702.24</v>
      </c>
      <c r="X455" s="42">
        <f>IFERROR(IF(W455=0,"",ROUNDUP(W455/H455,0)*0.01196),"")</f>
        <v>1.5906800000000001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132.57575757575756</v>
      </c>
      <c r="W457" s="44">
        <f>IFERROR(W455/H455,"0")+IFERROR(W456/H456,"0")</f>
        <v>133</v>
      </c>
      <c r="X457" s="44">
        <f>IFERROR(IF(X455="",0,X455),"0")+IFERROR(IF(X456="",0,X456),"0")</f>
        <v>1.5906800000000001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700</v>
      </c>
      <c r="W458" s="44">
        <f>IFERROR(SUM(W455:W456),"0")</f>
        <v>702.24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350</v>
      </c>
      <c r="W460" s="56">
        <f t="shared" ref="W460:W465" si="20">IFERROR(IF(V460="",0,CEILING((V460/$H460),1)*$H460),"")</f>
        <v>353.76</v>
      </c>
      <c r="X460" s="42">
        <f>IFERROR(IF(W460=0,"",ROUNDUP(W460/H460,0)*0.01196),"")</f>
        <v>0.80132000000000003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350</v>
      </c>
      <c r="W461" s="56">
        <f t="shared" si="20"/>
        <v>353.76</v>
      </c>
      <c r="X461" s="42">
        <f>IFERROR(IF(W461=0,"",ROUNDUP(W461/H461,0)*0.01196),"")</f>
        <v>0.80132000000000003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350</v>
      </c>
      <c r="W462" s="56">
        <f t="shared" si="20"/>
        <v>353.76</v>
      </c>
      <c r="X462" s="42">
        <f>IFERROR(IF(W462=0,"",ROUNDUP(W462/H462,0)*0.01196),"")</f>
        <v>0.80132000000000003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198.86363636363635</v>
      </c>
      <c r="W466" s="44">
        <f>IFERROR(W460/H460,"0")+IFERROR(W461/H461,"0")+IFERROR(W462/H462,"0")+IFERROR(W463/H463,"0")+IFERROR(W464/H464,"0")+IFERROR(W465/H465,"0")</f>
        <v>201</v>
      </c>
      <c r="X466" s="44">
        <f>IFERROR(IF(X460="",0,X460),"0")+IFERROR(IF(X461="",0,X461),"0")+IFERROR(IF(X462="",0,X462),"0")+IFERROR(IF(X463="",0,X463),"0")+IFERROR(IF(X464="",0,X464),"0")+IFERROR(IF(X465="",0,X465),"0")</f>
        <v>2.4039600000000001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1050</v>
      </c>
      <c r="W467" s="44">
        <f>IFERROR(SUM(W460:W465),"0")</f>
        <v>1061.28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200</v>
      </c>
      <c r="W488" s="56">
        <f>IFERROR(IF(V488="",0,CEILING((V488/$H488),1)*$H488),"")</f>
        <v>201.60000000000002</v>
      </c>
      <c r="X488" s="42">
        <f>IFERROR(IF(W488=0,"",ROUNDUP(W488/H488,0)*0.00753),"")</f>
        <v>0.36143999999999998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200</v>
      </c>
      <c r="W489" s="56">
        <f>IFERROR(IF(V489="",0,CEILING((V489/$H489),1)*$H489),"")</f>
        <v>201.60000000000002</v>
      </c>
      <c r="X489" s="42">
        <f>IFERROR(IF(W489=0,"",ROUNDUP(W489/H489,0)*0.00753),"")</f>
        <v>0.36143999999999998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95.238095238095241</v>
      </c>
      <c r="W492" s="44">
        <f>IFERROR(W488/H488,"0")+IFERROR(W489/H489,"0")+IFERROR(W490/H490,"0")+IFERROR(W491/H491,"0")</f>
        <v>96</v>
      </c>
      <c r="X492" s="44">
        <f>IFERROR(IF(X488="",0,X488),"0")+IFERROR(IF(X489="",0,X489),"0")+IFERROR(IF(X490="",0,X490),"0")+IFERROR(IF(X491="",0,X491),"0")</f>
        <v>0.72287999999999997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400</v>
      </c>
      <c r="W493" s="44">
        <f>IFERROR(SUM(W488:W491),"0")</f>
        <v>403.20000000000005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1400</v>
      </c>
      <c r="W495" s="56">
        <f>IFERROR(IF(V495="",0,CEILING((V495/$H495),1)*$H495),"")</f>
        <v>1404</v>
      </c>
      <c r="X495" s="42">
        <f>IFERROR(IF(W495=0,"",ROUNDUP(W495/H495,0)*0.02175),"")</f>
        <v>3.9149999999999996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179.4871794871795</v>
      </c>
      <c r="W500" s="44">
        <f>IFERROR(W495/H495,"0")+IFERROR(W496/H496,"0")+IFERROR(W497/H497,"0")+IFERROR(W498/H498,"0")+IFERROR(W499/H499,"0")</f>
        <v>180</v>
      </c>
      <c r="X500" s="44">
        <f>IFERROR(IF(X495="",0,X495),"0")+IFERROR(IF(X496="",0,X496),"0")+IFERROR(IF(X497="",0,X497),"0")+IFERROR(IF(X498="",0,X498),"0")+IFERROR(IF(X499="",0,X499),"0")</f>
        <v>3.9149999999999996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1400</v>
      </c>
      <c r="W501" s="44">
        <f>IFERROR(SUM(W495:W499),"0")</f>
        <v>1404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17773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17893.800000000003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18822.879366164754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18951.200000000004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33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19647.879366164754</v>
      </c>
      <c r="W505" s="44">
        <f>GrossWeightTotalR+PalletQtyTotalR*25</f>
        <v>19801.200000000004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2903.5668589330362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2923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39.216879999999996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644.70000000000005</v>
      </c>
      <c r="F512" s="53">
        <f>IFERROR(W132*1,"0")+IFERROR(W133*1,"0")+IFERROR(W134*1,"0")+IFERROR(W135*1,"0")</f>
        <v>550.79999999999995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352.80000000000007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3335.7000000000003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1430.7</v>
      </c>
      <c r="N512" s="53">
        <f>IFERROR(W280*1,"0")+IFERROR(W281*1,"0")+IFERROR(W282*1,"0")+IFERROR(W283*1,"0")+IFERROR(W284*1,"0")+IFERROR(W285*1,"0")+IFERROR(W286*1,"0")+IFERROR(W287*1,"0")+IFERROR(W291*1,"0")+IFERROR(W292*1,"0")</f>
        <v>70.08</v>
      </c>
      <c r="O512" s="53">
        <f>IFERROR(W297*1,"0")+IFERROR(W301*1,"0")+IFERROR(W305*1,"0")+IFERROR(W309*1,"0")</f>
        <v>81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3715.7999999999997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1011.3599999999999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865.2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955.5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3072.96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1807.2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2024-01-30T08:31:13Z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