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1,24\30,01,24 Пушкарный\"/>
    </mc:Choice>
  </mc:AlternateContent>
  <xr:revisionPtr revIDLastSave="0" documentId="13_ncr:1_{65C6F56B-907E-4549-9201-69EB35EE8D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X498" i="2"/>
  <c r="W498" i="2"/>
  <c r="W497" i="2"/>
  <c r="X497" i="2" s="1"/>
  <c r="W496" i="2"/>
  <c r="X496" i="2" s="1"/>
  <c r="W495" i="2"/>
  <c r="N495" i="2"/>
  <c r="V493" i="2"/>
  <c r="V492" i="2"/>
  <c r="W491" i="2"/>
  <c r="X491" i="2" s="1"/>
  <c r="W490" i="2"/>
  <c r="X490" i="2" s="1"/>
  <c r="W489" i="2"/>
  <c r="X488" i="2"/>
  <c r="W488" i="2"/>
  <c r="V486" i="2"/>
  <c r="V485" i="2"/>
  <c r="W484" i="2"/>
  <c r="X484" i="2" s="1"/>
  <c r="W483" i="2"/>
  <c r="V481" i="2"/>
  <c r="V480" i="2"/>
  <c r="W479" i="2"/>
  <c r="X479" i="2" s="1"/>
  <c r="W478" i="2"/>
  <c r="X478" i="2" s="1"/>
  <c r="X477" i="2"/>
  <c r="W477" i="2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W465" i="2"/>
  <c r="X465" i="2" s="1"/>
  <c r="W464" i="2"/>
  <c r="X464" i="2" s="1"/>
  <c r="X463" i="2"/>
  <c r="W463" i="2"/>
  <c r="W462" i="2"/>
  <c r="N462" i="2"/>
  <c r="W461" i="2"/>
  <c r="X461" i="2" s="1"/>
  <c r="N461" i="2"/>
  <c r="W460" i="2"/>
  <c r="N460" i="2"/>
  <c r="V458" i="2"/>
  <c r="V457" i="2"/>
  <c r="X456" i="2"/>
  <c r="W456" i="2"/>
  <c r="N456" i="2"/>
  <c r="W455" i="2"/>
  <c r="X455" i="2" s="1"/>
  <c r="N455" i="2"/>
  <c r="V453" i="2"/>
  <c r="V452" i="2"/>
  <c r="W451" i="2"/>
  <c r="X451" i="2" s="1"/>
  <c r="N451" i="2"/>
  <c r="W450" i="2"/>
  <c r="X450" i="2" s="1"/>
  <c r="N450" i="2"/>
  <c r="W449" i="2"/>
  <c r="X449" i="2" s="1"/>
  <c r="N449" i="2"/>
  <c r="X448" i="2"/>
  <c r="W448" i="2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N443" i="2"/>
  <c r="V439" i="2"/>
  <c r="W438" i="2"/>
  <c r="V438" i="2"/>
  <c r="X437" i="2"/>
  <c r="X438" i="2" s="1"/>
  <c r="W437" i="2"/>
  <c r="W439" i="2" s="1"/>
  <c r="V435" i="2"/>
  <c r="V434" i="2"/>
  <c r="W433" i="2"/>
  <c r="X433" i="2" s="1"/>
  <c r="X434" i="2" s="1"/>
  <c r="V431" i="2"/>
  <c r="V430" i="2"/>
  <c r="W429" i="2"/>
  <c r="X429" i="2" s="1"/>
  <c r="X430" i="2" s="1"/>
  <c r="V427" i="2"/>
  <c r="V426" i="2"/>
  <c r="W425" i="2"/>
  <c r="X425" i="2" s="1"/>
  <c r="N425" i="2"/>
  <c r="X424" i="2"/>
  <c r="W424" i="2"/>
  <c r="N424" i="2"/>
  <c r="W423" i="2"/>
  <c r="N423" i="2"/>
  <c r="W422" i="2"/>
  <c r="X422" i="2" s="1"/>
  <c r="W421" i="2"/>
  <c r="X421" i="2" s="1"/>
  <c r="N421" i="2"/>
  <c r="W420" i="2"/>
  <c r="X420" i="2" s="1"/>
  <c r="N420" i="2"/>
  <c r="W419" i="2"/>
  <c r="N419" i="2"/>
  <c r="V417" i="2"/>
  <c r="V416" i="2"/>
  <c r="W415" i="2"/>
  <c r="X415" i="2" s="1"/>
  <c r="N415" i="2"/>
  <c r="W414" i="2"/>
  <c r="W416" i="2" s="1"/>
  <c r="N414" i="2"/>
  <c r="V411" i="2"/>
  <c r="V410" i="2"/>
  <c r="X409" i="2"/>
  <c r="W409" i="2"/>
  <c r="W408" i="2"/>
  <c r="X408" i="2" s="1"/>
  <c r="W407" i="2"/>
  <c r="X407" i="2" s="1"/>
  <c r="W406" i="2"/>
  <c r="W404" i="2"/>
  <c r="V404" i="2"/>
  <c r="W403" i="2"/>
  <c r="V403" i="2"/>
  <c r="X402" i="2"/>
  <c r="X403" i="2" s="1"/>
  <c r="W402" i="2"/>
  <c r="N402" i="2"/>
  <c r="V400" i="2"/>
  <c r="V399" i="2"/>
  <c r="W398" i="2"/>
  <c r="X398" i="2" s="1"/>
  <c r="N398" i="2"/>
  <c r="X397" i="2"/>
  <c r="W397" i="2"/>
  <c r="N397" i="2"/>
  <c r="W396" i="2"/>
  <c r="X396" i="2" s="1"/>
  <c r="N396" i="2"/>
  <c r="W395" i="2"/>
  <c r="W400" i="2" s="1"/>
  <c r="N395" i="2"/>
  <c r="V393" i="2"/>
  <c r="V392" i="2"/>
  <c r="W391" i="2"/>
  <c r="X391" i="2" s="1"/>
  <c r="W390" i="2"/>
  <c r="X390" i="2" s="1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W384" i="2"/>
  <c r="X384" i="2" s="1"/>
  <c r="N384" i="2"/>
  <c r="X383" i="2"/>
  <c r="W383" i="2"/>
  <c r="N383" i="2"/>
  <c r="W382" i="2"/>
  <c r="X382" i="2" s="1"/>
  <c r="N382" i="2"/>
  <c r="W381" i="2"/>
  <c r="N381" i="2"/>
  <c r="W380" i="2"/>
  <c r="X380" i="2" s="1"/>
  <c r="N380" i="2"/>
  <c r="W379" i="2"/>
  <c r="X379" i="2" s="1"/>
  <c r="N379" i="2"/>
  <c r="V377" i="2"/>
  <c r="V376" i="2"/>
  <c r="W375" i="2"/>
  <c r="X375" i="2" s="1"/>
  <c r="N375" i="2"/>
  <c r="X374" i="2"/>
  <c r="W374" i="2"/>
  <c r="W376" i="2" s="1"/>
  <c r="N374" i="2"/>
  <c r="V370" i="2"/>
  <c r="V369" i="2"/>
  <c r="W368" i="2"/>
  <c r="W369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W365" i="2" s="1"/>
  <c r="N361" i="2"/>
  <c r="V359" i="2"/>
  <c r="V358" i="2"/>
  <c r="X357" i="2"/>
  <c r="W357" i="2"/>
  <c r="N357" i="2"/>
  <c r="W356" i="2"/>
  <c r="W359" i="2" s="1"/>
  <c r="N356" i="2"/>
  <c r="V354" i="2"/>
  <c r="V353" i="2"/>
  <c r="W352" i="2"/>
  <c r="X352" i="2" s="1"/>
  <c r="N352" i="2"/>
  <c r="W351" i="2"/>
  <c r="X351" i="2" s="1"/>
  <c r="W350" i="2"/>
  <c r="X350" i="2" s="1"/>
  <c r="N350" i="2"/>
  <c r="X349" i="2"/>
  <c r="W349" i="2"/>
  <c r="N349" i="2"/>
  <c r="W348" i="2"/>
  <c r="N348" i="2"/>
  <c r="V345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W334" i="2"/>
  <c r="X334" i="2" s="1"/>
  <c r="N334" i="2"/>
  <c r="X333" i="2"/>
  <c r="W333" i="2"/>
  <c r="W332" i="2"/>
  <c r="X332" i="2" s="1"/>
  <c r="N332" i="2"/>
  <c r="V330" i="2"/>
  <c r="V329" i="2"/>
  <c r="W328" i="2"/>
  <c r="X328" i="2" s="1"/>
  <c r="N328" i="2"/>
  <c r="X327" i="2"/>
  <c r="W327" i="2"/>
  <c r="N327" i="2"/>
  <c r="W326" i="2"/>
  <c r="X326" i="2" s="1"/>
  <c r="W325" i="2"/>
  <c r="X325" i="2" s="1"/>
  <c r="N325" i="2"/>
  <c r="W324" i="2"/>
  <c r="X324" i="2" s="1"/>
  <c r="N324" i="2"/>
  <c r="W323" i="2"/>
  <c r="X323" i="2" s="1"/>
  <c r="N323" i="2"/>
  <c r="X322" i="2"/>
  <c r="W322" i="2"/>
  <c r="N322" i="2"/>
  <c r="W321" i="2"/>
  <c r="N321" i="2"/>
  <c r="V317" i="2"/>
  <c r="V316" i="2"/>
  <c r="W315" i="2"/>
  <c r="X315" i="2" s="1"/>
  <c r="X316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X301" i="2" s="1"/>
  <c r="X302" i="2" s="1"/>
  <c r="N301" i="2"/>
  <c r="V299" i="2"/>
  <c r="V298" i="2"/>
  <c r="W297" i="2"/>
  <c r="X297" i="2" s="1"/>
  <c r="X298" i="2" s="1"/>
  <c r="N297" i="2"/>
  <c r="V294" i="2"/>
  <c r="V293" i="2"/>
  <c r="W292" i="2"/>
  <c r="N292" i="2"/>
  <c r="W291" i="2"/>
  <c r="X291" i="2" s="1"/>
  <c r="N291" i="2"/>
  <c r="V289" i="2"/>
  <c r="V288" i="2"/>
  <c r="W287" i="2"/>
  <c r="X287" i="2" s="1"/>
  <c r="N287" i="2"/>
  <c r="X286" i="2"/>
  <c r="W286" i="2"/>
  <c r="N286" i="2"/>
  <c r="W285" i="2"/>
  <c r="X285" i="2" s="1"/>
  <c r="N285" i="2"/>
  <c r="W284" i="2"/>
  <c r="X284" i="2" s="1"/>
  <c r="X283" i="2"/>
  <c r="W283" i="2"/>
  <c r="N283" i="2"/>
  <c r="W282" i="2"/>
  <c r="N282" i="2"/>
  <c r="W281" i="2"/>
  <c r="X281" i="2" s="1"/>
  <c r="N281" i="2"/>
  <c r="W280" i="2"/>
  <c r="X280" i="2" s="1"/>
  <c r="N280" i="2"/>
  <c r="V277" i="2"/>
  <c r="V276" i="2"/>
  <c r="X275" i="2"/>
  <c r="W275" i="2"/>
  <c r="N275" i="2"/>
  <c r="W274" i="2"/>
  <c r="X274" i="2" s="1"/>
  <c r="N274" i="2"/>
  <c r="X273" i="2"/>
  <c r="W273" i="2"/>
  <c r="N273" i="2"/>
  <c r="V271" i="2"/>
  <c r="V270" i="2"/>
  <c r="W269" i="2"/>
  <c r="X269" i="2" s="1"/>
  <c r="N269" i="2"/>
  <c r="W268" i="2"/>
  <c r="X268" i="2" s="1"/>
  <c r="X267" i="2"/>
  <c r="W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X257" i="2"/>
  <c r="W257" i="2"/>
  <c r="N257" i="2"/>
  <c r="W256" i="2"/>
  <c r="X256" i="2" s="1"/>
  <c r="N256" i="2"/>
  <c r="W255" i="2"/>
  <c r="X255" i="2" s="1"/>
  <c r="N255" i="2"/>
  <c r="W254" i="2"/>
  <c r="X254" i="2" s="1"/>
  <c r="N254" i="2"/>
  <c r="X253" i="2"/>
  <c r="W253" i="2"/>
  <c r="N253" i="2"/>
  <c r="W252" i="2"/>
  <c r="X252" i="2" s="1"/>
  <c r="W251" i="2"/>
  <c r="X251" i="2" s="1"/>
  <c r="X250" i="2"/>
  <c r="W250" i="2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X242" i="2"/>
  <c r="W242" i="2"/>
  <c r="N242" i="2"/>
  <c r="W241" i="2"/>
  <c r="N241" i="2"/>
  <c r="V239" i="2"/>
  <c r="V238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W214" i="2"/>
  <c r="X214" i="2" s="1"/>
  <c r="W213" i="2"/>
  <c r="X213" i="2" s="1"/>
  <c r="W212" i="2"/>
  <c r="X212" i="2" s="1"/>
  <c r="W211" i="2"/>
  <c r="W215" i="2" s="1"/>
  <c r="V208" i="2"/>
  <c r="V207" i="2"/>
  <c r="W206" i="2"/>
  <c r="X206" i="2" s="1"/>
  <c r="X207" i="2" s="1"/>
  <c r="N206" i="2"/>
  <c r="V203" i="2"/>
  <c r="V202" i="2"/>
  <c r="W201" i="2"/>
  <c r="X201" i="2" s="1"/>
  <c r="N201" i="2"/>
  <c r="W200" i="2"/>
  <c r="X200" i="2" s="1"/>
  <c r="N200" i="2"/>
  <c r="X199" i="2"/>
  <c r="W199" i="2"/>
  <c r="W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X189" i="2"/>
  <c r="W189" i="2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W184" i="2"/>
  <c r="X184" i="2" s="1"/>
  <c r="W183" i="2"/>
  <c r="X183" i="2" s="1"/>
  <c r="N183" i="2"/>
  <c r="W182" i="2"/>
  <c r="X182" i="2" s="1"/>
  <c r="N182" i="2"/>
  <c r="W181" i="2"/>
  <c r="X181" i="2" s="1"/>
  <c r="W180" i="2"/>
  <c r="X180" i="2" s="1"/>
  <c r="N180" i="2"/>
  <c r="W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X175" i="2" s="1"/>
  <c r="N171" i="2"/>
  <c r="V169" i="2"/>
  <c r="V168" i="2"/>
  <c r="W167" i="2"/>
  <c r="X167" i="2" s="1"/>
  <c r="N167" i="2"/>
  <c r="W166" i="2"/>
  <c r="W168" i="2" s="1"/>
  <c r="V164" i="2"/>
  <c r="V163" i="2"/>
  <c r="W162" i="2"/>
  <c r="X162" i="2" s="1"/>
  <c r="N162" i="2"/>
  <c r="W161" i="2"/>
  <c r="N161" i="2"/>
  <c r="V158" i="2"/>
  <c r="V157" i="2"/>
  <c r="W156" i="2"/>
  <c r="X156" i="2" s="1"/>
  <c r="X155" i="2"/>
  <c r="W155" i="2"/>
  <c r="N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X149" i="2"/>
  <c r="W149" i="2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X132" i="2"/>
  <c r="W132" i="2"/>
  <c r="N132" i="2"/>
  <c r="V129" i="2"/>
  <c r="V128" i="2"/>
  <c r="W127" i="2"/>
  <c r="X127" i="2" s="1"/>
  <c r="W126" i="2"/>
  <c r="X126" i="2" s="1"/>
  <c r="N126" i="2"/>
  <c r="X125" i="2"/>
  <c r="W125" i="2"/>
  <c r="X124" i="2"/>
  <c r="W124" i="2"/>
  <c r="W123" i="2"/>
  <c r="X123" i="2" s="1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W99" i="2"/>
  <c r="X99" i="2" s="1"/>
  <c r="N99" i="2"/>
  <c r="X98" i="2"/>
  <c r="W98" i="2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X89" i="2"/>
  <c r="W89" i="2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W79" i="2"/>
  <c r="X79" i="2" s="1"/>
  <c r="W78" i="2"/>
  <c r="X78" i="2" s="1"/>
  <c r="W77" i="2"/>
  <c r="X77" i="2" s="1"/>
  <c r="N77" i="2"/>
  <c r="X76" i="2"/>
  <c r="W76" i="2"/>
  <c r="N76" i="2"/>
  <c r="W75" i="2"/>
  <c r="X75" i="2" s="1"/>
  <c r="X74" i="2"/>
  <c r="W74" i="2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X69" i="2"/>
  <c r="W69" i="2"/>
  <c r="W68" i="2"/>
  <c r="X68" i="2" s="1"/>
  <c r="N68" i="2"/>
  <c r="W67" i="2"/>
  <c r="X67" i="2" s="1"/>
  <c r="N67" i="2"/>
  <c r="W66" i="2"/>
  <c r="X66" i="2" s="1"/>
  <c r="W65" i="2"/>
  <c r="X65" i="2" s="1"/>
  <c r="X64" i="2"/>
  <c r="W64" i="2"/>
  <c r="N64" i="2"/>
  <c r="W63" i="2"/>
  <c r="X63" i="2" s="1"/>
  <c r="V60" i="2"/>
  <c r="V59" i="2"/>
  <c r="W58" i="2"/>
  <c r="X58" i="2" s="1"/>
  <c r="W57" i="2"/>
  <c r="X57" i="2" s="1"/>
  <c r="N57" i="2"/>
  <c r="X56" i="2"/>
  <c r="W56" i="2"/>
  <c r="W55" i="2"/>
  <c r="D512" i="2" s="1"/>
  <c r="N55" i="2"/>
  <c r="V52" i="2"/>
  <c r="V51" i="2"/>
  <c r="W50" i="2"/>
  <c r="N50" i="2"/>
  <c r="W49" i="2"/>
  <c r="X49" i="2" s="1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X28" i="2"/>
  <c r="W28" i="2"/>
  <c r="N28" i="2"/>
  <c r="W27" i="2"/>
  <c r="X27" i="2" s="1"/>
  <c r="X32" i="2" s="1"/>
  <c r="N27" i="2"/>
  <c r="X26" i="2"/>
  <c r="W26" i="2"/>
  <c r="N26" i="2"/>
  <c r="V24" i="2"/>
  <c r="V23" i="2"/>
  <c r="W22" i="2"/>
  <c r="N22" i="2"/>
  <c r="H10" i="2"/>
  <c r="A9" i="2"/>
  <c r="F10" i="2" s="1"/>
  <c r="D7" i="2"/>
  <c r="O6" i="2"/>
  <c r="N2" i="2"/>
  <c r="W203" i="2" l="1"/>
  <c r="W207" i="2"/>
  <c r="X276" i="2"/>
  <c r="W276" i="2"/>
  <c r="W302" i="2"/>
  <c r="W316" i="2"/>
  <c r="X335" i="2"/>
  <c r="W344" i="2"/>
  <c r="X376" i="2"/>
  <c r="W430" i="2"/>
  <c r="W431" i="2"/>
  <c r="W481" i="2"/>
  <c r="W37" i="2"/>
  <c r="W45" i="2"/>
  <c r="X104" i="2"/>
  <c r="W32" i="2"/>
  <c r="X35" i="2"/>
  <c r="X36" i="2" s="1"/>
  <c r="X43" i="2"/>
  <c r="X44" i="2" s="1"/>
  <c r="W129" i="2"/>
  <c r="W144" i="2"/>
  <c r="W145" i="2"/>
  <c r="X166" i="2"/>
  <c r="X168" i="2" s="1"/>
  <c r="W202" i="2"/>
  <c r="X237" i="2"/>
  <c r="X238" i="2" s="1"/>
  <c r="W238" i="2"/>
  <c r="W246" i="2"/>
  <c r="W258" i="2"/>
  <c r="X270" i="2"/>
  <c r="W277" i="2"/>
  <c r="W294" i="2"/>
  <c r="W298" i="2"/>
  <c r="W310" i="2"/>
  <c r="W410" i="2"/>
  <c r="W434" i="2"/>
  <c r="X457" i="2"/>
  <c r="X480" i="2"/>
  <c r="W486" i="2"/>
  <c r="W492" i="2"/>
  <c r="X136" i="2"/>
  <c r="F512" i="2"/>
  <c r="W466" i="2"/>
  <c r="W335" i="2"/>
  <c r="W195" i="2"/>
  <c r="I512" i="2"/>
  <c r="W119" i="2"/>
  <c r="W501" i="2"/>
  <c r="X368" i="2"/>
  <c r="X369" i="2" s="1"/>
  <c r="W370" i="2"/>
  <c r="V512" i="2"/>
  <c r="W493" i="2"/>
  <c r="S512" i="2"/>
  <c r="W417" i="2"/>
  <c r="X414" i="2"/>
  <c r="X416" i="2" s="1"/>
  <c r="W288" i="2"/>
  <c r="E512" i="2"/>
  <c r="W51" i="2"/>
  <c r="C512" i="2"/>
  <c r="X50" i="2"/>
  <c r="X51" i="2" s="1"/>
  <c r="W52" i="2"/>
  <c r="W59" i="2"/>
  <c r="W329" i="2"/>
  <c r="X460" i="2"/>
  <c r="W467" i="2"/>
  <c r="U512" i="2"/>
  <c r="W500" i="2"/>
  <c r="Q512" i="2"/>
  <c r="X361" i="2"/>
  <c r="X365" i="2" s="1"/>
  <c r="X343" i="2"/>
  <c r="X344" i="2" s="1"/>
  <c r="H512" i="2"/>
  <c r="W504" i="2"/>
  <c r="V506" i="2"/>
  <c r="X356" i="2"/>
  <c r="X358" i="2" s="1"/>
  <c r="R512" i="2"/>
  <c r="W358" i="2"/>
  <c r="W392" i="2"/>
  <c r="W426" i="2"/>
  <c r="W427" i="2"/>
  <c r="V502" i="2"/>
  <c r="T512" i="2"/>
  <c r="V505" i="2"/>
  <c r="X234" i="2"/>
  <c r="X93" i="2"/>
  <c r="X472" i="2"/>
  <c r="X264" i="2"/>
  <c r="X8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128" i="2" s="1"/>
  <c r="X241" i="2"/>
  <c r="X245" i="2" s="1"/>
  <c r="X282" i="2"/>
  <c r="X288" i="2" s="1"/>
  <c r="X148" i="2"/>
  <c r="X157" i="2" s="1"/>
  <c r="W163" i="2"/>
  <c r="X423" i="2"/>
  <c r="W457" i="2"/>
  <c r="X462" i="2"/>
  <c r="X466" i="2" s="1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W506" i="2" l="1"/>
  <c r="W505" i="2"/>
  <c r="X507" i="2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<sst xmlns="http://schemas.openxmlformats.org/spreadsheetml/2006/main" count="3325" uniqueCount="760">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</sst>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2"/>
  <sheetViews>
    <sheetView showGridLines="0" tabSelected="1" topLeftCell="A483" zoomScaleNormal="100" zoomScaleSheetLayoutView="100" workbookViewId="0">
      <selection activeCell="Z507" sqref="Z5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/>
      <c r="I5" s="682"/>
      <c r="J5" s="682"/>
      <c r="K5" s="682"/>
      <c r="L5" s="682"/>
      <c r="N5" s="27" t="s">
        <v>4</v>
      </c>
      <c r="O5" s="677">
        <v>45319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Воскресенье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0.41666666666666669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60</v>
      </c>
      <c r="W49" s="56">
        <f>IFERROR(IF(V49="",0,CEILING((V49/$H49),1)*$H49),"")</f>
        <v>64.800000000000011</v>
      </c>
      <c r="X49" s="42">
        <f>IFERROR(IF(W49=0,"",ROUNDUP(W49/H49,0)*0.02175),"")</f>
        <v>0.1305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30</v>
      </c>
      <c r="W50" s="56">
        <f>IFERROR(IF(V50="",0,CEILING((V50/$H50),1)*$H50),"")</f>
        <v>32.400000000000006</v>
      </c>
      <c r="X50" s="42">
        <f>IFERROR(IF(W50=0,"",ROUNDUP(W50/H50,0)*0.00753),"")</f>
        <v>9.0359999999999996E-2</v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16.666666666666664</v>
      </c>
      <c r="W51" s="44">
        <f>IFERROR(W49/H49,"0")+IFERROR(W50/H50,"0")</f>
        <v>18.000000000000004</v>
      </c>
      <c r="X51" s="44">
        <f>IFERROR(IF(X49="",0,X49),"0")+IFERROR(IF(X50="",0,X50),"0")</f>
        <v>0.22086</v>
      </c>
      <c r="Y51" s="68"/>
      <c r="Z51" s="6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90</v>
      </c>
      <c r="W52" s="44">
        <f>IFERROR(SUM(W49:W50),"0")</f>
        <v>97.200000000000017</v>
      </c>
      <c r="X52" s="43"/>
      <c r="Y52" s="68"/>
      <c r="Z52" s="68"/>
    </row>
    <row r="53" spans="1:53" ht="16.5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40</v>
      </c>
      <c r="W55" s="56">
        <f>IFERROR(IF(V55="",0,CEILING((V55/$H55),1)*$H55),"")</f>
        <v>43.2</v>
      </c>
      <c r="X55" s="42">
        <f>IFERROR(IF(W55=0,"",ROUNDUP(W55/H55,0)*0.02175),"")</f>
        <v>8.6999999999999994E-2</v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120</v>
      </c>
      <c r="W57" s="56">
        <f>IFERROR(IF(V57="",0,CEILING((V57/$H57),1)*$H57),"")</f>
        <v>121.5</v>
      </c>
      <c r="X57" s="42">
        <f>IFERROR(IF(W57=0,"",ROUNDUP(W57/H57,0)*0.00937),"")</f>
        <v>0.25298999999999999</v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30.37037037037037</v>
      </c>
      <c r="W59" s="44">
        <f>IFERROR(W55/H55,"0")+IFERROR(W56/H56,"0")+IFERROR(W57/H57,"0")+IFERROR(W58/H58,"0")</f>
        <v>31</v>
      </c>
      <c r="X59" s="44">
        <f>IFERROR(IF(X55="",0,X55),"0")+IFERROR(IF(X56="",0,X56),"0")+IFERROR(IF(X57="",0,X57),"0")+IFERROR(IF(X58="",0,X58),"0")</f>
        <v>0.33999000000000001</v>
      </c>
      <c r="Y59" s="68"/>
      <c r="Z59" s="6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160</v>
      </c>
      <c r="W60" s="44">
        <f>IFERROR(SUM(W55:W58),"0")</f>
        <v>164.7</v>
      </c>
      <c r="X60" s="43"/>
      <c r="Y60" s="68"/>
      <c r="Z60" s="68"/>
    </row>
    <row r="61" spans="1:53" ht="16.5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30</v>
      </c>
      <c r="W63" s="56">
        <f t="shared" ref="W63:W84" si="2">IFERROR(IF(V63="",0,CEILING((V63/$H63),1)*$H63),"")</f>
        <v>33.599999999999994</v>
      </c>
      <c r="X63" s="42">
        <f t="shared" ref="X63:X69" si="3">IFERROR(IF(W63=0,"",ROUNDUP(W63/H63,0)*0.02175),"")</f>
        <v>6.5250000000000002E-2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30</v>
      </c>
      <c r="W67" s="56">
        <f t="shared" si="2"/>
        <v>32.400000000000006</v>
      </c>
      <c r="X67" s="42">
        <f t="shared" si="3"/>
        <v>6.5250000000000002E-2</v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15</v>
      </c>
      <c r="W77" s="56">
        <f t="shared" si="2"/>
        <v>18</v>
      </c>
      <c r="X77" s="42">
        <f t="shared" si="4"/>
        <v>3.7479999999999999E-2</v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8.7896825396825395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0.16798000000000002</v>
      </c>
      <c r="Y85" s="68"/>
      <c r="Z85" s="68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75</v>
      </c>
      <c r="W86" s="44">
        <f>IFERROR(SUM(W63:W84),"0")</f>
        <v>84</v>
      </c>
      <c r="X86" s="43"/>
      <c r="Y86" s="68"/>
      <c r="Z86" s="68"/>
    </row>
    <row r="87" spans="1:53" ht="14.25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30</v>
      </c>
      <c r="W88" s="56">
        <f>IFERROR(IF(V88="",0,CEILING((V88/$H88),1)*$H88),"")</f>
        <v>32.400000000000006</v>
      </c>
      <c r="X88" s="42">
        <f>IFERROR(IF(W88=0,"",ROUNDUP(W88/H88,0)*0.02175),"")</f>
        <v>6.5250000000000002E-2</v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2.7777777777777777</v>
      </c>
      <c r="W93" s="44">
        <f>IFERROR(W88/H88,"0")+IFERROR(W89/H89,"0")+IFERROR(W90/H90,"0")+IFERROR(W91/H91,"0")+IFERROR(W92/H92,"0")</f>
        <v>3.0000000000000004</v>
      </c>
      <c r="X93" s="44">
        <f>IFERROR(IF(X88="",0,X88),"0")+IFERROR(IF(X89="",0,X89),"0")+IFERROR(IF(X90="",0,X90),"0")+IFERROR(IF(X91="",0,X91),"0")+IFERROR(IF(X92="",0,X92),"0")</f>
        <v>6.5250000000000002E-2</v>
      </c>
      <c r="Y93" s="68"/>
      <c r="Z93" s="68"/>
    </row>
    <row r="94" spans="1:53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30</v>
      </c>
      <c r="W94" s="44">
        <f>IFERROR(SUM(W88:W92),"0")</f>
        <v>32.400000000000006</v>
      </c>
      <c r="X94" s="43"/>
      <c r="Y94" s="68"/>
      <c r="Z94" s="68"/>
    </row>
    <row r="95" spans="1:53" ht="14.25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170</v>
      </c>
      <c r="W107" s="56">
        <f t="shared" ref="W107:W117" si="6">IFERROR(IF(V107="",0,CEILING((V107/$H107),1)*$H107),"")</f>
        <v>170.1</v>
      </c>
      <c r="X107" s="42">
        <f>IFERROR(IF(W107=0,"",ROUNDUP(W107/H107,0)*0.02175),"")</f>
        <v>0.45674999999999999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120</v>
      </c>
      <c r="W109" s="56">
        <f t="shared" si="6"/>
        <v>126</v>
      </c>
      <c r="X109" s="42">
        <f>IFERROR(IF(W109=0,"",ROUNDUP(W109/H109,0)*0.02175),"")</f>
        <v>0.32624999999999998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35.273368606701936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36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0.78299999999999992</v>
      </c>
      <c r="Y118" s="68"/>
      <c r="Z118" s="68"/>
    </row>
    <row r="119" spans="1:53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290</v>
      </c>
      <c r="W119" s="44">
        <f>IFERROR(SUM(W107:W117),"0")</f>
        <v>296.10000000000002</v>
      </c>
      <c r="X119" s="43"/>
      <c r="Y119" s="68"/>
      <c r="Z119" s="68"/>
    </row>
    <row r="120" spans="1:53" ht="14.25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30</v>
      </c>
      <c r="W122" s="56">
        <f t="shared" si="7"/>
        <v>32.4</v>
      </c>
      <c r="X122" s="42">
        <f>IFERROR(IF(W122=0,"",ROUNDUP(W122/H122,0)*0.02175),"")</f>
        <v>8.6999999999999994E-2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3.7037037037037037</v>
      </c>
      <c r="W128" s="44">
        <f>IFERROR(W121/H121,"0")+IFERROR(W122/H122,"0")+IFERROR(W123/H123,"0")+IFERROR(W124/H124,"0")+IFERROR(W125/H125,"0")+IFERROR(W126/H126,"0")+IFERROR(W127/H127,"0")</f>
        <v>4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8.6999999999999994E-2</v>
      </c>
      <c r="Y128" s="68"/>
      <c r="Z128" s="68"/>
    </row>
    <row r="129" spans="1:53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30</v>
      </c>
      <c r="W129" s="44">
        <f>IFERROR(SUM(W121:W127),"0")</f>
        <v>32.4</v>
      </c>
      <c r="X129" s="43"/>
      <c r="Y129" s="68"/>
      <c r="Z129" s="68"/>
    </row>
    <row r="130" spans="1:53" ht="16.5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420</v>
      </c>
      <c r="W132" s="56">
        <f>IFERROR(IF(V132="",0,CEILING((V132/$H132),1)*$H132),"")</f>
        <v>421.2</v>
      </c>
      <c r="X132" s="42">
        <f>IFERROR(IF(W132=0,"",ROUNDUP(W132/H132,0)*0.02175),"")</f>
        <v>1.131</v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6</v>
      </c>
      <c r="W135" s="56">
        <f>IFERROR(IF(V135="",0,CEILING((V135/$H135),1)*$H135),"")</f>
        <v>8.1000000000000014</v>
      </c>
      <c r="X135" s="42">
        <f>IFERROR(IF(W135=0,"",ROUNDUP(W135/H135,0)*0.00753),"")</f>
        <v>2.2589999999999999E-2</v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54.074074074074076</v>
      </c>
      <c r="W136" s="44">
        <f>IFERROR(W132/H132,"0")+IFERROR(W133/H133,"0")+IFERROR(W134/H134,"0")+IFERROR(W135/H135,"0")</f>
        <v>55</v>
      </c>
      <c r="X136" s="44">
        <f>IFERROR(IF(X132="",0,X132),"0")+IFERROR(IF(X133="",0,X133),"0")+IFERROR(IF(X134="",0,X134),"0")+IFERROR(IF(X135="",0,X135),"0")</f>
        <v>1.1535899999999999</v>
      </c>
      <c r="Y136" s="68"/>
      <c r="Z136" s="68"/>
    </row>
    <row r="137" spans="1:53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426</v>
      </c>
      <c r="W137" s="44">
        <f>IFERROR(SUM(W132:W135),"0")</f>
        <v>429.3</v>
      </c>
      <c r="X137" s="43"/>
      <c r="Y137" s="68"/>
      <c r="Z137" s="68"/>
    </row>
    <row r="138" spans="1:53" ht="27.75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132</v>
      </c>
      <c r="W148" s="56">
        <f t="shared" ref="W148:W156" si="8">IFERROR(IF(V148="",0,CEILING((V148/$H148),1)*$H148),"")</f>
        <v>134.4</v>
      </c>
      <c r="X148" s="42">
        <f>IFERROR(IF(W148=0,"",ROUNDUP(W148/H148,0)*0.00753),"")</f>
        <v>0.24096000000000001</v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12</v>
      </c>
      <c r="W149" s="56">
        <f t="shared" si="8"/>
        <v>12.600000000000001</v>
      </c>
      <c r="X149" s="42">
        <f>IFERROR(IF(W149=0,"",ROUNDUP(W149/H149,0)*0.00753),"")</f>
        <v>2.2589999999999999E-2</v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150</v>
      </c>
      <c r="W150" s="56">
        <f t="shared" si="8"/>
        <v>151.20000000000002</v>
      </c>
      <c r="X150" s="42">
        <f>IFERROR(IF(W150=0,"",ROUNDUP(W150/H150,0)*0.00753),"")</f>
        <v>0.27107999999999999</v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70</v>
      </c>
      <c r="W157" s="44">
        <f>IFERROR(W148/H148,"0")+IFERROR(W149/H149,"0")+IFERROR(W150/H150,"0")+IFERROR(W151/H151,"0")+IFERROR(W152/H152,"0")+IFERROR(W153/H153,"0")+IFERROR(W154/H154,"0")+IFERROR(W155/H155,"0")+IFERROR(W156/H156,"0")</f>
        <v>71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0.53462999999999994</v>
      </c>
      <c r="Y157" s="68"/>
      <c r="Z157" s="68"/>
    </row>
    <row r="158" spans="1:53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294</v>
      </c>
      <c r="W158" s="44">
        <f>IFERROR(SUM(W148:W156),"0")</f>
        <v>298.20000000000005</v>
      </c>
      <c r="X158" s="43"/>
      <c r="Y158" s="68"/>
      <c r="Z158" s="68"/>
    </row>
    <row r="159" spans="1:53" ht="16.5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480</v>
      </c>
      <c r="W171" s="56">
        <f>IFERROR(IF(V171="",0,CEILING((V171/$H171),1)*$H171),"")</f>
        <v>480.6</v>
      </c>
      <c r="X171" s="42">
        <f>IFERROR(IF(W171=0,"",ROUNDUP(W171/H171,0)*0.00937),"")</f>
        <v>0.83392999999999995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320</v>
      </c>
      <c r="W172" s="56">
        <f>IFERROR(IF(V172="",0,CEILING((V172/$H172),1)*$H172),"")</f>
        <v>324</v>
      </c>
      <c r="X172" s="42">
        <f>IFERROR(IF(W172=0,"",ROUNDUP(W172/H172,0)*0.00937),"")</f>
        <v>0.56220000000000003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380</v>
      </c>
      <c r="W173" s="56">
        <f>IFERROR(IF(V173="",0,CEILING((V173/$H173),1)*$H173),"")</f>
        <v>383.40000000000003</v>
      </c>
      <c r="X173" s="42">
        <f>IFERROR(IF(W173=0,"",ROUNDUP(W173/H173,0)*0.00937),"")</f>
        <v>0.66527000000000003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320</v>
      </c>
      <c r="W174" s="56">
        <f>IFERROR(IF(V174="",0,CEILING((V174/$H174),1)*$H174),"")</f>
        <v>324</v>
      </c>
      <c r="X174" s="42">
        <f>IFERROR(IF(W174=0,"",ROUNDUP(W174/H174,0)*0.00937),"")</f>
        <v>0.56220000000000003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277.77777777777777</v>
      </c>
      <c r="W175" s="44">
        <f>IFERROR(W171/H171,"0")+IFERROR(W172/H172,"0")+IFERROR(W173/H173,"0")+IFERROR(W174/H174,"0")</f>
        <v>280</v>
      </c>
      <c r="X175" s="44">
        <f>IFERROR(IF(X171="",0,X171),"0")+IFERROR(IF(X172="",0,X172),"0")+IFERROR(IF(X173="",0,X173),"0")+IFERROR(IF(X174="",0,X174),"0")</f>
        <v>2.6235999999999997</v>
      </c>
      <c r="Y175" s="68"/>
      <c r="Z175" s="68"/>
    </row>
    <row r="176" spans="1:53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1500</v>
      </c>
      <c r="W176" s="44">
        <f>IFERROR(SUM(W171:W174),"0")</f>
        <v>1512</v>
      </c>
      <c r="X176" s="43"/>
      <c r="Y176" s="68"/>
      <c r="Z176" s="68"/>
    </row>
    <row r="177" spans="1:53" ht="14.25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180</v>
      </c>
      <c r="W179" s="56">
        <f t="shared" si="9"/>
        <v>182.7</v>
      </c>
      <c r="X179" s="42">
        <f>IFERROR(IF(W179=0,"",ROUNDUP(W179/H179,0)*0.02175),"")</f>
        <v>0.45674999999999999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20</v>
      </c>
      <c r="W180" s="56">
        <f t="shared" si="9"/>
        <v>24.299999999999997</v>
      </c>
      <c r="X180" s="42">
        <f>IFERROR(IF(W180=0,"",ROUNDUP(W180/H180,0)*0.02175),"")</f>
        <v>6.5250000000000002E-2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150</v>
      </c>
      <c r="W182" s="56">
        <f t="shared" si="9"/>
        <v>156</v>
      </c>
      <c r="X182" s="42">
        <f>IFERROR(IF(W182=0,"",ROUNDUP(W182/H182,0)*0.02175),"")</f>
        <v>0.43499999999999994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20</v>
      </c>
      <c r="W183" s="56">
        <f t="shared" si="9"/>
        <v>24.299999999999997</v>
      </c>
      <c r="X183" s="42">
        <f>IFERROR(IF(W183=0,"",ROUNDUP(W183/H183,0)*0.02175),"")</f>
        <v>6.5250000000000002E-2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9</v>
      </c>
      <c r="W184" s="56">
        <f t="shared" si="9"/>
        <v>9.6</v>
      </c>
      <c r="X184" s="42">
        <f>IFERROR(IF(W184=0,"",ROUNDUP(W184/H184,0)*0.00753),"")</f>
        <v>3.0120000000000001E-2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28</v>
      </c>
      <c r="W186" s="56">
        <f t="shared" si="9"/>
        <v>28.799999999999997</v>
      </c>
      <c r="X186" s="42">
        <f>IFERROR(IF(W186=0,"",ROUNDUP(W186/H186,0)*0.00753),"")</f>
        <v>9.0359999999999996E-2</v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24</v>
      </c>
      <c r="W193" s="56">
        <f t="shared" si="9"/>
        <v>24</v>
      </c>
      <c r="X193" s="42">
        <f t="shared" si="10"/>
        <v>7.5300000000000006E-2</v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24</v>
      </c>
      <c r="W194" s="56">
        <f t="shared" si="9"/>
        <v>24</v>
      </c>
      <c r="X194" s="42">
        <f t="shared" si="10"/>
        <v>7.5300000000000006E-2</v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80.275362674787971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83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1.2933299999999996</v>
      </c>
      <c r="Y195" s="68"/>
      <c r="Z195" s="68"/>
    </row>
    <row r="196" spans="1:53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455</v>
      </c>
      <c r="W196" s="44">
        <f>IFERROR(SUM(W178:W194),"0")</f>
        <v>473.70000000000005</v>
      </c>
      <c r="X196" s="43"/>
      <c r="Y196" s="68"/>
      <c r="Z196" s="68"/>
    </row>
    <row r="197" spans="1:53" ht="14.25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60</v>
      </c>
      <c r="W241" s="56">
        <f>IFERROR(IF(V241="",0,CEILING((V241/$H241),1)*$H241),"")</f>
        <v>63</v>
      </c>
      <c r="X241" s="42">
        <f>IFERROR(IF(W241=0,"",ROUNDUP(W241/H241,0)*0.00753),"")</f>
        <v>0.11295000000000001</v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20</v>
      </c>
      <c r="W242" s="56">
        <f>IFERROR(IF(V242="",0,CEILING((V242/$H242),1)*$H242),"")</f>
        <v>21</v>
      </c>
      <c r="X242" s="42">
        <f>IFERROR(IF(W242=0,"",ROUNDUP(W242/H242,0)*0.00753),"")</f>
        <v>3.7650000000000003E-2</v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19.047619047619047</v>
      </c>
      <c r="W245" s="44">
        <f>IFERROR(W241/H241,"0")+IFERROR(W242/H242,"0")+IFERROR(W243/H243,"0")+IFERROR(W244/H244,"0")</f>
        <v>20</v>
      </c>
      <c r="X245" s="44">
        <f>IFERROR(IF(X241="",0,X241),"0")+IFERROR(IF(X242="",0,X242),"0")+IFERROR(IF(X243="",0,X243),"0")+IFERROR(IF(X244="",0,X244),"0")</f>
        <v>0.15060000000000001</v>
      </c>
      <c r="Y245" s="68"/>
      <c r="Z245" s="6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80</v>
      </c>
      <c r="W246" s="44">
        <f>IFERROR(SUM(W241:W244),"0")</f>
        <v>84</v>
      </c>
      <c r="X246" s="43"/>
      <c r="Y246" s="68"/>
      <c r="Z246" s="68"/>
    </row>
    <row r="247" spans="1:53" ht="14.25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720</v>
      </c>
      <c r="W248" s="56">
        <f t="shared" ref="W248:W257" si="13">IFERROR(IF(V248="",0,CEILING((V248/$H248),1)*$H248),"")</f>
        <v>725.4</v>
      </c>
      <c r="X248" s="42">
        <f>IFERROR(IF(W248=0,"",ROUNDUP(W248/H248,0)*0.02175),"")</f>
        <v>2.0227499999999998</v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92.307692307692307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93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2.0227499999999998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720</v>
      </c>
      <c r="W259" s="44">
        <f>IFERROR(SUM(W248:W257),"0")</f>
        <v>725.4</v>
      </c>
      <c r="X259" s="43"/>
      <c r="Y259" s="68"/>
      <c r="Z259" s="68"/>
    </row>
    <row r="260" spans="1:53" ht="14.25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40</v>
      </c>
      <c r="W261" s="56">
        <f>IFERROR(IF(V261="",0,CEILING((V261/$H261),1)*$H261),"")</f>
        <v>42</v>
      </c>
      <c r="X261" s="42">
        <f>IFERROR(IF(W261=0,"",ROUNDUP(W261/H261,0)*0.02175),"")</f>
        <v>0.10874999999999999</v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320</v>
      </c>
      <c r="W262" s="56">
        <f>IFERROR(IF(V262="",0,CEILING((V262/$H262),1)*$H262),"")</f>
        <v>327.59999999999997</v>
      </c>
      <c r="X262" s="42">
        <f>IFERROR(IF(W262=0,"",ROUNDUP(W262/H262,0)*0.02175),"")</f>
        <v>0.91349999999999998</v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50</v>
      </c>
      <c r="W263" s="56">
        <f>IFERROR(IF(V263="",0,CEILING((V263/$H263),1)*$H263),"")</f>
        <v>50.400000000000006</v>
      </c>
      <c r="X263" s="42">
        <f>IFERROR(IF(W263=0,"",ROUNDUP(W263/H263,0)*0.02175),"")</f>
        <v>0.1305</v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51.739926739926744</v>
      </c>
      <c r="W264" s="44">
        <f>IFERROR(W261/H261,"0")+IFERROR(W262/H262,"0")+IFERROR(W263/H263,"0")</f>
        <v>53</v>
      </c>
      <c r="X264" s="44">
        <f>IFERROR(IF(X261="",0,X261),"0")+IFERROR(IF(X262="",0,X262),"0")+IFERROR(IF(X263="",0,X263),"0")</f>
        <v>1.1527499999999999</v>
      </c>
      <c r="Y264" s="68"/>
      <c r="Z264" s="6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410</v>
      </c>
      <c r="W265" s="44">
        <f>IFERROR(SUM(W261:W263),"0")</f>
        <v>420</v>
      </c>
      <c r="X265" s="43"/>
      <c r="Y265" s="68"/>
      <c r="Z265" s="68"/>
    </row>
    <row r="266" spans="1:53" ht="14.25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50</v>
      </c>
      <c r="W280" s="56">
        <f t="shared" ref="W280:W287" si="14">IFERROR(IF(V280="",0,CEILING((V280/$H280),1)*$H280),"")</f>
        <v>54</v>
      </c>
      <c r="X280" s="42">
        <f>IFERROR(IF(W280=0,"",ROUNDUP(W280/H280,0)*0.02175),"")</f>
        <v>0.10874999999999999</v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30</v>
      </c>
      <c r="W282" s="56">
        <f t="shared" si="14"/>
        <v>32.400000000000006</v>
      </c>
      <c r="X282" s="42">
        <f>IFERROR(IF(W282=0,"",ROUNDUP(W282/H282,0)*0.02039),"")</f>
        <v>6.1169999999999995E-2</v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30</v>
      </c>
      <c r="W285" s="56">
        <f t="shared" si="14"/>
        <v>32.400000000000006</v>
      </c>
      <c r="X285" s="42">
        <f>IFERROR(IF(W285=0,"",ROUNDUP(W285/H285,0)*0.02175),"")</f>
        <v>6.5250000000000002E-2</v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10</v>
      </c>
      <c r="W286" s="56">
        <f t="shared" si="14"/>
        <v>10</v>
      </c>
      <c r="X286" s="42">
        <f>IFERROR(IF(W286=0,"",ROUNDUP(W286/H286,0)*0.00937),"")</f>
        <v>1.874E-2</v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12.185185185185185</v>
      </c>
      <c r="W288" s="44">
        <f>IFERROR(W280/H280,"0")+IFERROR(W281/H281,"0")+IFERROR(W282/H282,"0")+IFERROR(W283/H283,"0")+IFERROR(W284/H284,"0")+IFERROR(W285/H285,"0")+IFERROR(W286/H286,"0")+IFERROR(W287/H287,"0")</f>
        <v>13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0.25390999999999997</v>
      </c>
      <c r="Y288" s="68"/>
      <c r="Z288" s="68"/>
    </row>
    <row r="289" spans="1:53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120</v>
      </c>
      <c r="W289" s="44">
        <f>IFERROR(SUM(W280:W287),"0")</f>
        <v>128.80000000000001</v>
      </c>
      <c r="X289" s="43"/>
      <c r="Y289" s="68"/>
      <c r="Z289" s="68"/>
    </row>
    <row r="290" spans="1:53" ht="14.25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30</v>
      </c>
      <c r="W291" s="56">
        <f>IFERROR(IF(V291="",0,CEILING((V291/$H291),1)*$H291),"")</f>
        <v>30.66</v>
      </c>
      <c r="X291" s="42">
        <f>IFERROR(IF(W291=0,"",ROUNDUP(W291/H291,0)*0.00753),"")</f>
        <v>5.271E-2</v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6.8493150684931505</v>
      </c>
      <c r="W293" s="44">
        <f>IFERROR(W291/H291,"0")+IFERROR(W292/H292,"0")</f>
        <v>7</v>
      </c>
      <c r="X293" s="44">
        <f>IFERROR(IF(X291="",0,X291),"0")+IFERROR(IF(X292="",0,X292),"0")</f>
        <v>5.271E-2</v>
      </c>
      <c r="Y293" s="68"/>
      <c r="Z293" s="68"/>
    </row>
    <row r="294" spans="1:53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30</v>
      </c>
      <c r="W294" s="44">
        <f>IFERROR(SUM(W291:W292),"0")</f>
        <v>30.66</v>
      </c>
      <c r="X294" s="43"/>
      <c r="Y294" s="68"/>
      <c r="Z294" s="68"/>
    </row>
    <row r="295" spans="1:53" ht="16.5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70</v>
      </c>
      <c r="W301" s="56">
        <f>IFERROR(IF(V301="",0,CEILING((V301/$H301),1)*$H301),"")</f>
        <v>72.899999999999991</v>
      </c>
      <c r="X301" s="42">
        <f>IFERROR(IF(W301=0,"",ROUNDUP(W301/H301,0)*0.02175),"")</f>
        <v>0.19574999999999998</v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8.6419753086419764</v>
      </c>
      <c r="W302" s="44">
        <f>IFERROR(W301/H301,"0")</f>
        <v>9</v>
      </c>
      <c r="X302" s="44">
        <f>IFERROR(IF(X301="",0,X301),"0")</f>
        <v>0.19574999999999998</v>
      </c>
      <c r="Y302" s="68"/>
      <c r="Z302" s="68"/>
    </row>
    <row r="303" spans="1:53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70</v>
      </c>
      <c r="W303" s="44">
        <f>IFERROR(SUM(W301:W301),"0")</f>
        <v>72.899999999999991</v>
      </c>
      <c r="X303" s="43"/>
      <c r="Y303" s="68"/>
      <c r="Z303" s="68"/>
    </row>
    <row r="304" spans="1:53" ht="14.25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3150</v>
      </c>
      <c r="W321" s="56">
        <f t="shared" ref="W321:W328" si="15">IFERROR(IF(V321="",0,CEILING((V321/$H321),1)*$H321),"")</f>
        <v>3150</v>
      </c>
      <c r="X321" s="42">
        <f>IFERROR(IF(W321=0,"",ROUNDUP(W321/H321,0)*0.02175),"")</f>
        <v>4.5674999999999999</v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750</v>
      </c>
      <c r="W323" s="56">
        <f t="shared" si="15"/>
        <v>750</v>
      </c>
      <c r="X323" s="42">
        <f>IFERROR(IF(W323=0,"",ROUNDUP(W323/H323,0)*0.02175),"")</f>
        <v>1.0874999999999999</v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1500</v>
      </c>
      <c r="W325" s="56">
        <f t="shared" si="15"/>
        <v>1500</v>
      </c>
      <c r="X325" s="42">
        <f>IFERROR(IF(W325=0,"",ROUNDUP(W325/H325,0)*0.02175),"")</f>
        <v>2.1749999999999998</v>
      </c>
      <c r="Y325" s="69" t="s">
        <v>48</v>
      </c>
      <c r="Z325" s="70" t="s">
        <v>48</v>
      </c>
      <c r="AD325" s="71"/>
      <c r="BA325" s="250" t="s">
        <v>66</v>
      </c>
    </row>
    <row r="326" spans="1:53" ht="16.5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360</v>
      </c>
      <c r="W329" s="44">
        <f>IFERROR(W321/H321,"0")+IFERROR(W322/H322,"0")+IFERROR(W323/H323,"0")+IFERROR(W324/H324,"0")+IFERROR(W325/H325,"0")+IFERROR(W326/H326,"0")+IFERROR(W327/H327,"0")+IFERROR(W328/H328,"0")</f>
        <v>360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7.8299999999999992</v>
      </c>
      <c r="Y329" s="68"/>
      <c r="Z329" s="68"/>
    </row>
    <row r="330" spans="1:53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5400</v>
      </c>
      <c r="W330" s="44">
        <f>IFERROR(SUM(W321:W328),"0")</f>
        <v>5400</v>
      </c>
      <c r="X330" s="43"/>
      <c r="Y330" s="68"/>
      <c r="Z330" s="68"/>
    </row>
    <row r="331" spans="1:53" ht="14.25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2250</v>
      </c>
      <c r="W332" s="56">
        <f>IFERROR(IF(V332="",0,CEILING((V332/$H332),1)*$H332),"")</f>
        <v>2250</v>
      </c>
      <c r="X332" s="42">
        <f>IFERROR(IF(W332=0,"",ROUNDUP(W332/H332,0)*0.02175),"")</f>
        <v>3.2624999999999997</v>
      </c>
      <c r="Y332" s="69" t="s">
        <v>48</v>
      </c>
      <c r="Z332" s="70" t="s">
        <v>48</v>
      </c>
      <c r="AD332" s="71"/>
      <c r="BA332" s="254" t="s">
        <v>66</v>
      </c>
    </row>
    <row r="333" spans="1:53" ht="16.5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150</v>
      </c>
      <c r="W335" s="44">
        <f>IFERROR(W332/H332,"0")+IFERROR(W333/H333,"0")+IFERROR(W334/H334,"0")</f>
        <v>150</v>
      </c>
      <c r="X335" s="44">
        <f>IFERROR(IF(X332="",0,X332),"0")+IFERROR(IF(X333="",0,X333),"0")+IFERROR(IF(X334="",0,X334),"0")</f>
        <v>3.2624999999999997</v>
      </c>
      <c r="Y335" s="68"/>
      <c r="Z335" s="68"/>
    </row>
    <row r="336" spans="1:53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2250</v>
      </c>
      <c r="W336" s="44">
        <f>IFERROR(SUM(W332:W334),"0")</f>
        <v>2250</v>
      </c>
      <c r="X336" s="43"/>
      <c r="Y336" s="68"/>
      <c r="Z336" s="68"/>
    </row>
    <row r="337" spans="1:53" ht="14.25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380</v>
      </c>
      <c r="W339" s="56">
        <f>IFERROR(IF(V339="",0,CEILING((V339/$H339),1)*$H339),"")</f>
        <v>382.2</v>
      </c>
      <c r="X339" s="42">
        <f>IFERROR(IF(W339=0,"",ROUNDUP(W339/H339,0)*0.02175),"")</f>
        <v>1.06575</v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48.717948717948723</v>
      </c>
      <c r="W340" s="44">
        <f>IFERROR(W338/H338,"0")+IFERROR(W339/H339,"0")</f>
        <v>49</v>
      </c>
      <c r="X340" s="44">
        <f>IFERROR(IF(X338="",0,X338),"0")+IFERROR(IF(X339="",0,X339),"0")</f>
        <v>1.06575</v>
      </c>
      <c r="Y340" s="68"/>
      <c r="Z340" s="68"/>
    </row>
    <row r="341" spans="1:53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380</v>
      </c>
      <c r="W341" s="44">
        <f>IFERROR(SUM(W338:W339),"0")</f>
        <v>382.2</v>
      </c>
      <c r="X341" s="43"/>
      <c r="Y341" s="68"/>
      <c r="Z341" s="68"/>
    </row>
    <row r="342" spans="1:53" ht="14.25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100</v>
      </c>
      <c r="W343" s="56">
        <f>IFERROR(IF(V343="",0,CEILING((V343/$H343),1)*$H343),"")</f>
        <v>101.39999999999999</v>
      </c>
      <c r="X343" s="42">
        <f>IFERROR(IF(W343=0,"",ROUNDUP(W343/H343,0)*0.02175),"")</f>
        <v>0.28275</v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12.820512820512821</v>
      </c>
      <c r="W344" s="44">
        <f>IFERROR(W343/H343,"0")</f>
        <v>13</v>
      </c>
      <c r="X344" s="44">
        <f>IFERROR(IF(X343="",0,X343),"0")</f>
        <v>0.28275</v>
      </c>
      <c r="Y344" s="68"/>
      <c r="Z344" s="68"/>
    </row>
    <row r="345" spans="1:53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100</v>
      </c>
      <c r="W345" s="44">
        <f>IFERROR(SUM(W343:W343),"0")</f>
        <v>101.39999999999999</v>
      </c>
      <c r="X345" s="43"/>
      <c r="Y345" s="68"/>
      <c r="Z345" s="68"/>
    </row>
    <row r="346" spans="1:53" ht="16.5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160</v>
      </c>
      <c r="W348" s="56">
        <f>IFERROR(IF(V348="",0,CEILING((V348/$H348),1)*$H348),"")</f>
        <v>168</v>
      </c>
      <c r="X348" s="42">
        <f>IFERROR(IF(W348=0,"",ROUNDUP(W348/H348,0)*0.02175),"")</f>
        <v>0.30449999999999999</v>
      </c>
      <c r="Y348" s="69" t="s">
        <v>48</v>
      </c>
      <c r="Z348" s="70" t="s">
        <v>48</v>
      </c>
      <c r="AD348" s="71"/>
      <c r="BA348" s="260" t="s">
        <v>66</v>
      </c>
    </row>
    <row r="349" spans="1:53" ht="27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13.333333333333334</v>
      </c>
      <c r="W353" s="44">
        <f>IFERROR(W348/H348,"0")+IFERROR(W349/H349,"0")+IFERROR(W350/H350,"0")+IFERROR(W351/H351,"0")+IFERROR(W352/H352,"0")</f>
        <v>14</v>
      </c>
      <c r="X353" s="44">
        <f>IFERROR(IF(X348="",0,X348),"0")+IFERROR(IF(X349="",0,X349),"0")+IFERROR(IF(X350="",0,X350),"0")+IFERROR(IF(X351="",0,X351),"0")+IFERROR(IF(X352="",0,X352),"0")</f>
        <v>0.30449999999999999</v>
      </c>
      <c r="Y353" s="68"/>
      <c r="Z353" s="68"/>
    </row>
    <row r="354" spans="1:53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160</v>
      </c>
      <c r="W354" s="44">
        <f>IFERROR(SUM(W348:W352),"0")</f>
        <v>168</v>
      </c>
      <c r="X354" s="43"/>
      <c r="Y354" s="68"/>
      <c r="Z354" s="68"/>
    </row>
    <row r="355" spans="1:53" ht="14.25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120</v>
      </c>
      <c r="W356" s="56">
        <f>IFERROR(IF(V356="",0,CEILING((V356/$H356),1)*$H356),"")</f>
        <v>122.64</v>
      </c>
      <c r="X356" s="42">
        <f>IFERROR(IF(W356=0,"",ROUNDUP(W356/H356,0)*0.00753),"")</f>
        <v>0.21084</v>
      </c>
      <c r="Y356" s="69" t="s">
        <v>48</v>
      </c>
      <c r="Z356" s="70" t="s">
        <v>48</v>
      </c>
      <c r="AD356" s="71"/>
      <c r="BA356" s="265" t="s">
        <v>66</v>
      </c>
    </row>
    <row r="357" spans="1:53" ht="27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27.397260273972602</v>
      </c>
      <c r="W358" s="44">
        <f>IFERROR(W356/H356,"0")+IFERROR(W357/H357,"0")</f>
        <v>28</v>
      </c>
      <c r="X358" s="44">
        <f>IFERROR(IF(X356="",0,X356),"0")+IFERROR(IF(X357="",0,X357),"0")</f>
        <v>0.21084</v>
      </c>
      <c r="Y358" s="68"/>
      <c r="Z358" s="68"/>
    </row>
    <row r="359" spans="1:53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120</v>
      </c>
      <c r="W359" s="44">
        <f>IFERROR(SUM(W356:W357),"0")</f>
        <v>122.64</v>
      </c>
      <c r="X359" s="43"/>
      <c r="Y359" s="68"/>
      <c r="Z359" s="68"/>
    </row>
    <row r="360" spans="1:53" ht="14.25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170</v>
      </c>
      <c r="W361" s="56">
        <f>IFERROR(IF(V361="",0,CEILING((V361/$H361),1)*$H361),"")</f>
        <v>171.6</v>
      </c>
      <c r="X361" s="42">
        <f>IFERROR(IF(W361=0,"",ROUNDUP(W361/H361,0)*0.02175),"")</f>
        <v>0.47849999999999998</v>
      </c>
      <c r="Y361" s="69" t="s">
        <v>48</v>
      </c>
      <c r="Z361" s="70" t="s">
        <v>48</v>
      </c>
      <c r="AD361" s="71"/>
      <c r="BA361" s="267" t="s">
        <v>66</v>
      </c>
    </row>
    <row r="362" spans="1:53" ht="27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21.794871794871796</v>
      </c>
      <c r="W365" s="44">
        <f>IFERROR(W361/H361,"0")+IFERROR(W362/H362,"0")+IFERROR(W363/H363,"0")+IFERROR(W364/H364,"0")</f>
        <v>22</v>
      </c>
      <c r="X365" s="44">
        <f>IFERROR(IF(X361="",0,X361),"0")+IFERROR(IF(X362="",0,X362),"0")+IFERROR(IF(X363="",0,X363),"0")+IFERROR(IF(X364="",0,X364),"0")</f>
        <v>0.47849999999999998</v>
      </c>
      <c r="Y365" s="68"/>
      <c r="Z365" s="68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170</v>
      </c>
      <c r="W366" s="44">
        <f>IFERROR(SUM(W361:W364),"0")</f>
        <v>171.6</v>
      </c>
      <c r="X366" s="43"/>
      <c r="Y366" s="68"/>
      <c r="Z366" s="68"/>
    </row>
    <row r="367" spans="1:53" ht="14.25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80</v>
      </c>
      <c r="W368" s="56">
        <f>IFERROR(IF(V368="",0,CEILING((V368/$H368),1)*$H368),"")</f>
        <v>85.8</v>
      </c>
      <c r="X368" s="42">
        <f>IFERROR(IF(W368=0,"",ROUNDUP(W368/H368,0)*0.02175),"")</f>
        <v>0.23924999999999999</v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10.256410256410257</v>
      </c>
      <c r="W369" s="44">
        <f>IFERROR(W368/H368,"0")</f>
        <v>11</v>
      </c>
      <c r="X369" s="44">
        <f>IFERROR(IF(X368="",0,X368),"0")</f>
        <v>0.23924999999999999</v>
      </c>
      <c r="Y369" s="68"/>
      <c r="Z369" s="68"/>
    </row>
    <row r="370" spans="1:53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80</v>
      </c>
      <c r="W370" s="44">
        <f>IFERROR(SUM(W368:W368),"0")</f>
        <v>85.8</v>
      </c>
      <c r="X370" s="43"/>
      <c r="Y370" s="68"/>
      <c r="Z370" s="68"/>
    </row>
    <row r="371" spans="1:53" ht="27.75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290</v>
      </c>
      <c r="W379" s="56">
        <f t="shared" ref="W379:W391" si="16">IFERROR(IF(V379="",0,CEILING((V379/$H379),1)*$H379),"")</f>
        <v>294</v>
      </c>
      <c r="X379" s="42">
        <f>IFERROR(IF(W379=0,"",ROUNDUP(W379/H379,0)*0.00753),"")</f>
        <v>0.52710000000000001</v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120</v>
      </c>
      <c r="W380" s="56">
        <f t="shared" si="16"/>
        <v>121.80000000000001</v>
      </c>
      <c r="X380" s="42">
        <f>IFERROR(IF(W380=0,"",ROUNDUP(W380/H380,0)*0.00753),"")</f>
        <v>0.21837000000000001</v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245</v>
      </c>
      <c r="W381" s="56">
        <f t="shared" si="16"/>
        <v>247.8</v>
      </c>
      <c r="X381" s="42">
        <f>IFERROR(IF(W381=0,"",ROUNDUP(W381/H381,0)*0.00753),"")</f>
        <v>0.44427</v>
      </c>
      <c r="Y381" s="69" t="s">
        <v>48</v>
      </c>
      <c r="Z381" s="70" t="s">
        <v>48</v>
      </c>
      <c r="AD381" s="71"/>
      <c r="BA381" s="276" t="s">
        <v>66</v>
      </c>
    </row>
    <row r="382" spans="1:53" ht="37.5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155.95238095238096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158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1.18974</v>
      </c>
      <c r="Y392" s="68"/>
      <c r="Z392" s="68"/>
    </row>
    <row r="393" spans="1:53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655</v>
      </c>
      <c r="W393" s="44">
        <f>IFERROR(SUM(W379:W391),"0")</f>
        <v>663.6</v>
      </c>
      <c r="X393" s="43"/>
      <c r="Y393" s="68"/>
      <c r="Z393" s="68"/>
    </row>
    <row r="394" spans="1:53" ht="14.25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50</v>
      </c>
      <c r="W414" s="56">
        <f>IFERROR(IF(V414="",0,CEILING((V414/$H414),1)*$H414),"")</f>
        <v>52</v>
      </c>
      <c r="X414" s="42">
        <f>IFERROR(IF(W414=0,"",ROUNDUP(W414/H414,0)*0.01196),"")</f>
        <v>0.1196</v>
      </c>
      <c r="Y414" s="69" t="s">
        <v>48</v>
      </c>
      <c r="Z414" s="70" t="s">
        <v>48</v>
      </c>
      <c r="AD414" s="71"/>
      <c r="BA414" s="296" t="s">
        <v>66</v>
      </c>
    </row>
    <row r="415" spans="1:53" ht="27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9.615384615384615</v>
      </c>
      <c r="W416" s="44">
        <f>IFERROR(W414/H414,"0")+IFERROR(W415/H415,"0")</f>
        <v>10</v>
      </c>
      <c r="X416" s="44">
        <f>IFERROR(IF(X414="",0,X414),"0")+IFERROR(IF(X415="",0,X415),"0")</f>
        <v>0.1196</v>
      </c>
      <c r="Y416" s="68"/>
      <c r="Z416" s="68"/>
    </row>
    <row r="417" spans="1:53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50</v>
      </c>
      <c r="W417" s="44">
        <f>IFERROR(SUM(W414:W415),"0")</f>
        <v>52</v>
      </c>
      <c r="X417" s="43"/>
      <c r="Y417" s="68"/>
      <c r="Z417" s="68"/>
    </row>
    <row r="418" spans="1:53" ht="14.25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340</v>
      </c>
      <c r="W419" s="56">
        <f t="shared" ref="W419:W425" si="18">IFERROR(IF(V419="",0,CEILING((V419/$H419),1)*$H419),"")</f>
        <v>340.2</v>
      </c>
      <c r="X419" s="42">
        <f>IFERROR(IF(W419=0,"",ROUNDUP(W419/H419,0)*0.00753),"")</f>
        <v>0.60992999999999997</v>
      </c>
      <c r="Y419" s="69" t="s">
        <v>48</v>
      </c>
      <c r="Z419" s="70" t="s">
        <v>48</v>
      </c>
      <c r="AD419" s="71"/>
      <c r="BA419" s="298" t="s">
        <v>66</v>
      </c>
    </row>
    <row r="420" spans="1:53" ht="27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80.952380952380949</v>
      </c>
      <c r="W426" s="44">
        <f>IFERROR(W419/H419,"0")+IFERROR(W420/H420,"0")+IFERROR(W421/H421,"0")+IFERROR(W422/H422,"0")+IFERROR(W423/H423,"0")+IFERROR(W424/H424,"0")+IFERROR(W425/H425,"0")</f>
        <v>81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0.60992999999999997</v>
      </c>
      <c r="Y426" s="68"/>
      <c r="Z426" s="68"/>
    </row>
    <row r="427" spans="1:53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340</v>
      </c>
      <c r="W427" s="44">
        <f>IFERROR(SUM(W419:W425),"0")</f>
        <v>340.2</v>
      </c>
      <c r="X427" s="43"/>
      <c r="Y427" s="68"/>
      <c r="Z427" s="68"/>
    </row>
    <row r="428" spans="1:53" ht="14.25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710</v>
      </c>
      <c r="W444" s="56">
        <f t="shared" si="19"/>
        <v>712.80000000000007</v>
      </c>
      <c r="X444" s="42">
        <f>IFERROR(IF(W444=0,"",ROUNDUP(W444/H444,0)*0.01196),"")</f>
        <v>1.6146</v>
      </c>
      <c r="Y444" s="69" t="s">
        <v>48</v>
      </c>
      <c r="Z444" s="70" t="s">
        <v>48</v>
      </c>
      <c r="AD444" s="71"/>
      <c r="BA444" s="309" t="s">
        <v>66</v>
      </c>
    </row>
    <row r="445" spans="1:53" ht="27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400</v>
      </c>
      <c r="W446" s="56">
        <f t="shared" si="19"/>
        <v>401.28000000000003</v>
      </c>
      <c r="X446" s="42">
        <f>IFERROR(IF(W446=0,"",ROUNDUP(W446/H446,0)*0.01196),"")</f>
        <v>0.90895999999999999</v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8</v>
      </c>
      <c r="W450" s="56">
        <f t="shared" si="19"/>
        <v>9.6</v>
      </c>
      <c r="X450" s="42">
        <f>IFERROR(IF(W450=0,"",ROUNDUP(W450/H450,0)*0.00753),"")</f>
        <v>3.0120000000000001E-2</v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213.56060606060606</v>
      </c>
      <c r="W452" s="44">
        <f>IFERROR(W443/H443,"0")+IFERROR(W444/H444,"0")+IFERROR(W445/H445,"0")+IFERROR(W446/H446,"0")+IFERROR(W447/H447,"0")+IFERROR(W448/H448,"0")+IFERROR(W449/H449,"0")+IFERROR(W450/H450,"0")+IFERROR(W451/H451,"0")</f>
        <v>215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2.5536799999999999</v>
      </c>
      <c r="Y452" s="68"/>
      <c r="Z452" s="68"/>
    </row>
    <row r="453" spans="1:53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1118</v>
      </c>
      <c r="W453" s="44">
        <f>IFERROR(SUM(W443:W451),"0")</f>
        <v>1123.68</v>
      </c>
      <c r="X453" s="43"/>
      <c r="Y453" s="68"/>
      <c r="Z453" s="68"/>
    </row>
    <row r="454" spans="1:53" ht="14.25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480</v>
      </c>
      <c r="W455" s="56">
        <f>IFERROR(IF(V455="",0,CEILING((V455/$H455),1)*$H455),"")</f>
        <v>480.48</v>
      </c>
      <c r="X455" s="42">
        <f>IFERROR(IF(W455=0,"",ROUNDUP(W455/H455,0)*0.01196),"")</f>
        <v>1.08836</v>
      </c>
      <c r="Y455" s="69" t="s">
        <v>48</v>
      </c>
      <c r="Z455" s="70" t="s">
        <v>48</v>
      </c>
      <c r="AD455" s="71"/>
      <c r="BA455" s="317" t="s">
        <v>66</v>
      </c>
    </row>
    <row r="456" spans="1:53" ht="16.5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90.909090909090907</v>
      </c>
      <c r="W457" s="44">
        <f>IFERROR(W455/H455,"0")+IFERROR(W456/H456,"0")</f>
        <v>91</v>
      </c>
      <c r="X457" s="44">
        <f>IFERROR(IF(X455="",0,X455),"0")+IFERROR(IF(X456="",0,X456),"0")</f>
        <v>1.08836</v>
      </c>
      <c r="Y457" s="68"/>
      <c r="Z457" s="68"/>
    </row>
    <row r="458" spans="1:53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480</v>
      </c>
      <c r="W458" s="44">
        <f>IFERROR(SUM(W455:W456),"0")</f>
        <v>480.48</v>
      </c>
      <c r="X458" s="43"/>
      <c r="Y458" s="68"/>
      <c r="Z458" s="68"/>
    </row>
    <row r="459" spans="1:53" ht="14.25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240</v>
      </c>
      <c r="W460" s="56">
        <f t="shared" ref="W460:W465" si="20">IFERROR(IF(V460="",0,CEILING((V460/$H460),1)*$H460),"")</f>
        <v>242.88000000000002</v>
      </c>
      <c r="X460" s="42">
        <f>IFERROR(IF(W460=0,"",ROUNDUP(W460/H460,0)*0.01196),"")</f>
        <v>0.55015999999999998</v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100</v>
      </c>
      <c r="W461" s="56">
        <f t="shared" si="20"/>
        <v>100.32000000000001</v>
      </c>
      <c r="X461" s="42">
        <f>IFERROR(IF(W461=0,"",ROUNDUP(W461/H461,0)*0.01196),"")</f>
        <v>0.22724</v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310</v>
      </c>
      <c r="W462" s="56">
        <f t="shared" si="20"/>
        <v>311.52000000000004</v>
      </c>
      <c r="X462" s="42">
        <f>IFERROR(IF(W462=0,"",ROUNDUP(W462/H462,0)*0.01196),"")</f>
        <v>0.70564000000000004</v>
      </c>
      <c r="Y462" s="69" t="s">
        <v>48</v>
      </c>
      <c r="Z462" s="70" t="s">
        <v>48</v>
      </c>
      <c r="AD462" s="71"/>
      <c r="BA462" s="321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123.10606060606059</v>
      </c>
      <c r="W466" s="44">
        <f>IFERROR(W460/H460,"0")+IFERROR(W461/H461,"0")+IFERROR(W462/H462,"0")+IFERROR(W463/H463,"0")+IFERROR(W464/H464,"0")+IFERROR(W465/H465,"0")</f>
        <v>124</v>
      </c>
      <c r="X466" s="44">
        <f>IFERROR(IF(X460="",0,X460),"0")+IFERROR(IF(X461="",0,X461),"0")+IFERROR(IF(X462="",0,X462),"0")+IFERROR(IF(X463="",0,X463),"0")+IFERROR(IF(X464="",0,X464),"0")+IFERROR(IF(X465="",0,X465),"0")</f>
        <v>1.4830399999999999</v>
      </c>
      <c r="Y466" s="68"/>
      <c r="Z466" s="68"/>
    </row>
    <row r="467" spans="1:53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650</v>
      </c>
      <c r="W467" s="44">
        <f>IFERROR(SUM(W460:W465),"0")</f>
        <v>654.72</v>
      </c>
      <c r="X467" s="43"/>
      <c r="Y467" s="68"/>
      <c r="Z467" s="68"/>
    </row>
    <row r="468" spans="1:53" ht="14.25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50</v>
      </c>
      <c r="W489" s="56">
        <f>IFERROR(IF(V489="",0,CEILING((V489/$H489),1)*$H489),"")</f>
        <v>50.400000000000006</v>
      </c>
      <c r="X489" s="42">
        <f>IFERROR(IF(W489=0,"",ROUNDUP(W489/H489,0)*0.00753),"")</f>
        <v>9.0359999999999996E-2</v>
      </c>
      <c r="Y489" s="69" t="s">
        <v>48</v>
      </c>
      <c r="Z489" s="70" t="s">
        <v>48</v>
      </c>
      <c r="AD489" s="71"/>
      <c r="BA489" s="334" t="s">
        <v>66</v>
      </c>
    </row>
    <row r="490" spans="1:53" ht="27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11.904761904761905</v>
      </c>
      <c r="W492" s="44">
        <f>IFERROR(W488/H488,"0")+IFERROR(W489/H489,"0")+IFERROR(W490/H490,"0")+IFERROR(W491/H491,"0")</f>
        <v>12</v>
      </c>
      <c r="X492" s="44">
        <f>IFERROR(IF(X488="",0,X488),"0")+IFERROR(IF(X489="",0,X489),"0")+IFERROR(IF(X490="",0,X490),"0")+IFERROR(IF(X491="",0,X491),"0")</f>
        <v>9.0359999999999996E-2</v>
      </c>
      <c r="Y492" s="68"/>
      <c r="Z492" s="68"/>
    </row>
    <row r="493" spans="1:53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50</v>
      </c>
      <c r="W493" s="44">
        <f>IFERROR(SUM(W488:W491),"0")</f>
        <v>50.400000000000006</v>
      </c>
      <c r="X493" s="43"/>
      <c r="Y493" s="68"/>
      <c r="Z493" s="68"/>
    </row>
    <row r="494" spans="1:53" ht="14.25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1150</v>
      </c>
      <c r="W495" s="56">
        <f>IFERROR(IF(V495="",0,CEILING((V495/$H495),1)*$H495),"")</f>
        <v>1154.3999999999999</v>
      </c>
      <c r="X495" s="42">
        <f>IFERROR(IF(W495=0,"",ROUNDUP(W495/H495,0)*0.02175),"")</f>
        <v>3.2189999999999999</v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40</v>
      </c>
      <c r="W496" s="56">
        <f>IFERROR(IF(V496="",0,CEILING((V496/$H496),1)*$H496),"")</f>
        <v>46.8</v>
      </c>
      <c r="X496" s="42">
        <f>IFERROR(IF(W496=0,"",ROUNDUP(W496/H496,0)*0.02175),"")</f>
        <v>0.1305</v>
      </c>
      <c r="Y496" s="69" t="s">
        <v>48</v>
      </c>
      <c r="Z496" s="70" t="s">
        <v>48</v>
      </c>
      <c r="AD496" s="71"/>
      <c r="BA496" s="338" t="s">
        <v>66</v>
      </c>
    </row>
    <row r="497" spans="1:53" ht="27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152.56410256410257</v>
      </c>
      <c r="W500" s="44">
        <f>IFERROR(W495/H495,"0")+IFERROR(W496/H496,"0")+IFERROR(W497/H497,"0")+IFERROR(W498/H498,"0")+IFERROR(W499/H499,"0")</f>
        <v>154</v>
      </c>
      <c r="X500" s="44">
        <f>IFERROR(IF(X495="",0,X495),"0")+IFERROR(IF(X496="",0,X496),"0")+IFERROR(IF(X497="",0,X497),"0")+IFERROR(IF(X498="",0,X498),"0")+IFERROR(IF(X499="",0,X499),"0")</f>
        <v>3.3494999999999999</v>
      </c>
      <c r="Y500" s="68"/>
      <c r="Z500" s="68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1190</v>
      </c>
      <c r="W501" s="44">
        <f>IFERROR(SUM(W495:W499),"0")</f>
        <v>1201.1999999999998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17973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18129.68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18857.642661993264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19023.721999999998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31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31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19632.642661993264</v>
      </c>
      <c r="W505" s="44">
        <f>GrossWeightTotalR+PalletQtyTotalR*25</f>
        <v>19798.721999999998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2253.3656036109192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2278</v>
      </c>
      <c r="X506" s="43"/>
      <c r="Y506" s="68"/>
      <c r="Z506" s="68"/>
    </row>
    <row r="507" spans="1:53" ht="14.25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35.255999999999993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97.200000000000017</v>
      </c>
      <c r="D512" s="53">
        <f>IFERROR(W55*1,"0")+IFERROR(W56*1,"0")+IFERROR(W57*1,"0")+IFERROR(W58*1,"0")</f>
        <v>164.7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444.9</v>
      </c>
      <c r="F512" s="53">
        <f>IFERROR(W132*1,"0")+IFERROR(W133*1,"0")+IFERROR(W134*1,"0")+IFERROR(W135*1,"0")</f>
        <v>429.3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298.20000000000005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1985.6999999999998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1229.4000000000001</v>
      </c>
      <c r="N512" s="53">
        <f>IFERROR(W280*1,"0")+IFERROR(W281*1,"0")+IFERROR(W282*1,"0")+IFERROR(W283*1,"0")+IFERROR(W284*1,"0")+IFERROR(W285*1,"0")+IFERROR(W286*1,"0")+IFERROR(W287*1,"0")+IFERROR(W291*1,"0")+IFERROR(W292*1,"0")</f>
        <v>159.46</v>
      </c>
      <c r="O512" s="53">
        <f>IFERROR(W297*1,"0")+IFERROR(W301*1,"0")+IFERROR(W305*1,"0")+IFERROR(W309*1,"0")</f>
        <v>72.899999999999991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8133.5999999999995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548.04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663.6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392.2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2258.88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1251.5999999999999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1128</vt:i4>
      </vt:variant>
    </vt:vector>
  </HeadingPairs>
  <TitlesOfParts>
    <vt:vector size="11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2024-01-30T08:32:18Z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