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1,24\30,01,24 Пушкарный\"/>
    </mc:Choice>
  </mc:AlternateContent>
  <xr:revisionPtr revIDLastSave="0" documentId="13_ncr:1_{FD19A405-FC08-47B5-A7A1-30005AAA30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W498" i="2"/>
  <c r="X498" i="2" s="1"/>
  <c r="W497" i="2"/>
  <c r="X497" i="2" s="1"/>
  <c r="X496" i="2"/>
  <c r="W496" i="2"/>
  <c r="W495" i="2"/>
  <c r="W501" i="2" s="1"/>
  <c r="N495" i="2"/>
  <c r="V493" i="2"/>
  <c r="V492" i="2"/>
  <c r="W491" i="2"/>
  <c r="X491" i="2" s="1"/>
  <c r="W490" i="2"/>
  <c r="X490" i="2" s="1"/>
  <c r="W489" i="2"/>
  <c r="W488" i="2"/>
  <c r="V486" i="2"/>
  <c r="V485" i="2"/>
  <c r="W484" i="2"/>
  <c r="X484" i="2" s="1"/>
  <c r="W483" i="2"/>
  <c r="V481" i="2"/>
  <c r="V480" i="2"/>
  <c r="X479" i="2"/>
  <c r="W479" i="2"/>
  <c r="W478" i="2"/>
  <c r="X478" i="2" s="1"/>
  <c r="W477" i="2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W465" i="2"/>
  <c r="X465" i="2" s="1"/>
  <c r="W464" i="2"/>
  <c r="X464" i="2" s="1"/>
  <c r="W463" i="2"/>
  <c r="X463" i="2" s="1"/>
  <c r="W462" i="2"/>
  <c r="N462" i="2"/>
  <c r="W461" i="2"/>
  <c r="X461" i="2" s="1"/>
  <c r="N461" i="2"/>
  <c r="W460" i="2"/>
  <c r="N460" i="2"/>
  <c r="V458" i="2"/>
  <c r="V457" i="2"/>
  <c r="W456" i="2"/>
  <c r="X456" i="2" s="1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X448" i="2"/>
  <c r="W448" i="2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V438" i="2"/>
  <c r="W437" i="2"/>
  <c r="W439" i="2" s="1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W424" i="2"/>
  <c r="X424" i="2" s="1"/>
  <c r="N424" i="2"/>
  <c r="W423" i="2"/>
  <c r="N423" i="2"/>
  <c r="X422" i="2"/>
  <c r="W422" i="2"/>
  <c r="W421" i="2"/>
  <c r="X421" i="2" s="1"/>
  <c r="N421" i="2"/>
  <c r="W420" i="2"/>
  <c r="X420" i="2" s="1"/>
  <c r="N420" i="2"/>
  <c r="W419" i="2"/>
  <c r="W426" i="2" s="1"/>
  <c r="N419" i="2"/>
  <c r="V417" i="2"/>
  <c r="V416" i="2"/>
  <c r="X415" i="2"/>
  <c r="W415" i="2"/>
  <c r="N415" i="2"/>
  <c r="W414" i="2"/>
  <c r="W417" i="2" s="1"/>
  <c r="N414" i="2"/>
  <c r="V411" i="2"/>
  <c r="V410" i="2"/>
  <c r="W409" i="2"/>
  <c r="X409" i="2" s="1"/>
  <c r="W408" i="2"/>
  <c r="X408" i="2" s="1"/>
  <c r="W407" i="2"/>
  <c r="X407" i="2" s="1"/>
  <c r="W406" i="2"/>
  <c r="V404" i="2"/>
  <c r="V403" i="2"/>
  <c r="W402" i="2"/>
  <c r="W404" i="2" s="1"/>
  <c r="N402" i="2"/>
  <c r="V400" i="2"/>
  <c r="V399" i="2"/>
  <c r="W398" i="2"/>
  <c r="X398" i="2" s="1"/>
  <c r="N398" i="2"/>
  <c r="W397" i="2"/>
  <c r="X397" i="2" s="1"/>
  <c r="N397" i="2"/>
  <c r="W396" i="2"/>
  <c r="X396" i="2" s="1"/>
  <c r="N396" i="2"/>
  <c r="W395" i="2"/>
  <c r="W400" i="2" s="1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X375" i="2"/>
  <c r="W375" i="2"/>
  <c r="N375" i="2"/>
  <c r="W374" i="2"/>
  <c r="W376" i="2" s="1"/>
  <c r="N374" i="2"/>
  <c r="V370" i="2"/>
  <c r="V369" i="2"/>
  <c r="W368" i="2"/>
  <c r="W370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V359" i="2"/>
  <c r="V358" i="2"/>
  <c r="W357" i="2"/>
  <c r="X357" i="2" s="1"/>
  <c r="N357" i="2"/>
  <c r="W356" i="2"/>
  <c r="W359" i="2" s="1"/>
  <c r="N356" i="2"/>
  <c r="V354" i="2"/>
  <c r="V353" i="2"/>
  <c r="X352" i="2"/>
  <c r="W352" i="2"/>
  <c r="N352" i="2"/>
  <c r="W351" i="2"/>
  <c r="X351" i="2" s="1"/>
  <c r="X350" i="2"/>
  <c r="W350" i="2"/>
  <c r="N350" i="2"/>
  <c r="W349" i="2"/>
  <c r="X349" i="2" s="1"/>
  <c r="N349" i="2"/>
  <c r="W348" i="2"/>
  <c r="N348" i="2"/>
  <c r="V345" i="2"/>
  <c r="W344" i="2"/>
  <c r="V344" i="2"/>
  <c r="X343" i="2"/>
  <c r="X344" i="2" s="1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X334" i="2"/>
  <c r="W334" i="2"/>
  <c r="N334" i="2"/>
  <c r="W333" i="2"/>
  <c r="X333" i="2" s="1"/>
  <c r="W332" i="2"/>
  <c r="X332" i="2" s="1"/>
  <c r="N332" i="2"/>
  <c r="V330" i="2"/>
  <c r="V329" i="2"/>
  <c r="W328" i="2"/>
  <c r="X328" i="2" s="1"/>
  <c r="N328" i="2"/>
  <c r="W327" i="2"/>
  <c r="N327" i="2"/>
  <c r="W326" i="2"/>
  <c r="X326" i="2" s="1"/>
  <c r="W325" i="2"/>
  <c r="X325" i="2" s="1"/>
  <c r="N325" i="2"/>
  <c r="W324" i="2"/>
  <c r="X324" i="2" s="1"/>
  <c r="N324" i="2"/>
  <c r="W323" i="2"/>
  <c r="X323" i="2" s="1"/>
  <c r="N323" i="2"/>
  <c r="W322" i="2"/>
  <c r="X322" i="2" s="1"/>
  <c r="N322" i="2"/>
  <c r="W321" i="2"/>
  <c r="N321" i="2"/>
  <c r="V317" i="2"/>
  <c r="V316" i="2"/>
  <c r="W315" i="2"/>
  <c r="X315" i="2" s="1"/>
  <c r="X316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W283" i="2"/>
  <c r="X283" i="2" s="1"/>
  <c r="N283" i="2"/>
  <c r="W282" i="2"/>
  <c r="N282" i="2"/>
  <c r="W281" i="2"/>
  <c r="X281" i="2" s="1"/>
  <c r="N281" i="2"/>
  <c r="W280" i="2"/>
  <c r="X280" i="2" s="1"/>
  <c r="N280" i="2"/>
  <c r="V277" i="2"/>
  <c r="V276" i="2"/>
  <c r="W275" i="2"/>
  <c r="X275" i="2" s="1"/>
  <c r="N275" i="2"/>
  <c r="W274" i="2"/>
  <c r="W276" i="2" s="1"/>
  <c r="N274" i="2"/>
  <c r="X273" i="2"/>
  <c r="W273" i="2"/>
  <c r="N273" i="2"/>
  <c r="V271" i="2"/>
  <c r="V270" i="2"/>
  <c r="W269" i="2"/>
  <c r="X269" i="2" s="1"/>
  <c r="N269" i="2"/>
  <c r="W268" i="2"/>
  <c r="X268" i="2" s="1"/>
  <c r="X267" i="2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W251" i="2"/>
  <c r="X251" i="2" s="1"/>
  <c r="W250" i="2"/>
  <c r="X250" i="2" s="1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N241" i="2"/>
  <c r="V239" i="2"/>
  <c r="V238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W214" i="2"/>
  <c r="X214" i="2" s="1"/>
  <c r="W213" i="2"/>
  <c r="X213" i="2" s="1"/>
  <c r="W212" i="2"/>
  <c r="X212" i="2" s="1"/>
  <c r="W211" i="2"/>
  <c r="W215" i="2" s="1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W199" i="2"/>
  <c r="X199" i="2" s="1"/>
  <c r="W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X185" i="2"/>
  <c r="W185" i="2"/>
  <c r="W184" i="2"/>
  <c r="X184" i="2" s="1"/>
  <c r="W183" i="2"/>
  <c r="X183" i="2" s="1"/>
  <c r="N183" i="2"/>
  <c r="W182" i="2"/>
  <c r="X182" i="2" s="1"/>
  <c r="N182" i="2"/>
  <c r="W181" i="2"/>
  <c r="X181" i="2" s="1"/>
  <c r="X180" i="2"/>
  <c r="W180" i="2"/>
  <c r="N180" i="2"/>
  <c r="W179" i="2"/>
  <c r="X178" i="2"/>
  <c r="W178" i="2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N171" i="2"/>
  <c r="V169" i="2"/>
  <c r="V168" i="2"/>
  <c r="W167" i="2"/>
  <c r="X167" i="2" s="1"/>
  <c r="N167" i="2"/>
  <c r="W166" i="2"/>
  <c r="X166" i="2" s="1"/>
  <c r="V164" i="2"/>
  <c r="V163" i="2"/>
  <c r="W162" i="2"/>
  <c r="X162" i="2" s="1"/>
  <c r="N162" i="2"/>
  <c r="W161" i="2"/>
  <c r="N161" i="2"/>
  <c r="V158" i="2"/>
  <c r="V157" i="2"/>
  <c r="W156" i="2"/>
  <c r="X156" i="2" s="1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X149" i="2"/>
  <c r="W149" i="2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W132" i="2"/>
  <c r="F512" i="2" s="1"/>
  <c r="N132" i="2"/>
  <c r="V129" i="2"/>
  <c r="V128" i="2"/>
  <c r="W127" i="2"/>
  <c r="X127" i="2" s="1"/>
  <c r="W126" i="2"/>
  <c r="X126" i="2" s="1"/>
  <c r="N126" i="2"/>
  <c r="W125" i="2"/>
  <c r="X125" i="2" s="1"/>
  <c r="W124" i="2"/>
  <c r="X124" i="2" s="1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X114" i="2"/>
  <c r="W114" i="2"/>
  <c r="X113" i="2"/>
  <c r="W113" i="2"/>
  <c r="W112" i="2"/>
  <c r="X112" i="2" s="1"/>
  <c r="W111" i="2"/>
  <c r="X111" i="2" s="1"/>
  <c r="X110" i="2"/>
  <c r="W110" i="2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W68" i="2"/>
  <c r="X68" i="2" s="1"/>
  <c r="N68" i="2"/>
  <c r="W67" i="2"/>
  <c r="X67" i="2" s="1"/>
  <c r="N67" i="2"/>
  <c r="W66" i="2"/>
  <c r="X66" i="2" s="1"/>
  <c r="W65" i="2"/>
  <c r="X65" i="2" s="1"/>
  <c r="X64" i="2"/>
  <c r="W64" i="2"/>
  <c r="N64" i="2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X28" i="2"/>
  <c r="W28" i="2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W294" i="2" l="1"/>
  <c r="X402" i="2"/>
  <c r="X403" i="2" s="1"/>
  <c r="W403" i="2"/>
  <c r="X32" i="2"/>
  <c r="D512" i="2"/>
  <c r="W203" i="2"/>
  <c r="R512" i="2"/>
  <c r="X368" i="2"/>
  <c r="X369" i="2" s="1"/>
  <c r="W369" i="2"/>
  <c r="W466" i="2"/>
  <c r="V512" i="2"/>
  <c r="W486" i="2"/>
  <c r="W493" i="2"/>
  <c r="W32" i="2"/>
  <c r="X35" i="2"/>
  <c r="X36" i="2" s="1"/>
  <c r="X43" i="2"/>
  <c r="X44" i="2" s="1"/>
  <c r="X132" i="2"/>
  <c r="X136" i="2" s="1"/>
  <c r="W144" i="2"/>
  <c r="W145" i="2"/>
  <c r="H512" i="2"/>
  <c r="W195" i="2"/>
  <c r="W202" i="2"/>
  <c r="X237" i="2"/>
  <c r="X238" i="2" s="1"/>
  <c r="W238" i="2"/>
  <c r="X270" i="2"/>
  <c r="W277" i="2"/>
  <c r="X274" i="2"/>
  <c r="X276" i="2" s="1"/>
  <c r="W302" i="2"/>
  <c r="W316" i="2"/>
  <c r="X335" i="2"/>
  <c r="X356" i="2"/>
  <c r="X358" i="2" s="1"/>
  <c r="W365" i="2"/>
  <c r="X374" i="2"/>
  <c r="X376" i="2" s="1"/>
  <c r="W410" i="2"/>
  <c r="X414" i="2"/>
  <c r="X416" i="2" s="1"/>
  <c r="W430" i="2"/>
  <c r="W431" i="2"/>
  <c r="X437" i="2"/>
  <c r="X438" i="2" s="1"/>
  <c r="W438" i="2"/>
  <c r="X457" i="2"/>
  <c r="X477" i="2"/>
  <c r="X480" i="2" s="1"/>
  <c r="W481" i="2"/>
  <c r="W37" i="2"/>
  <c r="W45" i="2"/>
  <c r="W59" i="2"/>
  <c r="W129" i="2"/>
  <c r="X168" i="2"/>
  <c r="W168" i="2"/>
  <c r="W207" i="2"/>
  <c r="W298" i="2"/>
  <c r="W310" i="2"/>
  <c r="W358" i="2"/>
  <c r="X365" i="2"/>
  <c r="W392" i="2"/>
  <c r="W416" i="2"/>
  <c r="W434" i="2"/>
  <c r="S512" i="2"/>
  <c r="I512" i="2"/>
  <c r="X175" i="2"/>
  <c r="W119" i="2"/>
  <c r="E512" i="2"/>
  <c r="W500" i="2"/>
  <c r="W258" i="2"/>
  <c r="X104" i="2"/>
  <c r="X488" i="2"/>
  <c r="W492" i="2"/>
  <c r="W246" i="2"/>
  <c r="U512" i="2"/>
  <c r="X460" i="2"/>
  <c r="W467" i="2"/>
  <c r="W288" i="2"/>
  <c r="W329" i="2"/>
  <c r="X327" i="2"/>
  <c r="C512" i="2"/>
  <c r="W52" i="2"/>
  <c r="W504" i="2"/>
  <c r="X49" i="2"/>
  <c r="X51" i="2" s="1"/>
  <c r="V506" i="2"/>
  <c r="W51" i="2"/>
  <c r="Q512" i="2"/>
  <c r="W335" i="2"/>
  <c r="W427" i="2"/>
  <c r="V502" i="2"/>
  <c r="T512" i="2"/>
  <c r="V505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66" i="2" s="1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W505" i="2" l="1"/>
  <c r="W506" i="2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<sst xmlns="http://schemas.openxmlformats.org/spreadsheetml/2006/main" count="3325" uniqueCount="760">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</sst>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2"/>
  <sheetViews>
    <sheetView showGridLines="0" tabSelected="1" topLeftCell="A493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45319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Воскресенье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0.41666666666666669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750</v>
      </c>
      <c r="W49" s="56">
        <f>IFERROR(IF(V49="",0,CEILING((V49/$H49),1)*$H49),"")</f>
        <v>756</v>
      </c>
      <c r="X49" s="42">
        <f>IFERROR(IF(W49=0,"",ROUNDUP(W49/H49,0)*0.02175),"")</f>
        <v>1.5225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270</v>
      </c>
      <c r="W50" s="56">
        <f>IFERROR(IF(V50="",0,CEILING((V50/$H50),1)*$H50),"")</f>
        <v>270</v>
      </c>
      <c r="X50" s="42">
        <f>IFERROR(IF(W50=0,"",ROUNDUP(W50/H50,0)*0.00753),"")</f>
        <v>0.753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169.44444444444446</v>
      </c>
      <c r="W51" s="44">
        <f>IFERROR(W49/H49,"0")+IFERROR(W50/H50,"0")</f>
        <v>170</v>
      </c>
      <c r="X51" s="44">
        <f>IFERROR(IF(X49="",0,X49),"0")+IFERROR(IF(X50="",0,X50),"0")</f>
        <v>2.2755000000000001</v>
      </c>
      <c r="Y51" s="68"/>
      <c r="Z51" s="6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1020</v>
      </c>
      <c r="W52" s="44">
        <f>IFERROR(SUM(W49:W50),"0")</f>
        <v>1026</v>
      </c>
      <c r="X52" s="43"/>
      <c r="Y52" s="68"/>
      <c r="Z52" s="68"/>
    </row>
    <row r="53" spans="1:53" ht="16.5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250</v>
      </c>
      <c r="W64" s="56">
        <f t="shared" si="2"/>
        <v>259.20000000000005</v>
      </c>
      <c r="X64" s="42">
        <f t="shared" si="3"/>
        <v>0.52200000000000002</v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30</v>
      </c>
      <c r="W70" s="56">
        <f t="shared" si="2"/>
        <v>30</v>
      </c>
      <c r="X70" s="42">
        <f>IFERROR(IF(W70=0,"",ROUNDUP(W70/H70,0)*0.00753),"")</f>
        <v>7.5300000000000006E-2</v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100</v>
      </c>
      <c r="W71" s="56">
        <f t="shared" si="2"/>
        <v>100</v>
      </c>
      <c r="X71" s="42">
        <f t="shared" ref="X71:X77" si="4">IFERROR(IF(W71=0,"",ROUNDUP(W71/H71,0)*0.00937),"")</f>
        <v>0.23424999999999999</v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58.148148148148145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59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0.83155000000000001</v>
      </c>
      <c r="Y85" s="68"/>
      <c r="Z85" s="68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380</v>
      </c>
      <c r="W86" s="44">
        <f>IFERROR(SUM(W63:W84),"0")</f>
        <v>389.20000000000005</v>
      </c>
      <c r="X86" s="43"/>
      <c r="Y86" s="68"/>
      <c r="Z86" s="68"/>
    </row>
    <row r="87" spans="1:53" ht="14.25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80</v>
      </c>
      <c r="W101" s="56">
        <f t="shared" si="5"/>
        <v>81.199999999999989</v>
      </c>
      <c r="X101" s="42">
        <f>IFERROR(IF(W101=0,"",ROUNDUP(W101/H101,0)*0.00502),"")</f>
        <v>0.14558000000000001</v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28.571428571428573</v>
      </c>
      <c r="W104" s="44">
        <f>IFERROR(W96/H96,"0")+IFERROR(W97/H97,"0")+IFERROR(W98/H98,"0")+IFERROR(W99/H99,"0")+IFERROR(W100/H100,"0")+IFERROR(W101/H101,"0")+IFERROR(W102/H102,"0")+IFERROR(W103/H103,"0")</f>
        <v>28.999999999999996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0.14558000000000001</v>
      </c>
      <c r="Y104" s="68"/>
      <c r="Z104" s="68"/>
    </row>
    <row r="105" spans="1:53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80</v>
      </c>
      <c r="W105" s="44">
        <f>IFERROR(SUM(W96:W103),"0")</f>
        <v>81.199999999999989</v>
      </c>
      <c r="X105" s="43"/>
      <c r="Y105" s="68"/>
      <c r="Z105" s="68"/>
    </row>
    <row r="106" spans="1:53" ht="14.25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300</v>
      </c>
      <c r="W107" s="56">
        <f t="shared" ref="W107:W117" si="6">IFERROR(IF(V107="",0,CEILING((V107/$H107),1)*$H107),"")</f>
        <v>307.8</v>
      </c>
      <c r="X107" s="42">
        <f>IFERROR(IF(W107=0,"",ROUNDUP(W107/H107,0)*0.02175),"")</f>
        <v>0.8264999999999999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200</v>
      </c>
      <c r="W109" s="56">
        <f t="shared" si="6"/>
        <v>201.60000000000002</v>
      </c>
      <c r="X109" s="42">
        <f>IFERROR(IF(W109=0,"",ROUNDUP(W109/H109,0)*0.02175),"")</f>
        <v>0.52200000000000002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60.846560846560848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62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1.3485</v>
      </c>
      <c r="Y118" s="68"/>
      <c r="Z118" s="68"/>
    </row>
    <row r="119" spans="1:53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500</v>
      </c>
      <c r="W119" s="44">
        <f>IFERROR(SUM(W107:W117),"0")</f>
        <v>509.40000000000003</v>
      </c>
      <c r="X119" s="43"/>
      <c r="Y119" s="68"/>
      <c r="Z119" s="68"/>
    </row>
    <row r="120" spans="1:53" ht="14.25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250</v>
      </c>
      <c r="W132" s="56">
        <f>IFERROR(IF(V132="",0,CEILING((V132/$H132),1)*$H132),"")</f>
        <v>251.1</v>
      </c>
      <c r="X132" s="42">
        <f>IFERROR(IF(W132=0,"",ROUNDUP(W132/H132,0)*0.02175),"")</f>
        <v>0.6742499999999999</v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30.8641975308642</v>
      </c>
      <c r="W136" s="44">
        <f>IFERROR(W132/H132,"0")+IFERROR(W133/H133,"0")+IFERROR(W134/H134,"0")+IFERROR(W135/H135,"0")</f>
        <v>31</v>
      </c>
      <c r="X136" s="44">
        <f>IFERROR(IF(X132="",0,X132),"0")+IFERROR(IF(X133="",0,X133),"0")+IFERROR(IF(X134="",0,X134),"0")+IFERROR(IF(X135="",0,X135),"0")</f>
        <v>0.6742499999999999</v>
      </c>
      <c r="Y136" s="68"/>
      <c r="Z136" s="68"/>
    </row>
    <row r="137" spans="1:53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250</v>
      </c>
      <c r="W137" s="44">
        <f>IFERROR(SUM(W132:W135),"0")</f>
        <v>251.1</v>
      </c>
      <c r="X137" s="43"/>
      <c r="Y137" s="68"/>
      <c r="Z137" s="68"/>
    </row>
    <row r="138" spans="1:53" ht="27.75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250</v>
      </c>
      <c r="W171" s="56">
        <f>IFERROR(IF(V171="",0,CEILING((V171/$H171),1)*$H171),"")</f>
        <v>253.8</v>
      </c>
      <c r="X171" s="42">
        <f>IFERROR(IF(W171=0,"",ROUNDUP(W171/H171,0)*0.00937),"")</f>
        <v>0.44039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250</v>
      </c>
      <c r="W172" s="56">
        <f>IFERROR(IF(V172="",0,CEILING((V172/$H172),1)*$H172),"")</f>
        <v>253.8</v>
      </c>
      <c r="X172" s="42">
        <f>IFERROR(IF(W172=0,"",ROUNDUP(W172/H172,0)*0.00937),"")</f>
        <v>0.44039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250</v>
      </c>
      <c r="W173" s="56">
        <f>IFERROR(IF(V173="",0,CEILING((V173/$H173),1)*$H173),"")</f>
        <v>253.8</v>
      </c>
      <c r="X173" s="42">
        <f>IFERROR(IF(W173=0,"",ROUNDUP(W173/H173,0)*0.00937),"")</f>
        <v>0.44039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250</v>
      </c>
      <c r="W174" s="56">
        <f>IFERROR(IF(V174="",0,CEILING((V174/$H174),1)*$H174),"")</f>
        <v>253.8</v>
      </c>
      <c r="X174" s="42">
        <f>IFERROR(IF(W174=0,"",ROUNDUP(W174/H174,0)*0.00937),"")</f>
        <v>0.44039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185.18518518518516</v>
      </c>
      <c r="W175" s="44">
        <f>IFERROR(W171/H171,"0")+IFERROR(W172/H172,"0")+IFERROR(W173/H173,"0")+IFERROR(W174/H174,"0")</f>
        <v>188</v>
      </c>
      <c r="X175" s="44">
        <f>IFERROR(IF(X171="",0,X171),"0")+IFERROR(IF(X172="",0,X172),"0")+IFERROR(IF(X173="",0,X173),"0")+IFERROR(IF(X174="",0,X174),"0")</f>
        <v>1.76156</v>
      </c>
      <c r="Y175" s="68"/>
      <c r="Z175" s="68"/>
    </row>
    <row r="176" spans="1:53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1000</v>
      </c>
      <c r="W176" s="44">
        <f>IFERROR(SUM(W171:W174),"0")</f>
        <v>1015.2</v>
      </c>
      <c r="X176" s="43"/>
      <c r="Y176" s="68"/>
      <c r="Z176" s="68"/>
    </row>
    <row r="177" spans="1:53" ht="14.25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100</v>
      </c>
      <c r="W226" s="56">
        <f t="shared" si="11"/>
        <v>108</v>
      </c>
      <c r="X226" s="42">
        <f>IFERROR(IF(W226=0,"",ROUNDUP(W226/H226,0)*0.02175),"")</f>
        <v>0.21749999999999997</v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250</v>
      </c>
      <c r="W227" s="56">
        <f t="shared" si="11"/>
        <v>250</v>
      </c>
      <c r="X227" s="42">
        <f t="shared" ref="X227:X233" si="12">IFERROR(IF(W227=0,"",ROUNDUP(W227/H227,0)*0.00937),"")</f>
        <v>0.46849999999999997</v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100</v>
      </c>
      <c r="W229" s="56">
        <f t="shared" si="11"/>
        <v>100</v>
      </c>
      <c r="X229" s="42">
        <f t="shared" si="12"/>
        <v>0.18740000000000001</v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79.259259259259267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80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0.87339999999999995</v>
      </c>
      <c r="Y234" s="68"/>
      <c r="Z234" s="68"/>
    </row>
    <row r="235" spans="1:53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450</v>
      </c>
      <c r="W235" s="44">
        <f>IFERROR(SUM(W219:W233),"0")</f>
        <v>458</v>
      </c>
      <c r="X235" s="43"/>
      <c r="Y235" s="68"/>
      <c r="Z235" s="68"/>
    </row>
    <row r="236" spans="1:53" ht="14.25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200</v>
      </c>
      <c r="W242" s="56">
        <f>IFERROR(IF(V242="",0,CEILING((V242/$H242),1)*$H242),"")</f>
        <v>201.60000000000002</v>
      </c>
      <c r="X242" s="42">
        <f>IFERROR(IF(W242=0,"",ROUNDUP(W242/H242,0)*0.00753),"")</f>
        <v>0.36143999999999998</v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47.61904761904762</v>
      </c>
      <c r="W245" s="44">
        <f>IFERROR(W241/H241,"0")+IFERROR(W242/H242,"0")+IFERROR(W243/H243,"0")+IFERROR(W244/H244,"0")</f>
        <v>48</v>
      </c>
      <c r="X245" s="44">
        <f>IFERROR(IF(X241="",0,X241),"0")+IFERROR(IF(X242="",0,X242),"0")+IFERROR(IF(X243="",0,X243),"0")+IFERROR(IF(X244="",0,X244),"0")</f>
        <v>0.36143999999999998</v>
      </c>
      <c r="Y245" s="68"/>
      <c r="Z245" s="6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200</v>
      </c>
      <c r="W246" s="44">
        <f>IFERROR(SUM(W241:W244),"0")</f>
        <v>201.60000000000002</v>
      </c>
      <c r="X246" s="43"/>
      <c r="Y246" s="68"/>
      <c r="Z246" s="68"/>
    </row>
    <row r="247" spans="1:53" ht="14.25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7700</v>
      </c>
      <c r="W248" s="56">
        <f t="shared" ref="W248:W257" si="13">IFERROR(IF(V248="",0,CEILING((V248/$H248),1)*$H248),"")</f>
        <v>7706.4</v>
      </c>
      <c r="X248" s="42">
        <f>IFERROR(IF(W248=0,"",ROUNDUP(W248/H248,0)*0.02175),"")</f>
        <v>21.488999999999997</v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180</v>
      </c>
      <c r="W253" s="56">
        <f t="shared" si="13"/>
        <v>180</v>
      </c>
      <c r="X253" s="42">
        <f>IFERROR(IF(W253=0,"",ROUNDUP(W253/H253,0)*0.00937),"")</f>
        <v>0.46849999999999997</v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1037.1794871794873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1038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21.957499999999996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7880</v>
      </c>
      <c r="W259" s="44">
        <f>IFERROR(SUM(W248:W257),"0")</f>
        <v>7886.4</v>
      </c>
      <c r="X259" s="43"/>
      <c r="Y259" s="68"/>
      <c r="Z259" s="68"/>
    </row>
    <row r="260" spans="1:53" ht="14.25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500</v>
      </c>
      <c r="W262" s="56">
        <f>IFERROR(IF(V262="",0,CEILING((V262/$H262),1)*$H262),"")</f>
        <v>507</v>
      </c>
      <c r="X262" s="42">
        <f>IFERROR(IF(W262=0,"",ROUNDUP(W262/H262,0)*0.02175),"")</f>
        <v>1.4137499999999998</v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80</v>
      </c>
      <c r="W263" s="56">
        <f>IFERROR(IF(V263="",0,CEILING((V263/$H263),1)*$H263),"")</f>
        <v>84</v>
      </c>
      <c r="X263" s="42">
        <f>IFERROR(IF(W263=0,"",ROUNDUP(W263/H263,0)*0.02175),"")</f>
        <v>0.21749999999999997</v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73.626373626373621</v>
      </c>
      <c r="W264" s="44">
        <f>IFERROR(W261/H261,"0")+IFERROR(W262/H262,"0")+IFERROR(W263/H263,"0")</f>
        <v>75</v>
      </c>
      <c r="X264" s="44">
        <f>IFERROR(IF(X261="",0,X261),"0")+IFERROR(IF(X262="",0,X262),"0")+IFERROR(IF(X263="",0,X263),"0")</f>
        <v>1.6312499999999999</v>
      </c>
      <c r="Y264" s="68"/>
      <c r="Z264" s="6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580</v>
      </c>
      <c r="W265" s="44">
        <f>IFERROR(SUM(W261:W263),"0")</f>
        <v>591</v>
      </c>
      <c r="X265" s="43"/>
      <c r="Y265" s="68"/>
      <c r="Z265" s="68"/>
    </row>
    <row r="266" spans="1:53" ht="14.25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100</v>
      </c>
      <c r="W287" s="56">
        <f t="shared" si="14"/>
        <v>100</v>
      </c>
      <c r="X287" s="42">
        <f>IFERROR(IF(W287=0,"",ROUNDUP(W287/H287,0)*0.00937),"")</f>
        <v>0.18740000000000001</v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20</v>
      </c>
      <c r="W288" s="44">
        <f>IFERROR(W280/H280,"0")+IFERROR(W281/H281,"0")+IFERROR(W282/H282,"0")+IFERROR(W283/H283,"0")+IFERROR(W284/H284,"0")+IFERROR(W285/H285,"0")+IFERROR(W286/H286,"0")+IFERROR(W287/H287,"0")</f>
        <v>20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0.18740000000000001</v>
      </c>
      <c r="Y288" s="68"/>
      <c r="Z288" s="68"/>
    </row>
    <row r="289" spans="1:53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100</v>
      </c>
      <c r="W289" s="44">
        <f>IFERROR(SUM(W280:W287),"0")</f>
        <v>100</v>
      </c>
      <c r="X289" s="43"/>
      <c r="Y289" s="68"/>
      <c r="Z289" s="68"/>
    </row>
    <row r="290" spans="1:53" ht="14.25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580</v>
      </c>
      <c r="W301" s="56">
        <f>IFERROR(IF(V301="",0,CEILING((V301/$H301),1)*$H301),"")</f>
        <v>583.19999999999993</v>
      </c>
      <c r="X301" s="42">
        <f>IFERROR(IF(W301=0,"",ROUNDUP(W301/H301,0)*0.02175),"")</f>
        <v>1.5659999999999998</v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71.604938271604937</v>
      </c>
      <c r="W302" s="44">
        <f>IFERROR(W301/H301,"0")</f>
        <v>72</v>
      </c>
      <c r="X302" s="44">
        <f>IFERROR(IF(X301="",0,X301),"0")</f>
        <v>1.5659999999999998</v>
      </c>
      <c r="Y302" s="68"/>
      <c r="Z302" s="68"/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580</v>
      </c>
      <c r="W303" s="44">
        <f>IFERROR(SUM(W301:W301),"0")</f>
        <v>583.19999999999993</v>
      </c>
      <c r="X303" s="43"/>
      <c r="Y303" s="68"/>
      <c r="Z303" s="68"/>
    </row>
    <row r="304" spans="1:53" ht="14.25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75</v>
      </c>
      <c r="W327" s="56">
        <f t="shared" si="15"/>
        <v>75</v>
      </c>
      <c r="X327" s="42">
        <f>IFERROR(IF(W327=0,"",ROUNDUP(W327/H327,0)*0.00937),"")</f>
        <v>0.14055000000000001</v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50</v>
      </c>
      <c r="W328" s="56">
        <f t="shared" si="15"/>
        <v>50</v>
      </c>
      <c r="X328" s="42">
        <f>IFERROR(IF(W328=0,"",ROUNDUP(W328/H328,0)*0.00937),"")</f>
        <v>9.3700000000000006E-2</v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25</v>
      </c>
      <c r="W329" s="44">
        <f>IFERROR(W321/H321,"0")+IFERROR(W322/H322,"0")+IFERROR(W323/H323,"0")+IFERROR(W324/H324,"0")+IFERROR(W325/H325,"0")+IFERROR(W326/H326,"0")+IFERROR(W327/H327,"0")+IFERROR(W328/H328,"0")</f>
        <v>25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0.23425000000000001</v>
      </c>
      <c r="Y329" s="68"/>
      <c r="Z329" s="68"/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125</v>
      </c>
      <c r="W330" s="44">
        <f>IFERROR(SUM(W321:W328),"0")</f>
        <v>125</v>
      </c>
      <c r="X330" s="43"/>
      <c r="Y330" s="68"/>
      <c r="Z330" s="68"/>
    </row>
    <row r="331" spans="1:53" ht="14.25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0</v>
      </c>
      <c r="W335" s="44">
        <f>IFERROR(W332/H332,"0")+IFERROR(W333/H333,"0")+IFERROR(W334/H334,"0")</f>
        <v>0</v>
      </c>
      <c r="X335" s="44">
        <f>IFERROR(IF(X332="",0,X332),"0")+IFERROR(IF(X333="",0,X333),"0")+IFERROR(IF(X334="",0,X334),"0")</f>
        <v>0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0</v>
      </c>
      <c r="W336" s="44">
        <f>IFERROR(SUM(W332:W334),"0")</f>
        <v>0</v>
      </c>
      <c r="X336" s="43"/>
      <c r="Y336" s="68"/>
      <c r="Z336" s="68"/>
    </row>
    <row r="337" spans="1:53" ht="14.25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200</v>
      </c>
      <c r="W381" s="56">
        <f t="shared" si="16"/>
        <v>201.60000000000002</v>
      </c>
      <c r="X381" s="42">
        <f>IFERROR(IF(W381=0,"",ROUNDUP(W381/H381,0)*0.00753),"")</f>
        <v>0.36143999999999998</v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47.61904761904762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48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0.36143999999999998</v>
      </c>
      <c r="Y392" s="68"/>
      <c r="Z392" s="68"/>
    </row>
    <row r="393" spans="1:53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200</v>
      </c>
      <c r="W393" s="44">
        <f>IFERROR(SUM(W379:W391),"0")</f>
        <v>201.60000000000002</v>
      </c>
      <c r="X393" s="43"/>
      <c r="Y393" s="68"/>
      <c r="Z393" s="68"/>
    </row>
    <row r="394" spans="1:53" ht="14.25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150</v>
      </c>
      <c r="W419" s="56">
        <f t="shared" ref="W419:W425" si="18">IFERROR(IF(V419="",0,CEILING((V419/$H419),1)*$H419),"")</f>
        <v>151.20000000000002</v>
      </c>
      <c r="X419" s="42">
        <f>IFERROR(IF(W419=0,"",ROUNDUP(W419/H419,0)*0.00753),"")</f>
        <v>0.27107999999999999</v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35.714285714285715</v>
      </c>
      <c r="W426" s="44">
        <f>IFERROR(W419/H419,"0")+IFERROR(W420/H420,"0")+IFERROR(W421/H421,"0")+IFERROR(W422/H422,"0")+IFERROR(W423/H423,"0")+IFERROR(W424/H424,"0")+IFERROR(W425/H425,"0")</f>
        <v>36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0.27107999999999999</v>
      </c>
      <c r="Y426" s="68"/>
      <c r="Z426" s="68"/>
    </row>
    <row r="427" spans="1:53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150</v>
      </c>
      <c r="W427" s="44">
        <f>IFERROR(SUM(W419:W425),"0")</f>
        <v>151.20000000000002</v>
      </c>
      <c r="X427" s="43"/>
      <c r="Y427" s="68"/>
      <c r="Z427" s="68"/>
    </row>
    <row r="428" spans="1:53" ht="14.25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1050</v>
      </c>
      <c r="W444" s="56">
        <f t="shared" si="19"/>
        <v>1050.72</v>
      </c>
      <c r="X444" s="42">
        <f>IFERROR(IF(W444=0,"",ROUNDUP(W444/H444,0)*0.01196),"")</f>
        <v>2.3800400000000002</v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520</v>
      </c>
      <c r="W446" s="56">
        <f t="shared" si="19"/>
        <v>522.72</v>
      </c>
      <c r="X446" s="42">
        <f>IFERROR(IF(W446=0,"",ROUNDUP(W446/H446,0)*0.01196),"")</f>
        <v>1.18404</v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297.34848484848482</v>
      </c>
      <c r="W452" s="44">
        <f>IFERROR(W443/H443,"0")+IFERROR(W444/H444,"0")+IFERROR(W445/H445,"0")+IFERROR(W446/H446,"0")+IFERROR(W447/H447,"0")+IFERROR(W448/H448,"0")+IFERROR(W449/H449,"0")+IFERROR(W450/H450,"0")+IFERROR(W451/H451,"0")</f>
        <v>298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3.5640800000000001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1570</v>
      </c>
      <c r="W453" s="44">
        <f>IFERROR(SUM(W443:W451),"0")</f>
        <v>1573.44</v>
      </c>
      <c r="X453" s="43"/>
      <c r="Y453" s="68"/>
      <c r="Z453" s="68"/>
    </row>
    <row r="454" spans="1:53" ht="14.25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520</v>
      </c>
      <c r="W455" s="56">
        <f>IFERROR(IF(V455="",0,CEILING((V455/$H455),1)*$H455),"")</f>
        <v>522.72</v>
      </c>
      <c r="X455" s="42">
        <f>IFERROR(IF(W455=0,"",ROUNDUP(W455/H455,0)*0.01196),"")</f>
        <v>1.18404</v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98.484848484848484</v>
      </c>
      <c r="W457" s="44">
        <f>IFERROR(W455/H455,"0")+IFERROR(W456/H456,"0")</f>
        <v>99</v>
      </c>
      <c r="X457" s="44">
        <f>IFERROR(IF(X455="",0,X455),"0")+IFERROR(IF(X456="",0,X456),"0")</f>
        <v>1.18404</v>
      </c>
      <c r="Y457" s="68"/>
      <c r="Z457" s="68"/>
    </row>
    <row r="458" spans="1:53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520</v>
      </c>
      <c r="W458" s="44">
        <f>IFERROR(SUM(W455:W456),"0")</f>
        <v>522.72</v>
      </c>
      <c r="X458" s="43"/>
      <c r="Y458" s="68"/>
      <c r="Z458" s="68"/>
    </row>
    <row r="459" spans="1:53" ht="14.25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300</v>
      </c>
      <c r="W460" s="56">
        <f t="shared" ref="W460:W465" si="20">IFERROR(IF(V460="",0,CEILING((V460/$H460),1)*$H460),"")</f>
        <v>300.96000000000004</v>
      </c>
      <c r="X460" s="42">
        <f>IFERROR(IF(W460=0,"",ROUNDUP(W460/H460,0)*0.01196),"")</f>
        <v>0.68171999999999999</v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200</v>
      </c>
      <c r="W461" s="56">
        <f t="shared" si="20"/>
        <v>200.64000000000001</v>
      </c>
      <c r="X461" s="42">
        <f>IFERROR(IF(W461=0,"",ROUNDUP(W461/H461,0)*0.01196),"")</f>
        <v>0.45448</v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200</v>
      </c>
      <c r="W462" s="56">
        <f t="shared" si="20"/>
        <v>200.64000000000001</v>
      </c>
      <c r="X462" s="42">
        <f>IFERROR(IF(W462=0,"",ROUNDUP(W462/H462,0)*0.01196),"")</f>
        <v>0.45448</v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132.57575757575756</v>
      </c>
      <c r="W466" s="44">
        <f>IFERROR(W460/H460,"0")+IFERROR(W461/H461,"0")+IFERROR(W462/H462,"0")+IFERROR(W463/H463,"0")+IFERROR(W464/H464,"0")+IFERROR(W465/H465,"0")</f>
        <v>133</v>
      </c>
      <c r="X466" s="44">
        <f>IFERROR(IF(X460="",0,X460),"0")+IFERROR(IF(X461="",0,X461),"0")+IFERROR(IF(X462="",0,X462),"0")+IFERROR(IF(X463="",0,X463),"0")+IFERROR(IF(X464="",0,X464),"0")+IFERROR(IF(X465="",0,X465),"0")</f>
        <v>1.5906800000000001</v>
      </c>
      <c r="Y466" s="68"/>
      <c r="Z466" s="68"/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700</v>
      </c>
      <c r="W467" s="44">
        <f>IFERROR(SUM(W460:W465),"0")</f>
        <v>702.24</v>
      </c>
      <c r="X467" s="43"/>
      <c r="Y467" s="68"/>
      <c r="Z467" s="68"/>
    </row>
    <row r="468" spans="1:53" ht="14.25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100</v>
      </c>
      <c r="W488" s="56">
        <f>IFERROR(IF(V488="",0,CEILING((V488/$H488),1)*$H488),"")</f>
        <v>100.80000000000001</v>
      </c>
      <c r="X488" s="42">
        <f>IFERROR(IF(W488=0,"",ROUNDUP(W488/H488,0)*0.00753),"")</f>
        <v>0.18071999999999999</v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480</v>
      </c>
      <c r="W489" s="56">
        <f>IFERROR(IF(V489="",0,CEILING((V489/$H489),1)*$H489),"")</f>
        <v>483</v>
      </c>
      <c r="X489" s="42">
        <f>IFERROR(IF(W489=0,"",ROUNDUP(W489/H489,0)*0.00753),"")</f>
        <v>0.86595</v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138.09523809523807</v>
      </c>
      <c r="W492" s="44">
        <f>IFERROR(W488/H488,"0")+IFERROR(W489/H489,"0")+IFERROR(W490/H490,"0")+IFERROR(W491/H491,"0")</f>
        <v>139</v>
      </c>
      <c r="X492" s="44">
        <f>IFERROR(IF(X488="",0,X488),"0")+IFERROR(IF(X489="",0,X489),"0")+IFERROR(IF(X490="",0,X490),"0")+IFERROR(IF(X491="",0,X491),"0")</f>
        <v>1.04667</v>
      </c>
      <c r="Y492" s="68"/>
      <c r="Z492" s="68"/>
    </row>
    <row r="493" spans="1:53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580</v>
      </c>
      <c r="W493" s="44">
        <f>IFERROR(SUM(W488:W491),"0")</f>
        <v>583.79999999999995</v>
      </c>
      <c r="X493" s="43"/>
      <c r="Y493" s="68"/>
      <c r="Z493" s="68"/>
    </row>
    <row r="494" spans="1:53" ht="14.25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750</v>
      </c>
      <c r="W495" s="56">
        <f>IFERROR(IF(V495="",0,CEILING((V495/$H495),1)*$H495),"")</f>
        <v>756.6</v>
      </c>
      <c r="X495" s="42">
        <f>IFERROR(IF(W495=0,"",ROUNDUP(W495/H495,0)*0.02175),"")</f>
        <v>2.10975</v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96.15384615384616</v>
      </c>
      <c r="W500" s="44">
        <f>IFERROR(W495/H495,"0")+IFERROR(W496/H496,"0")+IFERROR(W497/H497,"0")+IFERROR(W498/H498,"0")+IFERROR(W499/H499,"0")</f>
        <v>97</v>
      </c>
      <c r="X500" s="44">
        <f>IFERROR(IF(X495="",0,X495),"0")+IFERROR(IF(X496="",0,X496),"0")+IFERROR(IF(X497="",0,X497),"0")+IFERROR(IF(X498="",0,X498),"0")+IFERROR(IF(X499="",0,X499),"0")</f>
        <v>2.10975</v>
      </c>
      <c r="Y500" s="68"/>
      <c r="Z500" s="68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750</v>
      </c>
      <c r="W501" s="44">
        <f>IFERROR(SUM(W495:W499),"0")</f>
        <v>756.6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17615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17708.900000000001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18770.220211270214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18869.531999999999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37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37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19695.220211270214</v>
      </c>
      <c r="W505" s="44">
        <f>GrossWeightTotalR+PalletQtyTotalR*25</f>
        <v>19794.531999999999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2733.3405791739124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2747</v>
      </c>
      <c r="X506" s="43"/>
      <c r="Y506" s="68"/>
      <c r="Z506" s="68"/>
    </row>
    <row r="507" spans="1:53" ht="14.25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43.975919999999995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1026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979.80000000000007</v>
      </c>
      <c r="F512" s="53">
        <f>IFERROR(W132*1,"0")+IFERROR(W133*1,"0")+IFERROR(W134*1,"0")+IFERROR(W135*1,"0")</f>
        <v>251.1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1015.2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9137</v>
      </c>
      <c r="N512" s="53">
        <f>IFERROR(W280*1,"0")+IFERROR(W281*1,"0")+IFERROR(W282*1,"0")+IFERROR(W283*1,"0")+IFERROR(W284*1,"0")+IFERROR(W285*1,"0")+IFERROR(W286*1,"0")+IFERROR(W287*1,"0")+IFERROR(W291*1,"0")+IFERROR(W292*1,"0")</f>
        <v>100</v>
      </c>
      <c r="O512" s="53">
        <f>IFERROR(W297*1,"0")+IFERROR(W301*1,"0")+IFERROR(W305*1,"0")+IFERROR(W309*1,"0")</f>
        <v>583.19999999999993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125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201.60000000000002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151.20000000000002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2798.3999999999996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1340.4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2024-01-30T08:34:04Z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