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764AA22-3A81-49C8-8822-F973AC1CAF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V501" i="1"/>
  <c r="V503" i="1" s="1"/>
  <c r="V499" i="1"/>
  <c r="W498" i="1"/>
  <c r="V498" i="1"/>
  <c r="X497" i="1"/>
  <c r="W497" i="1"/>
  <c r="X496" i="1"/>
  <c r="W496" i="1"/>
  <c r="X495" i="1"/>
  <c r="W495" i="1"/>
  <c r="X494" i="1"/>
  <c r="W494" i="1"/>
  <c r="X493" i="1"/>
  <c r="X498" i="1" s="1"/>
  <c r="W493" i="1"/>
  <c r="W499" i="1" s="1"/>
  <c r="N493" i="1"/>
  <c r="V491" i="1"/>
  <c r="W490" i="1"/>
  <c r="V490" i="1"/>
  <c r="X489" i="1"/>
  <c r="W489" i="1"/>
  <c r="X488" i="1"/>
  <c r="W488" i="1"/>
  <c r="X487" i="1"/>
  <c r="W487" i="1"/>
  <c r="X486" i="1"/>
  <c r="X490" i="1" s="1"/>
  <c r="W486" i="1"/>
  <c r="W491" i="1" s="1"/>
  <c r="V484" i="1"/>
  <c r="V483" i="1"/>
  <c r="W482" i="1"/>
  <c r="X482" i="1" s="1"/>
  <c r="W481" i="1"/>
  <c r="V479" i="1"/>
  <c r="W478" i="1"/>
  <c r="V478" i="1"/>
  <c r="X477" i="1"/>
  <c r="W477" i="1"/>
  <c r="X476" i="1"/>
  <c r="W476" i="1"/>
  <c r="X475" i="1"/>
  <c r="X478" i="1" s="1"/>
  <c r="W475" i="1"/>
  <c r="U510" i="1" s="1"/>
  <c r="V471" i="1"/>
  <c r="V470" i="1"/>
  <c r="W469" i="1"/>
  <c r="X469" i="1" s="1"/>
  <c r="N469" i="1"/>
  <c r="X468" i="1"/>
  <c r="W468" i="1"/>
  <c r="N468" i="1"/>
  <c r="W467" i="1"/>
  <c r="V465" i="1"/>
  <c r="W464" i="1"/>
  <c r="V464" i="1"/>
  <c r="X463" i="1"/>
  <c r="W463" i="1"/>
  <c r="X462" i="1"/>
  <c r="W462" i="1"/>
  <c r="X461" i="1"/>
  <c r="W461" i="1"/>
  <c r="X460" i="1"/>
  <c r="W460" i="1"/>
  <c r="N460" i="1"/>
  <c r="W459" i="1"/>
  <c r="X459" i="1" s="1"/>
  <c r="N459" i="1"/>
  <c r="X458" i="1"/>
  <c r="W458" i="1"/>
  <c r="W465" i="1" s="1"/>
  <c r="N458" i="1"/>
  <c r="V456" i="1"/>
  <c r="V455" i="1"/>
  <c r="X454" i="1"/>
  <c r="W454" i="1"/>
  <c r="N454" i="1"/>
  <c r="W453" i="1"/>
  <c r="N453" i="1"/>
  <c r="V451" i="1"/>
  <c r="V450" i="1"/>
  <c r="W449" i="1"/>
  <c r="X449" i="1" s="1"/>
  <c r="N449" i="1"/>
  <c r="X448" i="1"/>
  <c r="W448" i="1"/>
  <c r="N448" i="1"/>
  <c r="W447" i="1"/>
  <c r="X447" i="1" s="1"/>
  <c r="N447" i="1"/>
  <c r="X446" i="1"/>
  <c r="W446" i="1"/>
  <c r="N446" i="1"/>
  <c r="W445" i="1"/>
  <c r="X445" i="1" s="1"/>
  <c r="N445" i="1"/>
  <c r="X444" i="1"/>
  <c r="W444" i="1"/>
  <c r="N444" i="1"/>
  <c r="W443" i="1"/>
  <c r="X443" i="1" s="1"/>
  <c r="N443" i="1"/>
  <c r="X442" i="1"/>
  <c r="W442" i="1"/>
  <c r="N442" i="1"/>
  <c r="W441" i="1"/>
  <c r="N441" i="1"/>
  <c r="V437" i="1"/>
  <c r="V436" i="1"/>
  <c r="W435" i="1"/>
  <c r="V433" i="1"/>
  <c r="W432" i="1"/>
  <c r="V432" i="1"/>
  <c r="X431" i="1"/>
  <c r="X432" i="1" s="1"/>
  <c r="W431" i="1"/>
  <c r="W433" i="1" s="1"/>
  <c r="V429" i="1"/>
  <c r="V428" i="1"/>
  <c r="W427" i="1"/>
  <c r="V425" i="1"/>
  <c r="V424" i="1"/>
  <c r="X423" i="1"/>
  <c r="W423" i="1"/>
  <c r="N423" i="1"/>
  <c r="W422" i="1"/>
  <c r="X422" i="1" s="1"/>
  <c r="N422" i="1"/>
  <c r="X421" i="1"/>
  <c r="W421" i="1"/>
  <c r="N421" i="1"/>
  <c r="W420" i="1"/>
  <c r="X420" i="1" s="1"/>
  <c r="W419" i="1"/>
  <c r="X419" i="1" s="1"/>
  <c r="N419" i="1"/>
  <c r="X418" i="1"/>
  <c r="W418" i="1"/>
  <c r="N418" i="1"/>
  <c r="W417" i="1"/>
  <c r="N417" i="1"/>
  <c r="V415" i="1"/>
  <c r="V414" i="1"/>
  <c r="W413" i="1"/>
  <c r="X413" i="1" s="1"/>
  <c r="N413" i="1"/>
  <c r="X412" i="1"/>
  <c r="X414" i="1" s="1"/>
  <c r="W412" i="1"/>
  <c r="N412" i="1"/>
  <c r="V409" i="1"/>
  <c r="W408" i="1"/>
  <c r="V408" i="1"/>
  <c r="X407" i="1"/>
  <c r="W407" i="1"/>
  <c r="X406" i="1"/>
  <c r="W406" i="1"/>
  <c r="X405" i="1"/>
  <c r="W405" i="1"/>
  <c r="X404" i="1"/>
  <c r="X408" i="1" s="1"/>
  <c r="W404" i="1"/>
  <c r="W409" i="1" s="1"/>
  <c r="V402" i="1"/>
  <c r="V401" i="1"/>
  <c r="W400" i="1"/>
  <c r="N400" i="1"/>
  <c r="V398" i="1"/>
  <c r="V397" i="1"/>
  <c r="W396" i="1"/>
  <c r="X396" i="1" s="1"/>
  <c r="N396" i="1"/>
  <c r="X395" i="1"/>
  <c r="X397" i="1" s="1"/>
  <c r="W395" i="1"/>
  <c r="N395" i="1"/>
  <c r="W394" i="1"/>
  <c r="X394" i="1" s="1"/>
  <c r="N394" i="1"/>
  <c r="X393" i="1"/>
  <c r="W393" i="1"/>
  <c r="W397" i="1" s="1"/>
  <c r="N393" i="1"/>
  <c r="V391" i="1"/>
  <c r="V390" i="1"/>
  <c r="X389" i="1"/>
  <c r="W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X381" i="1" s="1"/>
  <c r="N381" i="1"/>
  <c r="X380" i="1"/>
  <c r="W380" i="1"/>
  <c r="N380" i="1"/>
  <c r="W379" i="1"/>
  <c r="X379" i="1" s="1"/>
  <c r="N379" i="1"/>
  <c r="X378" i="1"/>
  <c r="W378" i="1"/>
  <c r="N378" i="1"/>
  <c r="W377" i="1"/>
  <c r="N377" i="1"/>
  <c r="V375" i="1"/>
  <c r="V374" i="1"/>
  <c r="W373" i="1"/>
  <c r="X373" i="1" s="1"/>
  <c r="N373" i="1"/>
  <c r="X372" i="1"/>
  <c r="X374" i="1" s="1"/>
  <c r="W372" i="1"/>
  <c r="W374" i="1" s="1"/>
  <c r="N372" i="1"/>
  <c r="V368" i="1"/>
  <c r="W367" i="1"/>
  <c r="V367" i="1"/>
  <c r="X366" i="1"/>
  <c r="X367" i="1" s="1"/>
  <c r="W366" i="1"/>
  <c r="W368" i="1" s="1"/>
  <c r="N366" i="1"/>
  <c r="V364" i="1"/>
  <c r="V363" i="1"/>
  <c r="X362" i="1"/>
  <c r="W362" i="1"/>
  <c r="N362" i="1"/>
  <c r="W361" i="1"/>
  <c r="X361" i="1" s="1"/>
  <c r="N361" i="1"/>
  <c r="X360" i="1"/>
  <c r="W360" i="1"/>
  <c r="N360" i="1"/>
  <c r="W359" i="1"/>
  <c r="N359" i="1"/>
  <c r="V357" i="1"/>
  <c r="V356" i="1"/>
  <c r="W355" i="1"/>
  <c r="X355" i="1" s="1"/>
  <c r="N355" i="1"/>
  <c r="X354" i="1"/>
  <c r="X356" i="1" s="1"/>
  <c r="W354" i="1"/>
  <c r="W356" i="1" s="1"/>
  <c r="N354" i="1"/>
  <c r="V352" i="1"/>
  <c r="V351" i="1"/>
  <c r="X350" i="1"/>
  <c r="W350" i="1"/>
  <c r="N350" i="1"/>
  <c r="W349" i="1"/>
  <c r="X349" i="1" s="1"/>
  <c r="W348" i="1"/>
  <c r="X348" i="1" s="1"/>
  <c r="N348" i="1"/>
  <c r="X347" i="1"/>
  <c r="W347" i="1"/>
  <c r="N347" i="1"/>
  <c r="W346" i="1"/>
  <c r="N346" i="1"/>
  <c r="V343" i="1"/>
  <c r="V342" i="1"/>
  <c r="W341" i="1"/>
  <c r="N341" i="1"/>
  <c r="V339" i="1"/>
  <c r="V338" i="1"/>
  <c r="W337" i="1"/>
  <c r="X337" i="1" s="1"/>
  <c r="N337" i="1"/>
  <c r="X336" i="1"/>
  <c r="X338" i="1" s="1"/>
  <c r="W336" i="1"/>
  <c r="W338" i="1" s="1"/>
  <c r="V334" i="1"/>
  <c r="V333" i="1"/>
  <c r="W332" i="1"/>
  <c r="X332" i="1" s="1"/>
  <c r="N332" i="1"/>
  <c r="X331" i="1"/>
  <c r="W331" i="1"/>
  <c r="X330" i="1"/>
  <c r="X333" i="1" s="1"/>
  <c r="W330" i="1"/>
  <c r="W333" i="1" s="1"/>
  <c r="N330" i="1"/>
  <c r="V328" i="1"/>
  <c r="V327" i="1"/>
  <c r="X326" i="1"/>
  <c r="W326" i="1"/>
  <c r="N326" i="1"/>
  <c r="W325" i="1"/>
  <c r="X325" i="1" s="1"/>
  <c r="N325" i="1"/>
  <c r="X324" i="1"/>
  <c r="W324" i="1"/>
  <c r="N324" i="1"/>
  <c r="W323" i="1"/>
  <c r="X323" i="1" s="1"/>
  <c r="W322" i="1"/>
  <c r="X322" i="1" s="1"/>
  <c r="N322" i="1"/>
  <c r="X321" i="1"/>
  <c r="W321" i="1"/>
  <c r="N321" i="1"/>
  <c r="W320" i="1"/>
  <c r="X320" i="1" s="1"/>
  <c r="N320" i="1"/>
  <c r="X319" i="1"/>
  <c r="W319" i="1"/>
  <c r="W328" i="1" s="1"/>
  <c r="N319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W302" i="1"/>
  <c r="V302" i="1"/>
  <c r="X301" i="1"/>
  <c r="X302" i="1" s="1"/>
  <c r="W301" i="1"/>
  <c r="O510" i="1" s="1"/>
  <c r="N301" i="1"/>
  <c r="V298" i="1"/>
  <c r="V297" i="1"/>
  <c r="X296" i="1"/>
  <c r="W296" i="1"/>
  <c r="N296" i="1"/>
  <c r="W295" i="1"/>
  <c r="N295" i="1"/>
  <c r="V293" i="1"/>
  <c r="V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X287" i="1" s="1"/>
  <c r="W286" i="1"/>
  <c r="X286" i="1" s="1"/>
  <c r="N286" i="1"/>
  <c r="X285" i="1"/>
  <c r="W285" i="1"/>
  <c r="N285" i="1"/>
  <c r="W284" i="1"/>
  <c r="N284" i="1"/>
  <c r="V281" i="1"/>
  <c r="V280" i="1"/>
  <c r="W279" i="1"/>
  <c r="X279" i="1" s="1"/>
  <c r="N279" i="1"/>
  <c r="X278" i="1"/>
  <c r="W278" i="1"/>
  <c r="N278" i="1"/>
  <c r="W277" i="1"/>
  <c r="N277" i="1"/>
  <c r="V275" i="1"/>
  <c r="V274" i="1"/>
  <c r="W273" i="1"/>
  <c r="X273" i="1" s="1"/>
  <c r="N273" i="1"/>
  <c r="X272" i="1"/>
  <c r="W272" i="1"/>
  <c r="X271" i="1"/>
  <c r="X274" i="1" s="1"/>
  <c r="W271" i="1"/>
  <c r="W274" i="1" s="1"/>
  <c r="V269" i="1"/>
  <c r="V268" i="1"/>
  <c r="W267" i="1"/>
  <c r="X267" i="1" s="1"/>
  <c r="N267" i="1"/>
  <c r="X266" i="1"/>
  <c r="W266" i="1"/>
  <c r="N266" i="1"/>
  <c r="W265" i="1"/>
  <c r="N265" i="1"/>
  <c r="V263" i="1"/>
  <c r="V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X255" i="1"/>
  <c r="W255" i="1"/>
  <c r="X254" i="1"/>
  <c r="X262" i="1" s="1"/>
  <c r="W254" i="1"/>
  <c r="N254" i="1"/>
  <c r="W253" i="1"/>
  <c r="X253" i="1" s="1"/>
  <c r="N253" i="1"/>
  <c r="X252" i="1"/>
  <c r="W252" i="1"/>
  <c r="W262" i="1" s="1"/>
  <c r="N252" i="1"/>
  <c r="V250" i="1"/>
  <c r="V249" i="1"/>
  <c r="X248" i="1"/>
  <c r="W248" i="1"/>
  <c r="N248" i="1"/>
  <c r="W247" i="1"/>
  <c r="X247" i="1" s="1"/>
  <c r="N247" i="1"/>
  <c r="X246" i="1"/>
  <c r="W246" i="1"/>
  <c r="N246" i="1"/>
  <c r="W245" i="1"/>
  <c r="N245" i="1"/>
  <c r="V243" i="1"/>
  <c r="V242" i="1"/>
  <c r="W241" i="1"/>
  <c r="N241" i="1"/>
  <c r="V239" i="1"/>
  <c r="V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W209" i="1"/>
  <c r="V209" i="1"/>
  <c r="X208" i="1"/>
  <c r="X209" i="1" s="1"/>
  <c r="W208" i="1"/>
  <c r="J510" i="1" s="1"/>
  <c r="N208" i="1"/>
  <c r="V205" i="1"/>
  <c r="V204" i="1"/>
  <c r="W203" i="1"/>
  <c r="X203" i="1" s="1"/>
  <c r="N203" i="1"/>
  <c r="X202" i="1"/>
  <c r="W202" i="1"/>
  <c r="N202" i="1"/>
  <c r="W201" i="1"/>
  <c r="X201" i="1" s="1"/>
  <c r="W200" i="1"/>
  <c r="W205" i="1" s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W186" i="1"/>
  <c r="X186" i="1" s="1"/>
  <c r="W185" i="1"/>
  <c r="X185" i="1" s="1"/>
  <c r="N185" i="1"/>
  <c r="X184" i="1"/>
  <c r="W184" i="1"/>
  <c r="N184" i="1"/>
  <c r="W183" i="1"/>
  <c r="X183" i="1" s="1"/>
  <c r="W182" i="1"/>
  <c r="X182" i="1" s="1"/>
  <c r="N182" i="1"/>
  <c r="X181" i="1"/>
  <c r="W181" i="1"/>
  <c r="X180" i="1"/>
  <c r="W180" i="1"/>
  <c r="W198" i="1" s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W178" i="1" s="1"/>
  <c r="N173" i="1"/>
  <c r="V171" i="1"/>
  <c r="V170" i="1"/>
  <c r="W169" i="1"/>
  <c r="X169" i="1" s="1"/>
  <c r="N169" i="1"/>
  <c r="X168" i="1"/>
  <c r="X170" i="1" s="1"/>
  <c r="W168" i="1"/>
  <c r="W170" i="1" s="1"/>
  <c r="V166" i="1"/>
  <c r="V165" i="1"/>
  <c r="W164" i="1"/>
  <c r="X164" i="1" s="1"/>
  <c r="N164" i="1"/>
  <c r="X163" i="1"/>
  <c r="X165" i="1" s="1"/>
  <c r="W163" i="1"/>
  <c r="N163" i="1"/>
  <c r="V160" i="1"/>
  <c r="V159" i="1"/>
  <c r="X158" i="1"/>
  <c r="W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H510" i="1" s="1"/>
  <c r="N150" i="1"/>
  <c r="V147" i="1"/>
  <c r="V146" i="1"/>
  <c r="W145" i="1"/>
  <c r="X145" i="1" s="1"/>
  <c r="N145" i="1"/>
  <c r="X144" i="1"/>
  <c r="W144" i="1"/>
  <c r="N144" i="1"/>
  <c r="W143" i="1"/>
  <c r="W146" i="1" s="1"/>
  <c r="N143" i="1"/>
  <c r="V139" i="1"/>
  <c r="V138" i="1"/>
  <c r="W137" i="1"/>
  <c r="X137" i="1" s="1"/>
  <c r="N137" i="1"/>
  <c r="X136" i="1"/>
  <c r="W136" i="1"/>
  <c r="N136" i="1"/>
  <c r="W135" i="1"/>
  <c r="X135" i="1" s="1"/>
  <c r="W134" i="1"/>
  <c r="F510" i="1" s="1"/>
  <c r="N134" i="1"/>
  <c r="V131" i="1"/>
  <c r="V130" i="1"/>
  <c r="W129" i="1"/>
  <c r="X129" i="1" s="1"/>
  <c r="W128" i="1"/>
  <c r="X128" i="1" s="1"/>
  <c r="N128" i="1"/>
  <c r="X127" i="1"/>
  <c r="W127" i="1"/>
  <c r="X126" i="1"/>
  <c r="W126" i="1"/>
  <c r="X125" i="1"/>
  <c r="W125" i="1"/>
  <c r="X124" i="1"/>
  <c r="W124" i="1"/>
  <c r="N124" i="1"/>
  <c r="W123" i="1"/>
  <c r="W130" i="1" s="1"/>
  <c r="N123" i="1"/>
  <c r="V121" i="1"/>
  <c r="V120" i="1"/>
  <c r="W119" i="1"/>
  <c r="X119" i="1" s="1"/>
  <c r="W118" i="1"/>
  <c r="X118" i="1" s="1"/>
  <c r="N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N112" i="1"/>
  <c r="W111" i="1"/>
  <c r="X111" i="1" s="1"/>
  <c r="W110" i="1"/>
  <c r="X110" i="1" s="1"/>
  <c r="W109" i="1"/>
  <c r="W120" i="1" s="1"/>
  <c r="V107" i="1"/>
  <c r="V106" i="1"/>
  <c r="X105" i="1"/>
  <c r="W105" i="1"/>
  <c r="X104" i="1"/>
  <c r="W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W107" i="1" s="1"/>
  <c r="N98" i="1"/>
  <c r="V96" i="1"/>
  <c r="V95" i="1"/>
  <c r="W94" i="1"/>
  <c r="X94" i="1" s="1"/>
  <c r="N94" i="1"/>
  <c r="X93" i="1"/>
  <c r="W93" i="1"/>
  <c r="X92" i="1"/>
  <c r="W92" i="1"/>
  <c r="X91" i="1"/>
  <c r="W91" i="1"/>
  <c r="X90" i="1"/>
  <c r="X95" i="1" s="1"/>
  <c r="W90" i="1"/>
  <c r="W95" i="1" s="1"/>
  <c r="N90" i="1"/>
  <c r="V88" i="1"/>
  <c r="V87" i="1"/>
  <c r="X86" i="1"/>
  <c r="W86" i="1"/>
  <c r="N86" i="1"/>
  <c r="W85" i="1"/>
  <c r="X85" i="1" s="1"/>
  <c r="N85" i="1"/>
  <c r="X84" i="1"/>
  <c r="W84" i="1"/>
  <c r="N84" i="1"/>
  <c r="W83" i="1"/>
  <c r="X83" i="1" s="1"/>
  <c r="N83" i="1"/>
  <c r="X82" i="1"/>
  <c r="W82" i="1"/>
  <c r="X81" i="1"/>
  <c r="W81" i="1"/>
  <c r="X80" i="1"/>
  <c r="W80" i="1"/>
  <c r="X79" i="1"/>
  <c r="W79" i="1"/>
  <c r="N79" i="1"/>
  <c r="W78" i="1"/>
  <c r="X78" i="1" s="1"/>
  <c r="N78" i="1"/>
  <c r="X77" i="1"/>
  <c r="W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W70" i="1"/>
  <c r="X70" i="1" s="1"/>
  <c r="N70" i="1"/>
  <c r="X69" i="1"/>
  <c r="W69" i="1"/>
  <c r="N69" i="1"/>
  <c r="W68" i="1"/>
  <c r="X68" i="1" s="1"/>
  <c r="W67" i="1"/>
  <c r="X67" i="1" s="1"/>
  <c r="W66" i="1"/>
  <c r="X66" i="1" s="1"/>
  <c r="N66" i="1"/>
  <c r="X65" i="1"/>
  <c r="W65" i="1"/>
  <c r="V62" i="1"/>
  <c r="V61" i="1"/>
  <c r="W60" i="1"/>
  <c r="X60" i="1" s="1"/>
  <c r="W59" i="1"/>
  <c r="X59" i="1" s="1"/>
  <c r="N59" i="1"/>
  <c r="X58" i="1"/>
  <c r="W58" i="1"/>
  <c r="X57" i="1"/>
  <c r="X61" i="1" s="1"/>
  <c r="W57" i="1"/>
  <c r="N57" i="1"/>
  <c r="V54" i="1"/>
  <c r="V53" i="1"/>
  <c r="X52" i="1"/>
  <c r="W52" i="1"/>
  <c r="N52" i="1"/>
  <c r="W51" i="1"/>
  <c r="C510" i="1" s="1"/>
  <c r="N51" i="1"/>
  <c r="V47" i="1"/>
  <c r="V46" i="1"/>
  <c r="W45" i="1"/>
  <c r="W46" i="1" s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W26" i="1"/>
  <c r="N26" i="1"/>
  <c r="V24" i="1"/>
  <c r="V500" i="1" s="1"/>
  <c r="V23" i="1"/>
  <c r="V504" i="1" s="1"/>
  <c r="W22" i="1"/>
  <c r="N22" i="1"/>
  <c r="H10" i="1"/>
  <c r="H9" i="1"/>
  <c r="A9" i="1"/>
  <c r="D7" i="1"/>
  <c r="O6" i="1"/>
  <c r="N2" i="1"/>
  <c r="B510" i="1" l="1"/>
  <c r="W502" i="1"/>
  <c r="W501" i="1"/>
  <c r="W23" i="1"/>
  <c r="X22" i="1"/>
  <c r="X23" i="1" s="1"/>
  <c r="W2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F10" i="1"/>
  <c r="J9" i="1"/>
  <c r="F9" i="1"/>
  <c r="A10" i="1"/>
  <c r="X87" i="1"/>
  <c r="X197" i="1"/>
  <c r="W47" i="1"/>
  <c r="W53" i="1"/>
  <c r="W62" i="1"/>
  <c r="W87" i="1"/>
  <c r="W96" i="1"/>
  <c r="W106" i="1"/>
  <c r="W121" i="1"/>
  <c r="W131" i="1"/>
  <c r="W139" i="1"/>
  <c r="W147" i="1"/>
  <c r="W159" i="1"/>
  <c r="W166" i="1"/>
  <c r="W171" i="1"/>
  <c r="W177" i="1"/>
  <c r="W197" i="1"/>
  <c r="W220" i="1"/>
  <c r="M510" i="1"/>
  <c r="W238" i="1"/>
  <c r="X223" i="1"/>
  <c r="X238" i="1" s="1"/>
  <c r="W263" i="1"/>
  <c r="W268" i="1"/>
  <c r="X265" i="1"/>
  <c r="X268" i="1" s="1"/>
  <c r="W281" i="1"/>
  <c r="N510" i="1"/>
  <c r="W292" i="1"/>
  <c r="X284" i="1"/>
  <c r="X292" i="1" s="1"/>
  <c r="W293" i="1"/>
  <c r="W298" i="1"/>
  <c r="X295" i="1"/>
  <c r="X297" i="1" s="1"/>
  <c r="W398" i="1"/>
  <c r="W401" i="1"/>
  <c r="X400" i="1"/>
  <c r="X401" i="1" s="1"/>
  <c r="W402" i="1"/>
  <c r="W415" i="1"/>
  <c r="W425" i="1"/>
  <c r="X417" i="1"/>
  <c r="X424" i="1" s="1"/>
  <c r="W424" i="1"/>
  <c r="W428" i="1"/>
  <c r="X427" i="1"/>
  <c r="X428" i="1" s="1"/>
  <c r="W429" i="1"/>
  <c r="W436" i="1"/>
  <c r="X435" i="1"/>
  <c r="X436" i="1" s="1"/>
  <c r="W437" i="1"/>
  <c r="W450" i="1"/>
  <c r="X441" i="1"/>
  <c r="X450" i="1" s="1"/>
  <c r="W451" i="1"/>
  <c r="W456" i="1"/>
  <c r="X453" i="1"/>
  <c r="X455" i="1" s="1"/>
  <c r="W455" i="1"/>
  <c r="G510" i="1"/>
  <c r="P510" i="1"/>
  <c r="X45" i="1"/>
  <c r="X46" i="1" s="1"/>
  <c r="X51" i="1"/>
  <c r="X53" i="1" s="1"/>
  <c r="W54" i="1"/>
  <c r="D510" i="1"/>
  <c r="W61" i="1"/>
  <c r="E510" i="1"/>
  <c r="W88" i="1"/>
  <c r="X98" i="1"/>
  <c r="X106" i="1" s="1"/>
  <c r="X109" i="1"/>
  <c r="X120" i="1" s="1"/>
  <c r="X123" i="1"/>
  <c r="X130" i="1" s="1"/>
  <c r="X134" i="1"/>
  <c r="X138" i="1" s="1"/>
  <c r="W138" i="1"/>
  <c r="X143" i="1"/>
  <c r="X146" i="1" s="1"/>
  <c r="X150" i="1"/>
  <c r="X159" i="1" s="1"/>
  <c r="W160" i="1"/>
  <c r="I510" i="1"/>
  <c r="W165" i="1"/>
  <c r="X173" i="1"/>
  <c r="X177" i="1" s="1"/>
  <c r="X200" i="1"/>
  <c r="X204" i="1" s="1"/>
  <c r="W204" i="1"/>
  <c r="W219" i="1"/>
  <c r="X213" i="1"/>
  <c r="X219" i="1" s="1"/>
  <c r="W239" i="1"/>
  <c r="W242" i="1"/>
  <c r="X241" i="1"/>
  <c r="X242" i="1" s="1"/>
  <c r="W243" i="1"/>
  <c r="W250" i="1"/>
  <c r="X245" i="1"/>
  <c r="X249" i="1" s="1"/>
  <c r="W249" i="1"/>
  <c r="W269" i="1"/>
  <c r="W275" i="1"/>
  <c r="W280" i="1"/>
  <c r="X277" i="1"/>
  <c r="X280" i="1" s="1"/>
  <c r="W297" i="1"/>
  <c r="X327" i="1"/>
  <c r="W327" i="1"/>
  <c r="W334" i="1"/>
  <c r="W339" i="1"/>
  <c r="W342" i="1"/>
  <c r="X341" i="1"/>
  <c r="X342" i="1" s="1"/>
  <c r="W343" i="1"/>
  <c r="Q510" i="1"/>
  <c r="W352" i="1"/>
  <c r="X346" i="1"/>
  <c r="X351" i="1" s="1"/>
  <c r="W351" i="1"/>
  <c r="W470" i="1"/>
  <c r="X467" i="1"/>
  <c r="X470" i="1" s="1"/>
  <c r="W471" i="1"/>
  <c r="W484" i="1"/>
  <c r="L510" i="1"/>
  <c r="T510" i="1"/>
  <c r="W210" i="1"/>
  <c r="W303" i="1"/>
  <c r="W357" i="1"/>
  <c r="W364" i="1"/>
  <c r="X359" i="1"/>
  <c r="X363" i="1" s="1"/>
  <c r="W363" i="1"/>
  <c r="W375" i="1"/>
  <c r="W391" i="1"/>
  <c r="X377" i="1"/>
  <c r="X390" i="1" s="1"/>
  <c r="W390" i="1"/>
  <c r="S510" i="1"/>
  <c r="X464" i="1"/>
  <c r="W483" i="1"/>
  <c r="X481" i="1"/>
  <c r="X483" i="1" s="1"/>
  <c r="R510" i="1"/>
  <c r="W414" i="1"/>
  <c r="W479" i="1"/>
  <c r="W500" i="1" l="1"/>
  <c r="W504" i="1"/>
  <c r="X505" i="1"/>
  <c r="W503" i="1"/>
</calcChain>
</file>

<file path=xl/sharedStrings.xml><?xml version="1.0" encoding="utf-8"?>
<sst xmlns="http://schemas.openxmlformats.org/spreadsheetml/2006/main" count="2174" uniqueCount="744">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</sst>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0"/>
  <sheetViews>
    <sheetView showGridLines="0" tabSelected="1" topLeftCell="A489" zoomScaleNormal="100" zoomScaleSheetLayoutView="100" workbookViewId="0">
      <selection activeCell="Z505" sqref="Z505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2" customWidth="1"/>
    <col min="17" max="17" width="6.140625" style="33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2" customWidth="1"/>
    <col min="23" max="23" width="11" style="332" customWidth="1"/>
    <col min="24" max="24" width="10" style="332" customWidth="1"/>
    <col min="25" max="25" width="11.5703125" style="332" customWidth="1"/>
    <col min="26" max="26" width="10.42578125" style="33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2" customWidth="1"/>
    <col min="31" max="31" width="9.140625" style="332" customWidth="1"/>
    <col min="32" max="16384" width="9.140625" style="332"/>
  </cols>
  <sheetData>
    <row r="1" spans="1:29" s="336" customFormat="1" ht="45" customHeight="1" x14ac:dyDescent="0.2">
      <c r="A1" s="41"/>
      <c r="B1" s="41"/>
      <c r="C1" s="41"/>
      <c r="D1" s="449" t="s">
        <v>0</v>
      </c>
      <c r="E1" s="450"/>
      <c r="F1" s="450"/>
      <c r="G1" s="12" t="s">
        <v>1</v>
      </c>
      <c r="H1" s="449" t="s">
        <v>2</v>
      </c>
      <c r="I1" s="450"/>
      <c r="J1" s="450"/>
      <c r="K1" s="450"/>
      <c r="L1" s="450"/>
      <c r="M1" s="450"/>
      <c r="N1" s="450"/>
      <c r="O1" s="450"/>
      <c r="P1" s="700" t="s">
        <v>3</v>
      </c>
      <c r="Q1" s="450"/>
      <c r="R1" s="45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475" t="s">
        <v>8</v>
      </c>
      <c r="B5" s="353"/>
      <c r="C5" s="354"/>
      <c r="D5" s="374"/>
      <c r="E5" s="376"/>
      <c r="F5" s="650" t="s">
        <v>9</v>
      </c>
      <c r="G5" s="354"/>
      <c r="H5" s="374"/>
      <c r="I5" s="375"/>
      <c r="J5" s="375"/>
      <c r="K5" s="375"/>
      <c r="L5" s="376"/>
      <c r="N5" s="24" t="s">
        <v>10</v>
      </c>
      <c r="O5" s="588">
        <v>45325</v>
      </c>
      <c r="P5" s="435"/>
      <c r="R5" s="680" t="s">
        <v>11</v>
      </c>
      <c r="S5" s="400"/>
      <c r="T5" s="520" t="s">
        <v>12</v>
      </c>
      <c r="U5" s="435"/>
      <c r="Z5" s="51"/>
      <c r="AA5" s="51"/>
      <c r="AB5" s="51"/>
    </row>
    <row r="6" spans="1:29" s="336" customFormat="1" ht="24" customHeight="1" x14ac:dyDescent="0.2">
      <c r="A6" s="475" t="s">
        <v>13</v>
      </c>
      <c r="B6" s="353"/>
      <c r="C6" s="354"/>
      <c r="D6" s="617" t="s">
        <v>14</v>
      </c>
      <c r="E6" s="618"/>
      <c r="F6" s="618"/>
      <c r="G6" s="618"/>
      <c r="H6" s="618"/>
      <c r="I6" s="618"/>
      <c r="J6" s="618"/>
      <c r="K6" s="618"/>
      <c r="L6" s="435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Суббота</v>
      </c>
      <c r="P6" s="344"/>
      <c r="R6" s="399" t="s">
        <v>16</v>
      </c>
      <c r="S6" s="400"/>
      <c r="T6" s="525" t="s">
        <v>17</v>
      </c>
      <c r="U6" s="390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54" t="str">
        <f>IFERROR(VLOOKUP(DeliveryAddress,Table,3,0),1)</f>
        <v>1</v>
      </c>
      <c r="E7" s="555"/>
      <c r="F7" s="555"/>
      <c r="G7" s="555"/>
      <c r="H7" s="555"/>
      <c r="I7" s="555"/>
      <c r="J7" s="555"/>
      <c r="K7" s="555"/>
      <c r="L7" s="556"/>
      <c r="N7" s="24"/>
      <c r="O7" s="42"/>
      <c r="P7" s="42"/>
      <c r="R7" s="350"/>
      <c r="S7" s="400"/>
      <c r="T7" s="526"/>
      <c r="U7" s="527"/>
      <c r="Z7" s="51"/>
      <c r="AA7" s="51"/>
      <c r="AB7" s="51"/>
    </row>
    <row r="8" spans="1:29" s="336" customFormat="1" ht="25.5" customHeight="1" x14ac:dyDescent="0.2">
      <c r="A8" s="692" t="s">
        <v>18</v>
      </c>
      <c r="B8" s="347"/>
      <c r="C8" s="348"/>
      <c r="D8" s="443"/>
      <c r="E8" s="444"/>
      <c r="F8" s="444"/>
      <c r="G8" s="444"/>
      <c r="H8" s="444"/>
      <c r="I8" s="444"/>
      <c r="J8" s="444"/>
      <c r="K8" s="444"/>
      <c r="L8" s="445"/>
      <c r="N8" s="24" t="s">
        <v>19</v>
      </c>
      <c r="O8" s="434">
        <v>0.33333333333333331</v>
      </c>
      <c r="P8" s="435"/>
      <c r="R8" s="350"/>
      <c r="S8" s="400"/>
      <c r="T8" s="526"/>
      <c r="U8" s="527"/>
      <c r="Z8" s="51"/>
      <c r="AA8" s="51"/>
      <c r="AB8" s="51"/>
    </row>
    <row r="9" spans="1:29" s="336" customFormat="1" ht="39.950000000000003" customHeight="1" x14ac:dyDescent="0.2">
      <c r="A9" s="4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94"/>
      <c r="E9" s="359"/>
      <c r="F9" s="4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588"/>
      <c r="P9" s="435"/>
      <c r="R9" s="350"/>
      <c r="S9" s="400"/>
      <c r="T9" s="528"/>
      <c r="U9" s="529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4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94"/>
      <c r="E10" s="359"/>
      <c r="F10" s="4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598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34"/>
      <c r="P10" s="435"/>
      <c r="S10" s="24" t="s">
        <v>22</v>
      </c>
      <c r="T10" s="389" t="s">
        <v>23</v>
      </c>
      <c r="U10" s="390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4"/>
      <c r="P11" s="435"/>
      <c r="S11" s="24" t="s">
        <v>26</v>
      </c>
      <c r="T11" s="619" t="s">
        <v>27</v>
      </c>
      <c r="U11" s="620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648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2"/>
      <c r="P12" s="556"/>
      <c r="Q12" s="23"/>
      <c r="S12" s="24"/>
      <c r="T12" s="450"/>
      <c r="U12" s="350"/>
      <c r="Z12" s="51"/>
      <c r="AA12" s="51"/>
      <c r="AB12" s="51"/>
    </row>
    <row r="13" spans="1:29" s="336" customFormat="1" ht="23.25" customHeight="1" x14ac:dyDescent="0.2">
      <c r="A13" s="648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9"/>
      <c r="P13" s="620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648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675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6" t="s">
        <v>34</v>
      </c>
      <c r="O15" s="450"/>
      <c r="P15" s="450"/>
      <c r="Q15" s="450"/>
      <c r="R15" s="45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1" t="s">
        <v>35</v>
      </c>
      <c r="B17" s="381" t="s">
        <v>36</v>
      </c>
      <c r="C17" s="490" t="s">
        <v>37</v>
      </c>
      <c r="D17" s="381" t="s">
        <v>38</v>
      </c>
      <c r="E17" s="457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456"/>
      <c r="P17" s="456"/>
      <c r="Q17" s="456"/>
      <c r="R17" s="457"/>
      <c r="S17" s="690" t="s">
        <v>48</v>
      </c>
      <c r="T17" s="354"/>
      <c r="U17" s="381" t="s">
        <v>49</v>
      </c>
      <c r="V17" s="381" t="s">
        <v>50</v>
      </c>
      <c r="W17" s="394" t="s">
        <v>51</v>
      </c>
      <c r="X17" s="381" t="s">
        <v>52</v>
      </c>
      <c r="Y17" s="410" t="s">
        <v>53</v>
      </c>
      <c r="Z17" s="410" t="s">
        <v>54</v>
      </c>
      <c r="AA17" s="410" t="s">
        <v>55</v>
      </c>
      <c r="AB17" s="411"/>
      <c r="AC17" s="412"/>
      <c r="AD17" s="480"/>
      <c r="BA17" s="402" t="s">
        <v>56</v>
      </c>
    </row>
    <row r="18" spans="1:53" ht="14.25" customHeight="1" x14ac:dyDescent="0.2">
      <c r="A18" s="382"/>
      <c r="B18" s="382"/>
      <c r="C18" s="382"/>
      <c r="D18" s="458"/>
      <c r="E18" s="460"/>
      <c r="F18" s="382"/>
      <c r="G18" s="382"/>
      <c r="H18" s="382"/>
      <c r="I18" s="382"/>
      <c r="J18" s="382"/>
      <c r="K18" s="382"/>
      <c r="L18" s="382"/>
      <c r="M18" s="382"/>
      <c r="N18" s="458"/>
      <c r="O18" s="459"/>
      <c r="P18" s="459"/>
      <c r="Q18" s="459"/>
      <c r="R18" s="460"/>
      <c r="S18" s="335" t="s">
        <v>57</v>
      </c>
      <c r="T18" s="335" t="s">
        <v>58</v>
      </c>
      <c r="U18" s="382"/>
      <c r="V18" s="382"/>
      <c r="W18" s="395"/>
      <c r="X18" s="382"/>
      <c r="Y18" s="591"/>
      <c r="Z18" s="591"/>
      <c r="AA18" s="413"/>
      <c r="AB18" s="414"/>
      <c r="AC18" s="415"/>
      <c r="AD18" s="481"/>
      <c r="BA18" s="350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71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34"/>
      <c r="Z20" s="334"/>
    </row>
    <row r="21" spans="1:53" ht="14.25" customHeight="1" x14ac:dyDescent="0.25">
      <c r="A21" s="355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33"/>
      <c r="Z21" s="33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4"/>
      <c r="F22" s="337">
        <v>0.3</v>
      </c>
      <c r="G22" s="32">
        <v>6</v>
      </c>
      <c r="H22" s="337">
        <v>1.8</v>
      </c>
      <c r="I22" s="33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3"/>
      <c r="P22" s="343"/>
      <c r="Q22" s="343"/>
      <c r="R22" s="344"/>
      <c r="S22" s="34"/>
      <c r="T22" s="34"/>
      <c r="U22" s="35" t="s">
        <v>65</v>
      </c>
      <c r="V22" s="338">
        <v>0</v>
      </c>
      <c r="W22" s="33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40">
        <f>IFERROR(V22/H22,"0")</f>
        <v>0</v>
      </c>
      <c r="W23" s="340">
        <f>IFERROR(W22/H22,"0")</f>
        <v>0</v>
      </c>
      <c r="X23" s="340">
        <f>IFERROR(IF(X22="",0,X22),"0")</f>
        <v>0</v>
      </c>
      <c r="Y23" s="341"/>
      <c r="Z23" s="341"/>
    </row>
    <row r="24" spans="1:53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40">
        <f>IFERROR(SUM(V22:V22),"0")</f>
        <v>0</v>
      </c>
      <c r="W24" s="340">
        <f>IFERROR(SUM(W22:W22),"0")</f>
        <v>0</v>
      </c>
      <c r="X24" s="37"/>
      <c r="Y24" s="341"/>
      <c r="Z24" s="341"/>
    </row>
    <row r="25" spans="1:53" ht="14.25" customHeight="1" x14ac:dyDescent="0.25">
      <c r="A25" s="355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33"/>
      <c r="Z25" s="333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4"/>
      <c r="F26" s="337">
        <v>0.33</v>
      </c>
      <c r="G26" s="32">
        <v>6</v>
      </c>
      <c r="H26" s="337">
        <v>1.98</v>
      </c>
      <c r="I26" s="33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3"/>
      <c r="P26" s="343"/>
      <c r="Q26" s="343"/>
      <c r="R26" s="344"/>
      <c r="S26" s="34"/>
      <c r="T26" s="34"/>
      <c r="U26" s="35" t="s">
        <v>65</v>
      </c>
      <c r="V26" s="338">
        <v>0</v>
      </c>
      <c r="W26" s="33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4"/>
      <c r="F27" s="337">
        <v>0.42</v>
      </c>
      <c r="G27" s="32">
        <v>6</v>
      </c>
      <c r="H27" s="337">
        <v>2.52</v>
      </c>
      <c r="I27" s="337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1" t="s">
        <v>73</v>
      </c>
      <c r="O27" s="343"/>
      <c r="P27" s="343"/>
      <c r="Q27" s="343"/>
      <c r="R27" s="344"/>
      <c r="S27" s="34"/>
      <c r="T27" s="34"/>
      <c r="U27" s="35" t="s">
        <v>65</v>
      </c>
      <c r="V27" s="338">
        <v>0</v>
      </c>
      <c r="W27" s="33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45">
        <v>4607091383935</v>
      </c>
      <c r="E28" s="344"/>
      <c r="F28" s="337">
        <v>0.33</v>
      </c>
      <c r="G28" s="32">
        <v>6</v>
      </c>
      <c r="H28" s="337">
        <v>1.98</v>
      </c>
      <c r="I28" s="337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3"/>
      <c r="P28" s="343"/>
      <c r="Q28" s="343"/>
      <c r="R28" s="344"/>
      <c r="S28" s="34"/>
      <c r="T28" s="34"/>
      <c r="U28" s="35" t="s">
        <v>65</v>
      </c>
      <c r="V28" s="338">
        <v>0</v>
      </c>
      <c r="W28" s="33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45">
        <v>4680115881853</v>
      </c>
      <c r="E29" s="344"/>
      <c r="F29" s="337">
        <v>0.33</v>
      </c>
      <c r="G29" s="32">
        <v>6</v>
      </c>
      <c r="H29" s="337">
        <v>1.98</v>
      </c>
      <c r="I29" s="33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3"/>
      <c r="P29" s="343"/>
      <c r="Q29" s="343"/>
      <c r="R29" s="344"/>
      <c r="S29" s="34"/>
      <c r="T29" s="34"/>
      <c r="U29" s="35" t="s">
        <v>65</v>
      </c>
      <c r="V29" s="338">
        <v>0</v>
      </c>
      <c r="W29" s="33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45">
        <v>4607091383911</v>
      </c>
      <c r="E30" s="344"/>
      <c r="F30" s="337">
        <v>0.33</v>
      </c>
      <c r="G30" s="32">
        <v>6</v>
      </c>
      <c r="H30" s="337">
        <v>1.98</v>
      </c>
      <c r="I30" s="337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43"/>
      <c r="P30" s="343"/>
      <c r="Q30" s="343"/>
      <c r="R30" s="344"/>
      <c r="S30" s="34"/>
      <c r="T30" s="34"/>
      <c r="U30" s="35" t="s">
        <v>65</v>
      </c>
      <c r="V30" s="338">
        <v>0</v>
      </c>
      <c r="W30" s="33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45">
        <v>4607091383911</v>
      </c>
      <c r="E31" s="344"/>
      <c r="F31" s="337">
        <v>0.33</v>
      </c>
      <c r="G31" s="32">
        <v>6</v>
      </c>
      <c r="H31" s="337">
        <v>1.98</v>
      </c>
      <c r="I31" s="33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3"/>
      <c r="P31" s="343"/>
      <c r="Q31" s="343"/>
      <c r="R31" s="344"/>
      <c r="S31" s="34"/>
      <c r="T31" s="34"/>
      <c r="U31" s="35" t="s">
        <v>65</v>
      </c>
      <c r="V31" s="338">
        <v>0</v>
      </c>
      <c r="W31" s="33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45">
        <v>4607091388244</v>
      </c>
      <c r="E32" s="344"/>
      <c r="F32" s="337">
        <v>0.42</v>
      </c>
      <c r="G32" s="32">
        <v>6</v>
      </c>
      <c r="H32" s="337">
        <v>2.52</v>
      </c>
      <c r="I32" s="337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8" t="s">
        <v>84</v>
      </c>
      <c r="O32" s="343"/>
      <c r="P32" s="343"/>
      <c r="Q32" s="343"/>
      <c r="R32" s="344"/>
      <c r="S32" s="34"/>
      <c r="T32" s="34"/>
      <c r="U32" s="35" t="s">
        <v>65</v>
      </c>
      <c r="V32" s="338">
        <v>0</v>
      </c>
      <c r="W32" s="33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45">
        <v>4607091388244</v>
      </c>
      <c r="E33" s="344"/>
      <c r="F33" s="337">
        <v>0.42</v>
      </c>
      <c r="G33" s="32">
        <v>6</v>
      </c>
      <c r="H33" s="337">
        <v>2.52</v>
      </c>
      <c r="I33" s="337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3"/>
      <c r="P33" s="343"/>
      <c r="Q33" s="343"/>
      <c r="R33" s="344"/>
      <c r="S33" s="34"/>
      <c r="T33" s="34"/>
      <c r="U33" s="35" t="s">
        <v>65</v>
      </c>
      <c r="V33" s="338">
        <v>0</v>
      </c>
      <c r="W33" s="33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49"/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1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40">
        <f>IFERROR(V26/H26,"0")+IFERROR(V27/H27,"0")+IFERROR(V28/H28,"0")+IFERROR(V29/H29,"0")+IFERROR(V30/H30,"0")+IFERROR(V31/H31,"0")+IFERROR(V32/H32,"0")+IFERROR(V33/H33,"0")</f>
        <v>0</v>
      </c>
      <c r="W34" s="340">
        <f>IFERROR(W26/H26,"0")+IFERROR(W27/H27,"0")+IFERROR(W28/H28,"0")+IFERROR(W29/H29,"0")+IFERROR(W30/H30,"0")+IFERROR(W31/H31,"0")+IFERROR(W32/H32,"0")+IFERROR(W33/H33,"0")</f>
        <v>0</v>
      </c>
      <c r="X34" s="34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1"/>
      <c r="Z34" s="341"/>
    </row>
    <row r="35" spans="1:53" x14ac:dyDescent="0.2">
      <c r="A35" s="350"/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1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40">
        <f>IFERROR(SUM(V26:V33),"0")</f>
        <v>0</v>
      </c>
      <c r="W35" s="340">
        <f>IFERROR(SUM(W26:W33),"0")</f>
        <v>0</v>
      </c>
      <c r="X35" s="37"/>
      <c r="Y35" s="341"/>
      <c r="Z35" s="341"/>
    </row>
    <row r="36" spans="1:53" ht="14.25" customHeight="1" x14ac:dyDescent="0.25">
      <c r="A36" s="355" t="s">
        <v>86</v>
      </c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0"/>
      <c r="N36" s="350"/>
      <c r="O36" s="350"/>
      <c r="P36" s="350"/>
      <c r="Q36" s="350"/>
      <c r="R36" s="350"/>
      <c r="S36" s="350"/>
      <c r="T36" s="350"/>
      <c r="U36" s="350"/>
      <c r="V36" s="350"/>
      <c r="W36" s="350"/>
      <c r="X36" s="350"/>
      <c r="Y36" s="333"/>
      <c r="Z36" s="33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5">
        <v>4607091388503</v>
      </c>
      <c r="E37" s="344"/>
      <c r="F37" s="337">
        <v>0.05</v>
      </c>
      <c r="G37" s="32">
        <v>12</v>
      </c>
      <c r="H37" s="337">
        <v>0.6</v>
      </c>
      <c r="I37" s="33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3"/>
      <c r="P37" s="343"/>
      <c r="Q37" s="343"/>
      <c r="R37" s="344"/>
      <c r="S37" s="34"/>
      <c r="T37" s="34"/>
      <c r="U37" s="35" t="s">
        <v>65</v>
      </c>
      <c r="V37" s="338">
        <v>0</v>
      </c>
      <c r="W37" s="33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49"/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1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40">
        <f>IFERROR(V37/H37,"0")</f>
        <v>0</v>
      </c>
      <c r="W38" s="340">
        <f>IFERROR(W37/H37,"0")</f>
        <v>0</v>
      </c>
      <c r="X38" s="340">
        <f>IFERROR(IF(X37="",0,X37),"0")</f>
        <v>0</v>
      </c>
      <c r="Y38" s="341"/>
      <c r="Z38" s="341"/>
    </row>
    <row r="39" spans="1:53" x14ac:dyDescent="0.2">
      <c r="A39" s="350"/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1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40">
        <f>IFERROR(SUM(V37:V37),"0")</f>
        <v>0</v>
      </c>
      <c r="W39" s="340">
        <f>IFERROR(SUM(W37:W37),"0")</f>
        <v>0</v>
      </c>
      <c r="X39" s="37"/>
      <c r="Y39" s="341"/>
      <c r="Z39" s="341"/>
    </row>
    <row r="40" spans="1:53" ht="14.25" customHeight="1" x14ac:dyDescent="0.25">
      <c r="A40" s="355" t="s">
        <v>91</v>
      </c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33"/>
      <c r="Z40" s="33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5">
        <v>4607091388282</v>
      </c>
      <c r="E41" s="344"/>
      <c r="F41" s="337">
        <v>0.3</v>
      </c>
      <c r="G41" s="32">
        <v>6</v>
      </c>
      <c r="H41" s="337">
        <v>1.8</v>
      </c>
      <c r="I41" s="33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3"/>
      <c r="P41" s="343"/>
      <c r="Q41" s="343"/>
      <c r="R41" s="344"/>
      <c r="S41" s="34"/>
      <c r="T41" s="34"/>
      <c r="U41" s="35" t="s">
        <v>65</v>
      </c>
      <c r="V41" s="338">
        <v>0</v>
      </c>
      <c r="W41" s="33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49"/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1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40">
        <f>IFERROR(V41/H41,"0")</f>
        <v>0</v>
      </c>
      <c r="W42" s="340">
        <f>IFERROR(W41/H41,"0")</f>
        <v>0</v>
      </c>
      <c r="X42" s="340">
        <f>IFERROR(IF(X41="",0,X41),"0")</f>
        <v>0</v>
      </c>
      <c r="Y42" s="341"/>
      <c r="Z42" s="341"/>
    </row>
    <row r="43" spans="1:53" x14ac:dyDescent="0.2">
      <c r="A43" s="350"/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1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40">
        <f>IFERROR(SUM(V41:V41),"0")</f>
        <v>0</v>
      </c>
      <c r="W43" s="340">
        <f>IFERROR(SUM(W41:W41),"0")</f>
        <v>0</v>
      </c>
      <c r="X43" s="37"/>
      <c r="Y43" s="341"/>
      <c r="Z43" s="341"/>
    </row>
    <row r="44" spans="1:53" ht="14.25" customHeight="1" x14ac:dyDescent="0.25">
      <c r="A44" s="355" t="s">
        <v>95</v>
      </c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33"/>
      <c r="Z44" s="33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5">
        <v>4607091389111</v>
      </c>
      <c r="E45" s="344"/>
      <c r="F45" s="337">
        <v>2.5000000000000001E-2</v>
      </c>
      <c r="G45" s="32">
        <v>10</v>
      </c>
      <c r="H45" s="337">
        <v>0.25</v>
      </c>
      <c r="I45" s="33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3"/>
      <c r="P45" s="343"/>
      <c r="Q45" s="343"/>
      <c r="R45" s="344"/>
      <c r="S45" s="34"/>
      <c r="T45" s="34"/>
      <c r="U45" s="35" t="s">
        <v>65</v>
      </c>
      <c r="V45" s="338">
        <v>0</v>
      </c>
      <c r="W45" s="33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49"/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1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40">
        <f>IFERROR(V45/H45,"0")</f>
        <v>0</v>
      </c>
      <c r="W46" s="340">
        <f>IFERROR(W45/H45,"0")</f>
        <v>0</v>
      </c>
      <c r="X46" s="340">
        <f>IFERROR(IF(X45="",0,X45),"0")</f>
        <v>0</v>
      </c>
      <c r="Y46" s="341"/>
      <c r="Z46" s="341"/>
    </row>
    <row r="47" spans="1:53" x14ac:dyDescent="0.2">
      <c r="A47" s="350"/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1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40">
        <f>IFERROR(SUM(V45:V45),"0")</f>
        <v>0</v>
      </c>
      <c r="W47" s="340">
        <f>IFERROR(SUM(W45:W45),"0")</f>
        <v>0</v>
      </c>
      <c r="X47" s="37"/>
      <c r="Y47" s="341"/>
      <c r="Z47" s="341"/>
    </row>
    <row r="48" spans="1:53" ht="27.75" customHeight="1" x14ac:dyDescent="0.2">
      <c r="A48" s="356" t="s">
        <v>98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48"/>
      <c r="Z48" s="48"/>
    </row>
    <row r="49" spans="1:53" ht="16.5" customHeight="1" x14ac:dyDescent="0.25">
      <c r="A49" s="371" t="s">
        <v>99</v>
      </c>
      <c r="B49" s="350"/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34"/>
      <c r="Z49" s="334"/>
    </row>
    <row r="50" spans="1:53" ht="14.25" customHeight="1" x14ac:dyDescent="0.25">
      <c r="A50" s="355" t="s">
        <v>100</v>
      </c>
      <c r="B50" s="350"/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33"/>
      <c r="Z50" s="33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5">
        <v>4680115881440</v>
      </c>
      <c r="E51" s="344"/>
      <c r="F51" s="337">
        <v>1.35</v>
      </c>
      <c r="G51" s="32">
        <v>8</v>
      </c>
      <c r="H51" s="337">
        <v>10.8</v>
      </c>
      <c r="I51" s="33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3"/>
      <c r="P51" s="343"/>
      <c r="Q51" s="343"/>
      <c r="R51" s="344"/>
      <c r="S51" s="34"/>
      <c r="T51" s="34"/>
      <c r="U51" s="35" t="s">
        <v>65</v>
      </c>
      <c r="V51" s="338">
        <v>0</v>
      </c>
      <c r="W51" s="33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5">
        <v>4680115881433</v>
      </c>
      <c r="E52" s="344"/>
      <c r="F52" s="337">
        <v>0.45</v>
      </c>
      <c r="G52" s="32">
        <v>6</v>
      </c>
      <c r="H52" s="337">
        <v>2.7</v>
      </c>
      <c r="I52" s="33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3"/>
      <c r="P52" s="343"/>
      <c r="Q52" s="343"/>
      <c r="R52" s="344"/>
      <c r="S52" s="34"/>
      <c r="T52" s="34"/>
      <c r="U52" s="35" t="s">
        <v>65</v>
      </c>
      <c r="V52" s="338">
        <v>10</v>
      </c>
      <c r="W52" s="339">
        <f>IFERROR(IF(V52="",0,CEILING((V52/$H52),1)*$H52),"")</f>
        <v>10.8</v>
      </c>
      <c r="X52" s="36">
        <f>IFERROR(IF(W52=0,"",ROUNDUP(W52/H52,0)*0.00753),"")</f>
        <v>3.0120000000000001E-2</v>
      </c>
      <c r="Y52" s="56"/>
      <c r="Z52" s="57"/>
      <c r="AD52" s="58"/>
      <c r="BA52" s="72" t="s">
        <v>1</v>
      </c>
    </row>
    <row r="53" spans="1:53" x14ac:dyDescent="0.2">
      <c r="A53" s="349"/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1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40">
        <f>IFERROR(V51/H51,"0")+IFERROR(V52/H52,"0")</f>
        <v>3.7037037037037033</v>
      </c>
      <c r="W53" s="340">
        <f>IFERROR(W51/H51,"0")+IFERROR(W52/H52,"0")</f>
        <v>4</v>
      </c>
      <c r="X53" s="340">
        <f>IFERROR(IF(X51="",0,X51),"0")+IFERROR(IF(X52="",0,X52),"0")</f>
        <v>3.0120000000000001E-2</v>
      </c>
      <c r="Y53" s="341"/>
      <c r="Z53" s="341"/>
    </row>
    <row r="54" spans="1:53" x14ac:dyDescent="0.2">
      <c r="A54" s="350"/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1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40">
        <f>IFERROR(SUM(V51:V52),"0")</f>
        <v>10</v>
      </c>
      <c r="W54" s="340">
        <f>IFERROR(SUM(W51:W52),"0")</f>
        <v>10.8</v>
      </c>
      <c r="X54" s="37"/>
      <c r="Y54" s="341"/>
      <c r="Z54" s="341"/>
    </row>
    <row r="55" spans="1:53" ht="16.5" customHeight="1" x14ac:dyDescent="0.25">
      <c r="A55" s="371" t="s">
        <v>107</v>
      </c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34"/>
      <c r="Z55" s="334"/>
    </row>
    <row r="56" spans="1:53" ht="14.25" customHeight="1" x14ac:dyDescent="0.25">
      <c r="A56" s="355" t="s">
        <v>108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33"/>
      <c r="Z56" s="33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5">
        <v>4680115881426</v>
      </c>
      <c r="E57" s="344"/>
      <c r="F57" s="337">
        <v>1.35</v>
      </c>
      <c r="G57" s="32">
        <v>8</v>
      </c>
      <c r="H57" s="337">
        <v>10.8</v>
      </c>
      <c r="I57" s="33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3"/>
      <c r="P57" s="343"/>
      <c r="Q57" s="343"/>
      <c r="R57" s="344"/>
      <c r="S57" s="34"/>
      <c r="T57" s="34"/>
      <c r="U57" s="35" t="s">
        <v>65</v>
      </c>
      <c r="V57" s="338">
        <v>0</v>
      </c>
      <c r="W57" s="33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5">
        <v>4680115881426</v>
      </c>
      <c r="E58" s="344"/>
      <c r="F58" s="337">
        <v>1.35</v>
      </c>
      <c r="G58" s="32">
        <v>8</v>
      </c>
      <c r="H58" s="337">
        <v>10.8</v>
      </c>
      <c r="I58" s="33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88" t="s">
        <v>113</v>
      </c>
      <c r="O58" s="343"/>
      <c r="P58" s="343"/>
      <c r="Q58" s="343"/>
      <c r="R58" s="344"/>
      <c r="S58" s="34"/>
      <c r="T58" s="34"/>
      <c r="U58" s="35" t="s">
        <v>65</v>
      </c>
      <c r="V58" s="338">
        <v>0</v>
      </c>
      <c r="W58" s="33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45">
        <v>4680115881419</v>
      </c>
      <c r="E59" s="344"/>
      <c r="F59" s="337">
        <v>0.45</v>
      </c>
      <c r="G59" s="32">
        <v>10</v>
      </c>
      <c r="H59" s="337">
        <v>4.5</v>
      </c>
      <c r="I59" s="33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3"/>
      <c r="P59" s="343"/>
      <c r="Q59" s="343"/>
      <c r="R59" s="344"/>
      <c r="S59" s="34"/>
      <c r="T59" s="34"/>
      <c r="U59" s="35" t="s">
        <v>65</v>
      </c>
      <c r="V59" s="338">
        <v>0</v>
      </c>
      <c r="W59" s="33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45">
        <v>4680115881525</v>
      </c>
      <c r="E60" s="344"/>
      <c r="F60" s="337">
        <v>0.4</v>
      </c>
      <c r="G60" s="32">
        <v>10</v>
      </c>
      <c r="H60" s="337">
        <v>4</v>
      </c>
      <c r="I60" s="33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1" t="s">
        <v>118</v>
      </c>
      <c r="O60" s="343"/>
      <c r="P60" s="343"/>
      <c r="Q60" s="343"/>
      <c r="R60" s="344"/>
      <c r="S60" s="34"/>
      <c r="T60" s="34"/>
      <c r="U60" s="35" t="s">
        <v>65</v>
      </c>
      <c r="V60" s="338">
        <v>0</v>
      </c>
      <c r="W60" s="33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49"/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1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40">
        <f>IFERROR(V57/H57,"0")+IFERROR(V58/H58,"0")+IFERROR(V59/H59,"0")+IFERROR(V60/H60,"0")</f>
        <v>0</v>
      </c>
      <c r="W61" s="340">
        <f>IFERROR(W57/H57,"0")+IFERROR(W58/H58,"0")+IFERROR(W59/H59,"0")+IFERROR(W60/H60,"0")</f>
        <v>0</v>
      </c>
      <c r="X61" s="340">
        <f>IFERROR(IF(X57="",0,X57),"0")+IFERROR(IF(X58="",0,X58),"0")+IFERROR(IF(X59="",0,X59),"0")+IFERROR(IF(X60="",0,X60),"0")</f>
        <v>0</v>
      </c>
      <c r="Y61" s="341"/>
      <c r="Z61" s="341"/>
    </row>
    <row r="62" spans="1:53" x14ac:dyDescent="0.2">
      <c r="A62" s="350"/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1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40">
        <f>IFERROR(SUM(V57:V60),"0")</f>
        <v>0</v>
      </c>
      <c r="W62" s="340">
        <f>IFERROR(SUM(W57:W60),"0")</f>
        <v>0</v>
      </c>
      <c r="X62" s="37"/>
      <c r="Y62" s="341"/>
      <c r="Z62" s="341"/>
    </row>
    <row r="63" spans="1:53" ht="16.5" customHeight="1" x14ac:dyDescent="0.25">
      <c r="A63" s="371" t="s">
        <v>98</v>
      </c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34"/>
      <c r="Z63" s="334"/>
    </row>
    <row r="64" spans="1:53" ht="14.25" customHeight="1" x14ac:dyDescent="0.25">
      <c r="A64" s="355" t="s">
        <v>108</v>
      </c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33"/>
      <c r="Z64" s="333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45">
        <v>4607091382945</v>
      </c>
      <c r="E65" s="344"/>
      <c r="F65" s="337">
        <v>1.4</v>
      </c>
      <c r="G65" s="32">
        <v>8</v>
      </c>
      <c r="H65" s="337">
        <v>11.2</v>
      </c>
      <c r="I65" s="33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3" t="s">
        <v>121</v>
      </c>
      <c r="O65" s="343"/>
      <c r="P65" s="343"/>
      <c r="Q65" s="343"/>
      <c r="R65" s="344"/>
      <c r="S65" s="34"/>
      <c r="T65" s="34"/>
      <c r="U65" s="35" t="s">
        <v>65</v>
      </c>
      <c r="V65" s="338">
        <v>0</v>
      </c>
      <c r="W65" s="339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4301011380</v>
      </c>
      <c r="D66" s="345">
        <v>4607091385670</v>
      </c>
      <c r="E66" s="344"/>
      <c r="F66" s="337">
        <v>1.35</v>
      </c>
      <c r="G66" s="32">
        <v>8</v>
      </c>
      <c r="H66" s="337">
        <v>10.8</v>
      </c>
      <c r="I66" s="33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3"/>
      <c r="P66" s="343"/>
      <c r="Q66" s="343"/>
      <c r="R66" s="344"/>
      <c r="S66" s="34"/>
      <c r="T66" s="34"/>
      <c r="U66" s="35" t="s">
        <v>65</v>
      </c>
      <c r="V66" s="338">
        <v>0</v>
      </c>
      <c r="W66" s="33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45">
        <v>4607091385670</v>
      </c>
      <c r="E67" s="344"/>
      <c r="F67" s="337">
        <v>1.4</v>
      </c>
      <c r="G67" s="32">
        <v>8</v>
      </c>
      <c r="H67" s="337">
        <v>11.2</v>
      </c>
      <c r="I67" s="337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4" t="s">
        <v>126</v>
      </c>
      <c r="O67" s="343"/>
      <c r="P67" s="343"/>
      <c r="Q67" s="343"/>
      <c r="R67" s="344"/>
      <c r="S67" s="34"/>
      <c r="T67" s="34"/>
      <c r="U67" s="35" t="s">
        <v>65</v>
      </c>
      <c r="V67" s="338">
        <v>0</v>
      </c>
      <c r="W67" s="33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45">
        <v>4680115883956</v>
      </c>
      <c r="E68" s="344"/>
      <c r="F68" s="337">
        <v>1.4</v>
      </c>
      <c r="G68" s="32">
        <v>8</v>
      </c>
      <c r="H68" s="337">
        <v>11.2</v>
      </c>
      <c r="I68" s="33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3" t="s">
        <v>129</v>
      </c>
      <c r="O68" s="343"/>
      <c r="P68" s="343"/>
      <c r="Q68" s="343"/>
      <c r="R68" s="344"/>
      <c r="S68" s="34"/>
      <c r="T68" s="34"/>
      <c r="U68" s="35" t="s">
        <v>65</v>
      </c>
      <c r="V68" s="338">
        <v>0</v>
      </c>
      <c r="W68" s="33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5">
        <v>4680115881327</v>
      </c>
      <c r="E69" s="344"/>
      <c r="F69" s="337">
        <v>1.35</v>
      </c>
      <c r="G69" s="32">
        <v>8</v>
      </c>
      <c r="H69" s="337">
        <v>10.8</v>
      </c>
      <c r="I69" s="337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3"/>
      <c r="P69" s="343"/>
      <c r="Q69" s="343"/>
      <c r="R69" s="344"/>
      <c r="S69" s="34"/>
      <c r="T69" s="34"/>
      <c r="U69" s="35" t="s">
        <v>65</v>
      </c>
      <c r="V69" s="338">
        <v>0</v>
      </c>
      <c r="W69" s="33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4301011514</v>
      </c>
      <c r="D70" s="345">
        <v>4680115882133</v>
      </c>
      <c r="E70" s="344"/>
      <c r="F70" s="337">
        <v>1.35</v>
      </c>
      <c r="G70" s="32">
        <v>8</v>
      </c>
      <c r="H70" s="337">
        <v>10.8</v>
      </c>
      <c r="I70" s="33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3"/>
      <c r="P70" s="343"/>
      <c r="Q70" s="343"/>
      <c r="R70" s="344"/>
      <c r="S70" s="34"/>
      <c r="T70" s="34"/>
      <c r="U70" s="35" t="s">
        <v>65</v>
      </c>
      <c r="V70" s="338">
        <v>0</v>
      </c>
      <c r="W70" s="33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45">
        <v>4680115882133</v>
      </c>
      <c r="E71" s="344"/>
      <c r="F71" s="337">
        <v>1.4</v>
      </c>
      <c r="G71" s="32">
        <v>8</v>
      </c>
      <c r="H71" s="337">
        <v>11.2</v>
      </c>
      <c r="I71" s="33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6" t="s">
        <v>136</v>
      </c>
      <c r="O71" s="343"/>
      <c r="P71" s="343"/>
      <c r="Q71" s="343"/>
      <c r="R71" s="344"/>
      <c r="S71" s="34"/>
      <c r="T71" s="34"/>
      <c r="U71" s="35" t="s">
        <v>65</v>
      </c>
      <c r="V71" s="338">
        <v>0</v>
      </c>
      <c r="W71" s="33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45">
        <v>4607091382952</v>
      </c>
      <c r="E72" s="344"/>
      <c r="F72" s="337">
        <v>0.5</v>
      </c>
      <c r="G72" s="32">
        <v>6</v>
      </c>
      <c r="H72" s="337">
        <v>3</v>
      </c>
      <c r="I72" s="33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3"/>
      <c r="P72" s="343"/>
      <c r="Q72" s="343"/>
      <c r="R72" s="344"/>
      <c r="S72" s="34"/>
      <c r="T72" s="34"/>
      <c r="U72" s="35" t="s">
        <v>65</v>
      </c>
      <c r="V72" s="338">
        <v>0</v>
      </c>
      <c r="W72" s="33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45">
        <v>4607091385687</v>
      </c>
      <c r="E73" s="344"/>
      <c r="F73" s="337">
        <v>0.4</v>
      </c>
      <c r="G73" s="32">
        <v>10</v>
      </c>
      <c r="H73" s="337">
        <v>4</v>
      </c>
      <c r="I73" s="337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3"/>
      <c r="P73" s="343"/>
      <c r="Q73" s="343"/>
      <c r="R73" s="344"/>
      <c r="S73" s="34"/>
      <c r="T73" s="34"/>
      <c r="U73" s="35" t="s">
        <v>65</v>
      </c>
      <c r="V73" s="338">
        <v>0</v>
      </c>
      <c r="W73" s="33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4301011565</v>
      </c>
      <c r="D74" s="345">
        <v>4680115882539</v>
      </c>
      <c r="E74" s="344"/>
      <c r="F74" s="337">
        <v>0.37</v>
      </c>
      <c r="G74" s="32">
        <v>10</v>
      </c>
      <c r="H74" s="337">
        <v>3.7</v>
      </c>
      <c r="I74" s="337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3"/>
      <c r="P74" s="343"/>
      <c r="Q74" s="343"/>
      <c r="R74" s="344"/>
      <c r="S74" s="34"/>
      <c r="T74" s="34"/>
      <c r="U74" s="35" t="s">
        <v>65</v>
      </c>
      <c r="V74" s="338">
        <v>0</v>
      </c>
      <c r="W74" s="33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45">
        <v>4607091384604</v>
      </c>
      <c r="E75" s="344"/>
      <c r="F75" s="337">
        <v>0.4</v>
      </c>
      <c r="G75" s="32">
        <v>10</v>
      </c>
      <c r="H75" s="337">
        <v>4</v>
      </c>
      <c r="I75" s="33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3"/>
      <c r="P75" s="343"/>
      <c r="Q75" s="343"/>
      <c r="R75" s="344"/>
      <c r="S75" s="34"/>
      <c r="T75" s="34"/>
      <c r="U75" s="35" t="s">
        <v>65</v>
      </c>
      <c r="V75" s="338">
        <v>0</v>
      </c>
      <c r="W75" s="33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45">
        <v>4680115880283</v>
      </c>
      <c r="E76" s="344"/>
      <c r="F76" s="337">
        <v>0.6</v>
      </c>
      <c r="G76" s="32">
        <v>8</v>
      </c>
      <c r="H76" s="337">
        <v>4.8</v>
      </c>
      <c r="I76" s="33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3"/>
      <c r="P76" s="343"/>
      <c r="Q76" s="343"/>
      <c r="R76" s="344"/>
      <c r="S76" s="34"/>
      <c r="T76" s="34"/>
      <c r="U76" s="35" t="s">
        <v>65</v>
      </c>
      <c r="V76" s="338">
        <v>0</v>
      </c>
      <c r="W76" s="33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45">
        <v>4680115883949</v>
      </c>
      <c r="E77" s="344"/>
      <c r="F77" s="337">
        <v>0.37</v>
      </c>
      <c r="G77" s="32">
        <v>10</v>
      </c>
      <c r="H77" s="337">
        <v>3.7</v>
      </c>
      <c r="I77" s="33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0" t="s">
        <v>149</v>
      </c>
      <c r="O77" s="343"/>
      <c r="P77" s="343"/>
      <c r="Q77" s="343"/>
      <c r="R77" s="344"/>
      <c r="S77" s="34"/>
      <c r="T77" s="34"/>
      <c r="U77" s="35" t="s">
        <v>65</v>
      </c>
      <c r="V77" s="338">
        <v>0</v>
      </c>
      <c r="W77" s="33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4301011476</v>
      </c>
      <c r="D78" s="345">
        <v>4680115881518</v>
      </c>
      <c r="E78" s="344"/>
      <c r="F78" s="337">
        <v>0.4</v>
      </c>
      <c r="G78" s="32">
        <v>10</v>
      </c>
      <c r="H78" s="337">
        <v>4</v>
      </c>
      <c r="I78" s="337">
        <v>4.24</v>
      </c>
      <c r="J78" s="32">
        <v>120</v>
      </c>
      <c r="K78" s="32" t="s">
        <v>63</v>
      </c>
      <c r="L78" s="33" t="s">
        <v>125</v>
      </c>
      <c r="M78" s="32">
        <v>50</v>
      </c>
      <c r="N78" s="4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3"/>
      <c r="P78" s="343"/>
      <c r="Q78" s="343"/>
      <c r="R78" s="344"/>
      <c r="S78" s="34"/>
      <c r="T78" s="34"/>
      <c r="U78" s="35" t="s">
        <v>65</v>
      </c>
      <c r="V78" s="338">
        <v>0</v>
      </c>
      <c r="W78" s="33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5">
        <v>4680115881303</v>
      </c>
      <c r="E79" s="344"/>
      <c r="F79" s="337">
        <v>0.45</v>
      </c>
      <c r="G79" s="32">
        <v>10</v>
      </c>
      <c r="H79" s="337">
        <v>4.5</v>
      </c>
      <c r="I79" s="337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3"/>
      <c r="P79" s="343"/>
      <c r="Q79" s="343"/>
      <c r="R79" s="344"/>
      <c r="S79" s="34"/>
      <c r="T79" s="34"/>
      <c r="U79" s="35" t="s">
        <v>65</v>
      </c>
      <c r="V79" s="338">
        <v>0</v>
      </c>
      <c r="W79" s="33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45">
        <v>4680115882577</v>
      </c>
      <c r="E80" s="344"/>
      <c r="F80" s="337">
        <v>0.4</v>
      </c>
      <c r="G80" s="32">
        <v>8</v>
      </c>
      <c r="H80" s="337">
        <v>3.2</v>
      </c>
      <c r="I80" s="33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2" t="s">
        <v>156</v>
      </c>
      <c r="O80" s="343"/>
      <c r="P80" s="343"/>
      <c r="Q80" s="343"/>
      <c r="R80" s="344"/>
      <c r="S80" s="34"/>
      <c r="T80" s="34"/>
      <c r="U80" s="35" t="s">
        <v>65</v>
      </c>
      <c r="V80" s="338">
        <v>0</v>
      </c>
      <c r="W80" s="33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154</v>
      </c>
      <c r="B81" s="54" t="s">
        <v>157</v>
      </c>
      <c r="C81" s="31">
        <v>4301011564</v>
      </c>
      <c r="D81" s="345">
        <v>4680115882577</v>
      </c>
      <c r="E81" s="344"/>
      <c r="F81" s="337">
        <v>0.4</v>
      </c>
      <c r="G81" s="32">
        <v>8</v>
      </c>
      <c r="H81" s="337">
        <v>3.2</v>
      </c>
      <c r="I81" s="33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7" t="s">
        <v>158</v>
      </c>
      <c r="O81" s="343"/>
      <c r="P81" s="343"/>
      <c r="Q81" s="343"/>
      <c r="R81" s="344"/>
      <c r="S81" s="34"/>
      <c r="T81" s="34"/>
      <c r="U81" s="35" t="s">
        <v>65</v>
      </c>
      <c r="V81" s="338">
        <v>0</v>
      </c>
      <c r="W81" s="33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4301011432</v>
      </c>
      <c r="D82" s="345">
        <v>4680115882720</v>
      </c>
      <c r="E82" s="344"/>
      <c r="F82" s="337">
        <v>0.45</v>
      </c>
      <c r="G82" s="32">
        <v>10</v>
      </c>
      <c r="H82" s="337">
        <v>4.5</v>
      </c>
      <c r="I82" s="33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5" t="s">
        <v>161</v>
      </c>
      <c r="O82" s="343"/>
      <c r="P82" s="343"/>
      <c r="Q82" s="343"/>
      <c r="R82" s="344"/>
      <c r="S82" s="34"/>
      <c r="T82" s="34"/>
      <c r="U82" s="35" t="s">
        <v>65</v>
      </c>
      <c r="V82" s="338">
        <v>0</v>
      </c>
      <c r="W82" s="33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4301011352</v>
      </c>
      <c r="D83" s="345">
        <v>4607091388466</v>
      </c>
      <c r="E83" s="344"/>
      <c r="F83" s="337">
        <v>0.45</v>
      </c>
      <c r="G83" s="32">
        <v>6</v>
      </c>
      <c r="H83" s="337">
        <v>2.7</v>
      </c>
      <c r="I83" s="337">
        <v>2.9</v>
      </c>
      <c r="J83" s="32">
        <v>156</v>
      </c>
      <c r="K83" s="32" t="s">
        <v>63</v>
      </c>
      <c r="L83" s="33" t="s">
        <v>125</v>
      </c>
      <c r="M83" s="32">
        <v>45</v>
      </c>
      <c r="N83" s="6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3"/>
      <c r="P83" s="343"/>
      <c r="Q83" s="343"/>
      <c r="R83" s="344"/>
      <c r="S83" s="34"/>
      <c r="T83" s="34"/>
      <c r="U83" s="35" t="s">
        <v>65</v>
      </c>
      <c r="V83" s="338">
        <v>0</v>
      </c>
      <c r="W83" s="339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customHeight="1" x14ac:dyDescent="0.25">
      <c r="A84" s="54" t="s">
        <v>164</v>
      </c>
      <c r="B84" s="54" t="s">
        <v>165</v>
      </c>
      <c r="C84" s="31">
        <v>4301011417</v>
      </c>
      <c r="D84" s="345">
        <v>4680115880269</v>
      </c>
      <c r="E84" s="344"/>
      <c r="F84" s="337">
        <v>0.375</v>
      </c>
      <c r="G84" s="32">
        <v>10</v>
      </c>
      <c r="H84" s="337">
        <v>3.75</v>
      </c>
      <c r="I84" s="337">
        <v>3.99</v>
      </c>
      <c r="J84" s="32">
        <v>120</v>
      </c>
      <c r="K84" s="32" t="s">
        <v>63</v>
      </c>
      <c r="L84" s="33" t="s">
        <v>125</v>
      </c>
      <c r="M84" s="32">
        <v>50</v>
      </c>
      <c r="N84" s="6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3"/>
      <c r="P84" s="343"/>
      <c r="Q84" s="343"/>
      <c r="R84" s="344"/>
      <c r="S84" s="34"/>
      <c r="T84" s="34"/>
      <c r="U84" s="35" t="s">
        <v>65</v>
      </c>
      <c r="V84" s="338">
        <v>0</v>
      </c>
      <c r="W84" s="33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45">
        <v>4680115880429</v>
      </c>
      <c r="E85" s="344"/>
      <c r="F85" s="337">
        <v>0.45</v>
      </c>
      <c r="G85" s="32">
        <v>10</v>
      </c>
      <c r="H85" s="337">
        <v>4.5</v>
      </c>
      <c r="I85" s="337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3"/>
      <c r="P85" s="343"/>
      <c r="Q85" s="343"/>
      <c r="R85" s="344"/>
      <c r="S85" s="34"/>
      <c r="T85" s="34"/>
      <c r="U85" s="35" t="s">
        <v>65</v>
      </c>
      <c r="V85" s="338">
        <v>45</v>
      </c>
      <c r="W85" s="339">
        <f t="shared" si="2"/>
        <v>45</v>
      </c>
      <c r="X85" s="36">
        <f>IFERROR(IF(W85=0,"",ROUNDUP(W85/H85,0)*0.00937),"")</f>
        <v>9.3700000000000006E-2</v>
      </c>
      <c r="Y85" s="56"/>
      <c r="Z85" s="57"/>
      <c r="AD85" s="58"/>
      <c r="BA85" s="97" t="s">
        <v>1</v>
      </c>
    </row>
    <row r="86" spans="1:53" ht="16.5" customHeight="1" x14ac:dyDescent="0.25">
      <c r="A86" s="54" t="s">
        <v>168</v>
      </c>
      <c r="B86" s="54" t="s">
        <v>169</v>
      </c>
      <c r="C86" s="31">
        <v>4301011462</v>
      </c>
      <c r="D86" s="345">
        <v>4680115881457</v>
      </c>
      <c r="E86" s="344"/>
      <c r="F86" s="337">
        <v>0.75</v>
      </c>
      <c r="G86" s="32">
        <v>6</v>
      </c>
      <c r="H86" s="337">
        <v>4.5</v>
      </c>
      <c r="I86" s="337">
        <v>4.74</v>
      </c>
      <c r="J86" s="32">
        <v>120</v>
      </c>
      <c r="K86" s="32" t="s">
        <v>63</v>
      </c>
      <c r="L86" s="33" t="s">
        <v>125</v>
      </c>
      <c r="M86" s="32">
        <v>50</v>
      </c>
      <c r="N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3"/>
      <c r="P86" s="343"/>
      <c r="Q86" s="343"/>
      <c r="R86" s="344"/>
      <c r="S86" s="34"/>
      <c r="T86" s="34"/>
      <c r="U86" s="35" t="s">
        <v>65</v>
      </c>
      <c r="V86" s="338">
        <v>0</v>
      </c>
      <c r="W86" s="339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49"/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1"/>
      <c r="N87" s="346" t="s">
        <v>66</v>
      </c>
      <c r="O87" s="347"/>
      <c r="P87" s="347"/>
      <c r="Q87" s="347"/>
      <c r="R87" s="347"/>
      <c r="S87" s="347"/>
      <c r="T87" s="348"/>
      <c r="U87" s="37" t="s">
        <v>67</v>
      </c>
      <c r="V87" s="34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10</v>
      </c>
      <c r="W87" s="34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10</v>
      </c>
      <c r="X87" s="34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9.3700000000000006E-2</v>
      </c>
      <c r="Y87" s="341"/>
      <c r="Z87" s="341"/>
    </row>
    <row r="88" spans="1:53" x14ac:dyDescent="0.2">
      <c r="A88" s="350"/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1"/>
      <c r="N88" s="346" t="s">
        <v>66</v>
      </c>
      <c r="O88" s="347"/>
      <c r="P88" s="347"/>
      <c r="Q88" s="347"/>
      <c r="R88" s="347"/>
      <c r="S88" s="347"/>
      <c r="T88" s="348"/>
      <c r="U88" s="37" t="s">
        <v>65</v>
      </c>
      <c r="V88" s="340">
        <f>IFERROR(SUM(V65:V86),"0")</f>
        <v>45</v>
      </c>
      <c r="W88" s="340">
        <f>IFERROR(SUM(W65:W86),"0")</f>
        <v>45</v>
      </c>
      <c r="X88" s="37"/>
      <c r="Y88" s="341"/>
      <c r="Z88" s="341"/>
    </row>
    <row r="89" spans="1:53" ht="14.25" customHeight="1" x14ac:dyDescent="0.25">
      <c r="A89" s="355" t="s">
        <v>100</v>
      </c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33"/>
      <c r="Z89" s="333"/>
    </row>
    <row r="90" spans="1:53" ht="16.5" customHeight="1" x14ac:dyDescent="0.25">
      <c r="A90" s="54" t="s">
        <v>170</v>
      </c>
      <c r="B90" s="54" t="s">
        <v>171</v>
      </c>
      <c r="C90" s="31">
        <v>4301020235</v>
      </c>
      <c r="D90" s="345">
        <v>4680115881488</v>
      </c>
      <c r="E90" s="344"/>
      <c r="F90" s="337">
        <v>1.35</v>
      </c>
      <c r="G90" s="32">
        <v>8</v>
      </c>
      <c r="H90" s="337">
        <v>10.8</v>
      </c>
      <c r="I90" s="337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3"/>
      <c r="P90" s="343"/>
      <c r="Q90" s="343"/>
      <c r="R90" s="344"/>
      <c r="S90" s="34"/>
      <c r="T90" s="34"/>
      <c r="U90" s="35" t="s">
        <v>65</v>
      </c>
      <c r="V90" s="338">
        <v>0</v>
      </c>
      <c r="W90" s="339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172</v>
      </c>
      <c r="B91" s="54" t="s">
        <v>173</v>
      </c>
      <c r="C91" s="31">
        <v>4301020183</v>
      </c>
      <c r="D91" s="345">
        <v>4607091384765</v>
      </c>
      <c r="E91" s="344"/>
      <c r="F91" s="337">
        <v>0.42</v>
      </c>
      <c r="G91" s="32">
        <v>6</v>
      </c>
      <c r="H91" s="337">
        <v>2.52</v>
      </c>
      <c r="I91" s="337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85" t="s">
        <v>174</v>
      </c>
      <c r="O91" s="343"/>
      <c r="P91" s="343"/>
      <c r="Q91" s="343"/>
      <c r="R91" s="344"/>
      <c r="S91" s="34"/>
      <c r="T91" s="34"/>
      <c r="U91" s="35" t="s">
        <v>65</v>
      </c>
      <c r="V91" s="338">
        <v>0</v>
      </c>
      <c r="W91" s="339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175</v>
      </c>
      <c r="B92" s="54" t="s">
        <v>176</v>
      </c>
      <c r="C92" s="31">
        <v>4301020228</v>
      </c>
      <c r="D92" s="345">
        <v>4680115882751</v>
      </c>
      <c r="E92" s="344"/>
      <c r="F92" s="337">
        <v>0.45</v>
      </c>
      <c r="G92" s="32">
        <v>10</v>
      </c>
      <c r="H92" s="337">
        <v>4.5</v>
      </c>
      <c r="I92" s="337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2" t="s">
        <v>177</v>
      </c>
      <c r="O92" s="343"/>
      <c r="P92" s="343"/>
      <c r="Q92" s="343"/>
      <c r="R92" s="344"/>
      <c r="S92" s="34"/>
      <c r="T92" s="34"/>
      <c r="U92" s="35" t="s">
        <v>65</v>
      </c>
      <c r="V92" s="338">
        <v>0</v>
      </c>
      <c r="W92" s="339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178</v>
      </c>
      <c r="B93" s="54" t="s">
        <v>179</v>
      </c>
      <c r="C93" s="31">
        <v>4301020258</v>
      </c>
      <c r="D93" s="345">
        <v>4680115882775</v>
      </c>
      <c r="E93" s="344"/>
      <c r="F93" s="337">
        <v>0.3</v>
      </c>
      <c r="G93" s="32">
        <v>8</v>
      </c>
      <c r="H93" s="337">
        <v>2.4</v>
      </c>
      <c r="I93" s="337">
        <v>2.5</v>
      </c>
      <c r="J93" s="32">
        <v>234</v>
      </c>
      <c r="K93" s="32" t="s">
        <v>180</v>
      </c>
      <c r="L93" s="33" t="s">
        <v>125</v>
      </c>
      <c r="M93" s="32">
        <v>50</v>
      </c>
      <c r="N93" s="364" t="s">
        <v>181</v>
      </c>
      <c r="O93" s="343"/>
      <c r="P93" s="343"/>
      <c r="Q93" s="343"/>
      <c r="R93" s="344"/>
      <c r="S93" s="34"/>
      <c r="T93" s="34"/>
      <c r="U93" s="35" t="s">
        <v>65</v>
      </c>
      <c r="V93" s="338">
        <v>0</v>
      </c>
      <c r="W93" s="339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customHeight="1" x14ac:dyDescent="0.25">
      <c r="A94" s="54" t="s">
        <v>182</v>
      </c>
      <c r="B94" s="54" t="s">
        <v>183</v>
      </c>
      <c r="C94" s="31">
        <v>4301020217</v>
      </c>
      <c r="D94" s="345">
        <v>4680115880658</v>
      </c>
      <c r="E94" s="344"/>
      <c r="F94" s="337">
        <v>0.4</v>
      </c>
      <c r="G94" s="32">
        <v>6</v>
      </c>
      <c r="H94" s="337">
        <v>2.4</v>
      </c>
      <c r="I94" s="337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3"/>
      <c r="P94" s="343"/>
      <c r="Q94" s="343"/>
      <c r="R94" s="344"/>
      <c r="S94" s="34"/>
      <c r="T94" s="34"/>
      <c r="U94" s="35" t="s">
        <v>65</v>
      </c>
      <c r="V94" s="338">
        <v>0</v>
      </c>
      <c r="W94" s="339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x14ac:dyDescent="0.2">
      <c r="A95" s="349"/>
      <c r="B95" s="350"/>
      <c r="C95" s="350"/>
      <c r="D95" s="350"/>
      <c r="E95" s="350"/>
      <c r="F95" s="350"/>
      <c r="G95" s="350"/>
      <c r="H95" s="350"/>
      <c r="I95" s="350"/>
      <c r="J95" s="350"/>
      <c r="K95" s="350"/>
      <c r="L95" s="350"/>
      <c r="M95" s="351"/>
      <c r="N95" s="346" t="s">
        <v>66</v>
      </c>
      <c r="O95" s="347"/>
      <c r="P95" s="347"/>
      <c r="Q95" s="347"/>
      <c r="R95" s="347"/>
      <c r="S95" s="347"/>
      <c r="T95" s="348"/>
      <c r="U95" s="37" t="s">
        <v>67</v>
      </c>
      <c r="V95" s="340">
        <f>IFERROR(V90/H90,"0")+IFERROR(V91/H91,"0")+IFERROR(V92/H92,"0")+IFERROR(V93/H93,"0")+IFERROR(V94/H94,"0")</f>
        <v>0</v>
      </c>
      <c r="W95" s="340">
        <f>IFERROR(W90/H90,"0")+IFERROR(W91/H91,"0")+IFERROR(W92/H92,"0")+IFERROR(W93/H93,"0")+IFERROR(W94/H94,"0")</f>
        <v>0</v>
      </c>
      <c r="X95" s="340">
        <f>IFERROR(IF(X90="",0,X90),"0")+IFERROR(IF(X91="",0,X91),"0")+IFERROR(IF(X92="",0,X92),"0")+IFERROR(IF(X93="",0,X93),"0")+IFERROR(IF(X94="",0,X94),"0")</f>
        <v>0</v>
      </c>
      <c r="Y95" s="341"/>
      <c r="Z95" s="341"/>
    </row>
    <row r="96" spans="1:53" x14ac:dyDescent="0.2">
      <c r="A96" s="350"/>
      <c r="B96" s="350"/>
      <c r="C96" s="350"/>
      <c r="D96" s="350"/>
      <c r="E96" s="350"/>
      <c r="F96" s="350"/>
      <c r="G96" s="350"/>
      <c r="H96" s="350"/>
      <c r="I96" s="350"/>
      <c r="J96" s="350"/>
      <c r="K96" s="350"/>
      <c r="L96" s="350"/>
      <c r="M96" s="351"/>
      <c r="N96" s="346" t="s">
        <v>66</v>
      </c>
      <c r="O96" s="347"/>
      <c r="P96" s="347"/>
      <c r="Q96" s="347"/>
      <c r="R96" s="347"/>
      <c r="S96" s="347"/>
      <c r="T96" s="348"/>
      <c r="U96" s="37" t="s">
        <v>65</v>
      </c>
      <c r="V96" s="340">
        <f>IFERROR(SUM(V90:V94),"0")</f>
        <v>0</v>
      </c>
      <c r="W96" s="340">
        <f>IFERROR(SUM(W90:W94),"0")</f>
        <v>0</v>
      </c>
      <c r="X96" s="37"/>
      <c r="Y96" s="341"/>
      <c r="Z96" s="341"/>
    </row>
    <row r="97" spans="1:53" ht="14.25" customHeight="1" x14ac:dyDescent="0.25">
      <c r="A97" s="355" t="s">
        <v>60</v>
      </c>
      <c r="B97" s="350"/>
      <c r="C97" s="35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33"/>
      <c r="Z97" s="333"/>
    </row>
    <row r="98" spans="1:53" ht="16.5" customHeight="1" x14ac:dyDescent="0.25">
      <c r="A98" s="54" t="s">
        <v>184</v>
      </c>
      <c r="B98" s="54" t="s">
        <v>185</v>
      </c>
      <c r="C98" s="31">
        <v>4301030895</v>
      </c>
      <c r="D98" s="345">
        <v>4607091387667</v>
      </c>
      <c r="E98" s="344"/>
      <c r="F98" s="337">
        <v>0.9</v>
      </c>
      <c r="G98" s="32">
        <v>10</v>
      </c>
      <c r="H98" s="337">
        <v>9</v>
      </c>
      <c r="I98" s="337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3"/>
      <c r="P98" s="343"/>
      <c r="Q98" s="343"/>
      <c r="R98" s="344"/>
      <c r="S98" s="34"/>
      <c r="T98" s="34"/>
      <c r="U98" s="35" t="s">
        <v>65</v>
      </c>
      <c r="V98" s="338">
        <v>0</v>
      </c>
      <c r="W98" s="339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4301030961</v>
      </c>
      <c r="D99" s="345">
        <v>4607091387636</v>
      </c>
      <c r="E99" s="344"/>
      <c r="F99" s="337">
        <v>0.7</v>
      </c>
      <c r="G99" s="32">
        <v>6</v>
      </c>
      <c r="H99" s="337">
        <v>4.2</v>
      </c>
      <c r="I99" s="337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3"/>
      <c r="P99" s="343"/>
      <c r="Q99" s="343"/>
      <c r="R99" s="344"/>
      <c r="S99" s="34"/>
      <c r="T99" s="34"/>
      <c r="U99" s="35" t="s">
        <v>65</v>
      </c>
      <c r="V99" s="338">
        <v>0</v>
      </c>
      <c r="W99" s="339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customHeight="1" x14ac:dyDescent="0.25">
      <c r="A100" s="54" t="s">
        <v>188</v>
      </c>
      <c r="B100" s="54" t="s">
        <v>189</v>
      </c>
      <c r="C100" s="31">
        <v>4301030963</v>
      </c>
      <c r="D100" s="345">
        <v>4607091382426</v>
      </c>
      <c r="E100" s="344"/>
      <c r="F100" s="337">
        <v>0.9</v>
      </c>
      <c r="G100" s="32">
        <v>10</v>
      </c>
      <c r="H100" s="337">
        <v>9</v>
      </c>
      <c r="I100" s="337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3"/>
      <c r="P100" s="343"/>
      <c r="Q100" s="343"/>
      <c r="R100" s="344"/>
      <c r="S100" s="34"/>
      <c r="T100" s="34"/>
      <c r="U100" s="35" t="s">
        <v>65</v>
      </c>
      <c r="V100" s="338">
        <v>0</v>
      </c>
      <c r="W100" s="339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4301030962</v>
      </c>
      <c r="D101" s="345">
        <v>4607091386547</v>
      </c>
      <c r="E101" s="344"/>
      <c r="F101" s="337">
        <v>0.35</v>
      </c>
      <c r="G101" s="32">
        <v>8</v>
      </c>
      <c r="H101" s="337">
        <v>2.8</v>
      </c>
      <c r="I101" s="337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3"/>
      <c r="P101" s="343"/>
      <c r="Q101" s="343"/>
      <c r="R101" s="344"/>
      <c r="S101" s="34"/>
      <c r="T101" s="34"/>
      <c r="U101" s="35" t="s">
        <v>65</v>
      </c>
      <c r="V101" s="338">
        <v>0</v>
      </c>
      <c r="W101" s="33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4301031079</v>
      </c>
      <c r="D102" s="345">
        <v>4607091384734</v>
      </c>
      <c r="E102" s="344"/>
      <c r="F102" s="337">
        <v>0.35</v>
      </c>
      <c r="G102" s="32">
        <v>6</v>
      </c>
      <c r="H102" s="337">
        <v>2.1</v>
      </c>
      <c r="I102" s="337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3"/>
      <c r="P102" s="343"/>
      <c r="Q102" s="343"/>
      <c r="R102" s="344"/>
      <c r="S102" s="34"/>
      <c r="T102" s="34"/>
      <c r="U102" s="35" t="s">
        <v>65</v>
      </c>
      <c r="V102" s="338">
        <v>0</v>
      </c>
      <c r="W102" s="339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4301030964</v>
      </c>
      <c r="D103" s="345">
        <v>4607091382464</v>
      </c>
      <c r="E103" s="344"/>
      <c r="F103" s="337">
        <v>0.35</v>
      </c>
      <c r="G103" s="32">
        <v>8</v>
      </c>
      <c r="H103" s="337">
        <v>2.8</v>
      </c>
      <c r="I103" s="337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3"/>
      <c r="P103" s="343"/>
      <c r="Q103" s="343"/>
      <c r="R103" s="344"/>
      <c r="S103" s="34"/>
      <c r="T103" s="34"/>
      <c r="U103" s="35" t="s">
        <v>65</v>
      </c>
      <c r="V103" s="338">
        <v>0</v>
      </c>
      <c r="W103" s="339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196</v>
      </c>
      <c r="B104" s="54" t="s">
        <v>197</v>
      </c>
      <c r="C104" s="31">
        <v>4301031235</v>
      </c>
      <c r="D104" s="345">
        <v>4680115883444</v>
      </c>
      <c r="E104" s="344"/>
      <c r="F104" s="337">
        <v>0.35</v>
      </c>
      <c r="G104" s="32">
        <v>8</v>
      </c>
      <c r="H104" s="337">
        <v>2.8</v>
      </c>
      <c r="I104" s="337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8" t="s">
        <v>198</v>
      </c>
      <c r="O104" s="343"/>
      <c r="P104" s="343"/>
      <c r="Q104" s="343"/>
      <c r="R104" s="344"/>
      <c r="S104" s="34"/>
      <c r="T104" s="34"/>
      <c r="U104" s="35" t="s">
        <v>65</v>
      </c>
      <c r="V104" s="338">
        <v>0</v>
      </c>
      <c r="W104" s="339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45">
        <v>4680115883444</v>
      </c>
      <c r="E105" s="344"/>
      <c r="F105" s="337">
        <v>0.35</v>
      </c>
      <c r="G105" s="32">
        <v>8</v>
      </c>
      <c r="H105" s="337">
        <v>2.8</v>
      </c>
      <c r="I105" s="337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0" t="s">
        <v>198</v>
      </c>
      <c r="O105" s="343"/>
      <c r="P105" s="343"/>
      <c r="Q105" s="343"/>
      <c r="R105" s="344"/>
      <c r="S105" s="34"/>
      <c r="T105" s="34"/>
      <c r="U105" s="35" t="s">
        <v>65</v>
      </c>
      <c r="V105" s="338">
        <v>0</v>
      </c>
      <c r="W105" s="339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x14ac:dyDescent="0.2">
      <c r="A106" s="349"/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1"/>
      <c r="N106" s="346" t="s">
        <v>66</v>
      </c>
      <c r="O106" s="347"/>
      <c r="P106" s="347"/>
      <c r="Q106" s="347"/>
      <c r="R106" s="347"/>
      <c r="S106" s="347"/>
      <c r="T106" s="348"/>
      <c r="U106" s="37" t="s">
        <v>67</v>
      </c>
      <c r="V106" s="340">
        <f>IFERROR(V98/H98,"0")+IFERROR(V99/H99,"0")+IFERROR(V100/H100,"0")+IFERROR(V101/H101,"0")+IFERROR(V102/H102,"0")+IFERROR(V103/H103,"0")+IFERROR(V104/H104,"0")+IFERROR(V105/H105,"0")</f>
        <v>0</v>
      </c>
      <c r="W106" s="340">
        <f>IFERROR(W98/H98,"0")+IFERROR(W99/H99,"0")+IFERROR(W100/H100,"0")+IFERROR(W101/H101,"0")+IFERROR(W102/H102,"0")+IFERROR(W103/H103,"0")+IFERROR(W104/H104,"0")+IFERROR(W105/H105,"0")</f>
        <v>0</v>
      </c>
      <c r="X106" s="340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1"/>
      <c r="Z106" s="341"/>
    </row>
    <row r="107" spans="1:53" x14ac:dyDescent="0.2">
      <c r="A107" s="350"/>
      <c r="B107" s="350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1"/>
      <c r="N107" s="346" t="s">
        <v>66</v>
      </c>
      <c r="O107" s="347"/>
      <c r="P107" s="347"/>
      <c r="Q107" s="347"/>
      <c r="R107" s="347"/>
      <c r="S107" s="347"/>
      <c r="T107" s="348"/>
      <c r="U107" s="37" t="s">
        <v>65</v>
      </c>
      <c r="V107" s="340">
        <f>IFERROR(SUM(V98:V105),"0")</f>
        <v>0</v>
      </c>
      <c r="W107" s="340">
        <f>IFERROR(SUM(W98:W105),"0")</f>
        <v>0</v>
      </c>
      <c r="X107" s="37"/>
      <c r="Y107" s="341"/>
      <c r="Z107" s="341"/>
    </row>
    <row r="108" spans="1:53" ht="14.25" customHeight="1" x14ac:dyDescent="0.25">
      <c r="A108" s="355" t="s">
        <v>68</v>
      </c>
      <c r="B108" s="350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33"/>
      <c r="Z108" s="333"/>
    </row>
    <row r="109" spans="1:53" ht="27" customHeight="1" x14ac:dyDescent="0.25">
      <c r="A109" s="54" t="s">
        <v>200</v>
      </c>
      <c r="B109" s="54" t="s">
        <v>201</v>
      </c>
      <c r="C109" s="31">
        <v>4301051437</v>
      </c>
      <c r="D109" s="345">
        <v>4607091386967</v>
      </c>
      <c r="E109" s="344"/>
      <c r="F109" s="337">
        <v>1.35</v>
      </c>
      <c r="G109" s="32">
        <v>6</v>
      </c>
      <c r="H109" s="337">
        <v>8.1</v>
      </c>
      <c r="I109" s="337">
        <v>8.6639999999999997</v>
      </c>
      <c r="J109" s="32">
        <v>56</v>
      </c>
      <c r="K109" s="32" t="s">
        <v>103</v>
      </c>
      <c r="L109" s="33" t="s">
        <v>125</v>
      </c>
      <c r="M109" s="32">
        <v>45</v>
      </c>
      <c r="N109" s="587" t="s">
        <v>202</v>
      </c>
      <c r="O109" s="343"/>
      <c r="P109" s="343"/>
      <c r="Q109" s="343"/>
      <c r="R109" s="344"/>
      <c r="S109" s="34"/>
      <c r="T109" s="34"/>
      <c r="U109" s="35" t="s">
        <v>65</v>
      </c>
      <c r="V109" s="338">
        <v>0</v>
      </c>
      <c r="W109" s="339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4301051543</v>
      </c>
      <c r="D110" s="345">
        <v>4607091386967</v>
      </c>
      <c r="E110" s="344"/>
      <c r="F110" s="337">
        <v>1.4</v>
      </c>
      <c r="G110" s="32">
        <v>6</v>
      </c>
      <c r="H110" s="337">
        <v>8.4</v>
      </c>
      <c r="I110" s="337">
        <v>8.9640000000000004</v>
      </c>
      <c r="J110" s="32">
        <v>56</v>
      </c>
      <c r="K110" s="32" t="s">
        <v>103</v>
      </c>
      <c r="L110" s="33" t="s">
        <v>64</v>
      </c>
      <c r="M110" s="32">
        <v>45</v>
      </c>
      <c r="N110" s="645" t="s">
        <v>204</v>
      </c>
      <c r="O110" s="343"/>
      <c r="P110" s="343"/>
      <c r="Q110" s="343"/>
      <c r="R110" s="344"/>
      <c r="S110" s="34"/>
      <c r="T110" s="34"/>
      <c r="U110" s="35" t="s">
        <v>65</v>
      </c>
      <c r="V110" s="338">
        <v>0</v>
      </c>
      <c r="W110" s="339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5">
        <v>4607091385304</v>
      </c>
      <c r="E111" s="344"/>
      <c r="F111" s="337">
        <v>1.4</v>
      </c>
      <c r="G111" s="32">
        <v>6</v>
      </c>
      <c r="H111" s="337">
        <v>8.4</v>
      </c>
      <c r="I111" s="337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2" t="s">
        <v>207</v>
      </c>
      <c r="O111" s="343"/>
      <c r="P111" s="343"/>
      <c r="Q111" s="343"/>
      <c r="R111" s="344"/>
      <c r="S111" s="34"/>
      <c r="T111" s="34"/>
      <c r="U111" s="35" t="s">
        <v>65</v>
      </c>
      <c r="V111" s="338">
        <v>0</v>
      </c>
      <c r="W111" s="339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4301051306</v>
      </c>
      <c r="D112" s="345">
        <v>4607091386264</v>
      </c>
      <c r="E112" s="344"/>
      <c r="F112" s="337">
        <v>0.5</v>
      </c>
      <c r="G112" s="32">
        <v>6</v>
      </c>
      <c r="H112" s="337">
        <v>3</v>
      </c>
      <c r="I112" s="337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3"/>
      <c r="P112" s="343"/>
      <c r="Q112" s="343"/>
      <c r="R112" s="344"/>
      <c r="S112" s="34"/>
      <c r="T112" s="34"/>
      <c r="U112" s="35" t="s">
        <v>65</v>
      </c>
      <c r="V112" s="338">
        <v>0</v>
      </c>
      <c r="W112" s="33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4301051477</v>
      </c>
      <c r="D113" s="345">
        <v>4680115882584</v>
      </c>
      <c r="E113" s="344"/>
      <c r="F113" s="337">
        <v>0.33</v>
      </c>
      <c r="G113" s="32">
        <v>8</v>
      </c>
      <c r="H113" s="337">
        <v>2.64</v>
      </c>
      <c r="I113" s="33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04" t="s">
        <v>212</v>
      </c>
      <c r="O113" s="343"/>
      <c r="P113" s="343"/>
      <c r="Q113" s="343"/>
      <c r="R113" s="344"/>
      <c r="S113" s="34"/>
      <c r="T113" s="34"/>
      <c r="U113" s="35" t="s">
        <v>65</v>
      </c>
      <c r="V113" s="338">
        <v>0</v>
      </c>
      <c r="W113" s="33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45">
        <v>4680115882584</v>
      </c>
      <c r="E114" s="344"/>
      <c r="F114" s="337">
        <v>0.33</v>
      </c>
      <c r="G114" s="32">
        <v>8</v>
      </c>
      <c r="H114" s="337">
        <v>2.64</v>
      </c>
      <c r="I114" s="337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597" t="s">
        <v>214</v>
      </c>
      <c r="O114" s="343"/>
      <c r="P114" s="343"/>
      <c r="Q114" s="343"/>
      <c r="R114" s="344"/>
      <c r="S114" s="34"/>
      <c r="T114" s="34"/>
      <c r="U114" s="35" t="s">
        <v>65</v>
      </c>
      <c r="V114" s="338">
        <v>0</v>
      </c>
      <c r="W114" s="33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5">
        <v>4607091385731</v>
      </c>
      <c r="E115" s="344"/>
      <c r="F115" s="337">
        <v>0.45</v>
      </c>
      <c r="G115" s="32">
        <v>6</v>
      </c>
      <c r="H115" s="337">
        <v>2.7</v>
      </c>
      <c r="I115" s="337">
        <v>2.972</v>
      </c>
      <c r="J115" s="32">
        <v>156</v>
      </c>
      <c r="K115" s="32" t="s">
        <v>63</v>
      </c>
      <c r="L115" s="33" t="s">
        <v>125</v>
      </c>
      <c r="M115" s="32">
        <v>45</v>
      </c>
      <c r="N115" s="557" t="s">
        <v>217</v>
      </c>
      <c r="O115" s="343"/>
      <c r="P115" s="343"/>
      <c r="Q115" s="343"/>
      <c r="R115" s="344"/>
      <c r="S115" s="34"/>
      <c r="T115" s="34"/>
      <c r="U115" s="35" t="s">
        <v>65</v>
      </c>
      <c r="V115" s="338">
        <v>0</v>
      </c>
      <c r="W115" s="33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4301051439</v>
      </c>
      <c r="D116" s="345">
        <v>4680115880214</v>
      </c>
      <c r="E116" s="344"/>
      <c r="F116" s="337">
        <v>0.45</v>
      </c>
      <c r="G116" s="32">
        <v>6</v>
      </c>
      <c r="H116" s="337">
        <v>2.7</v>
      </c>
      <c r="I116" s="337">
        <v>2.988</v>
      </c>
      <c r="J116" s="32">
        <v>120</v>
      </c>
      <c r="K116" s="32" t="s">
        <v>63</v>
      </c>
      <c r="L116" s="33" t="s">
        <v>125</v>
      </c>
      <c r="M116" s="32">
        <v>45</v>
      </c>
      <c r="N116" s="447" t="s">
        <v>220</v>
      </c>
      <c r="O116" s="343"/>
      <c r="P116" s="343"/>
      <c r="Q116" s="343"/>
      <c r="R116" s="344"/>
      <c r="S116" s="34"/>
      <c r="T116" s="34"/>
      <c r="U116" s="35" t="s">
        <v>65</v>
      </c>
      <c r="V116" s="338">
        <v>0</v>
      </c>
      <c r="W116" s="339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customHeight="1" x14ac:dyDescent="0.25">
      <c r="A117" s="54" t="s">
        <v>221</v>
      </c>
      <c r="B117" s="54" t="s">
        <v>222</v>
      </c>
      <c r="C117" s="31">
        <v>4301051438</v>
      </c>
      <c r="D117" s="345">
        <v>4680115880894</v>
      </c>
      <c r="E117" s="344"/>
      <c r="F117" s="337">
        <v>0.33</v>
      </c>
      <c r="G117" s="32">
        <v>6</v>
      </c>
      <c r="H117" s="337">
        <v>1.98</v>
      </c>
      <c r="I117" s="337">
        <v>2.258</v>
      </c>
      <c r="J117" s="32">
        <v>156</v>
      </c>
      <c r="K117" s="32" t="s">
        <v>63</v>
      </c>
      <c r="L117" s="33" t="s">
        <v>125</v>
      </c>
      <c r="M117" s="32">
        <v>45</v>
      </c>
      <c r="N117" s="606" t="s">
        <v>223</v>
      </c>
      <c r="O117" s="343"/>
      <c r="P117" s="343"/>
      <c r="Q117" s="343"/>
      <c r="R117" s="344"/>
      <c r="S117" s="34"/>
      <c r="T117" s="34"/>
      <c r="U117" s="35" t="s">
        <v>65</v>
      </c>
      <c r="V117" s="338">
        <v>0</v>
      </c>
      <c r="W117" s="33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45">
        <v>4607091385427</v>
      </c>
      <c r="E118" s="344"/>
      <c r="F118" s="337">
        <v>0.5</v>
      </c>
      <c r="G118" s="32">
        <v>6</v>
      </c>
      <c r="H118" s="337">
        <v>3</v>
      </c>
      <c r="I118" s="337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3"/>
      <c r="P118" s="343"/>
      <c r="Q118" s="343"/>
      <c r="R118" s="344"/>
      <c r="S118" s="34"/>
      <c r="T118" s="34"/>
      <c r="U118" s="35" t="s">
        <v>65</v>
      </c>
      <c r="V118" s="338">
        <v>0</v>
      </c>
      <c r="W118" s="33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customHeight="1" x14ac:dyDescent="0.25">
      <c r="A119" s="54" t="s">
        <v>226</v>
      </c>
      <c r="B119" s="54" t="s">
        <v>227</v>
      </c>
      <c r="C119" s="31">
        <v>4301051480</v>
      </c>
      <c r="D119" s="345">
        <v>4680115882645</v>
      </c>
      <c r="E119" s="344"/>
      <c r="F119" s="337">
        <v>0.3</v>
      </c>
      <c r="G119" s="32">
        <v>6</v>
      </c>
      <c r="H119" s="337">
        <v>1.8</v>
      </c>
      <c r="I119" s="337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594" t="s">
        <v>228</v>
      </c>
      <c r="O119" s="343"/>
      <c r="P119" s="343"/>
      <c r="Q119" s="343"/>
      <c r="R119" s="344"/>
      <c r="S119" s="34"/>
      <c r="T119" s="34"/>
      <c r="U119" s="35" t="s">
        <v>65</v>
      </c>
      <c r="V119" s="338">
        <v>0</v>
      </c>
      <c r="W119" s="339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49"/>
      <c r="B120" s="350"/>
      <c r="C120" s="35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1"/>
      <c r="N120" s="346" t="s">
        <v>66</v>
      </c>
      <c r="O120" s="347"/>
      <c r="P120" s="347"/>
      <c r="Q120" s="347"/>
      <c r="R120" s="347"/>
      <c r="S120" s="347"/>
      <c r="T120" s="348"/>
      <c r="U120" s="37" t="s">
        <v>67</v>
      </c>
      <c r="V120" s="340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0</v>
      </c>
      <c r="W120" s="340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40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</v>
      </c>
      <c r="Y120" s="341"/>
      <c r="Z120" s="341"/>
    </row>
    <row r="121" spans="1:53" x14ac:dyDescent="0.2">
      <c r="A121" s="350"/>
      <c r="B121" s="350"/>
      <c r="C121" s="35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1"/>
      <c r="N121" s="346" t="s">
        <v>66</v>
      </c>
      <c r="O121" s="347"/>
      <c r="P121" s="347"/>
      <c r="Q121" s="347"/>
      <c r="R121" s="347"/>
      <c r="S121" s="347"/>
      <c r="T121" s="348"/>
      <c r="U121" s="37" t="s">
        <v>65</v>
      </c>
      <c r="V121" s="340">
        <f>IFERROR(SUM(V109:V119),"0")</f>
        <v>0</v>
      </c>
      <c r="W121" s="340">
        <f>IFERROR(SUM(W109:W119),"0")</f>
        <v>0</v>
      </c>
      <c r="X121" s="37"/>
      <c r="Y121" s="341"/>
      <c r="Z121" s="341"/>
    </row>
    <row r="122" spans="1:53" ht="14.25" customHeight="1" x14ac:dyDescent="0.25">
      <c r="A122" s="355" t="s">
        <v>229</v>
      </c>
      <c r="B122" s="350"/>
      <c r="C122" s="35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33"/>
      <c r="Z122" s="333"/>
    </row>
    <row r="123" spans="1:53" ht="27" customHeight="1" x14ac:dyDescent="0.25">
      <c r="A123" s="54" t="s">
        <v>230</v>
      </c>
      <c r="B123" s="54" t="s">
        <v>231</v>
      </c>
      <c r="C123" s="31">
        <v>4301060296</v>
      </c>
      <c r="D123" s="345">
        <v>4607091383065</v>
      </c>
      <c r="E123" s="344"/>
      <c r="F123" s="337">
        <v>0.83</v>
      </c>
      <c r="G123" s="32">
        <v>4</v>
      </c>
      <c r="H123" s="337">
        <v>3.32</v>
      </c>
      <c r="I123" s="337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3"/>
      <c r="P123" s="343"/>
      <c r="Q123" s="343"/>
      <c r="R123" s="344"/>
      <c r="S123" s="34"/>
      <c r="T123" s="34"/>
      <c r="U123" s="35" t="s">
        <v>65</v>
      </c>
      <c r="V123" s="338">
        <v>0</v>
      </c>
      <c r="W123" s="339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232</v>
      </c>
      <c r="B124" s="54" t="s">
        <v>233</v>
      </c>
      <c r="C124" s="31">
        <v>4301060350</v>
      </c>
      <c r="D124" s="345">
        <v>4680115881532</v>
      </c>
      <c r="E124" s="344"/>
      <c r="F124" s="337">
        <v>1.35</v>
      </c>
      <c r="G124" s="32">
        <v>6</v>
      </c>
      <c r="H124" s="337">
        <v>8.1</v>
      </c>
      <c r="I124" s="337">
        <v>8.58</v>
      </c>
      <c r="J124" s="32">
        <v>56</v>
      </c>
      <c r="K124" s="32" t="s">
        <v>103</v>
      </c>
      <c r="L124" s="33" t="s">
        <v>125</v>
      </c>
      <c r="M124" s="32">
        <v>30</v>
      </c>
      <c r="N124" s="4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43"/>
      <c r="P124" s="343"/>
      <c r="Q124" s="343"/>
      <c r="R124" s="344"/>
      <c r="S124" s="34"/>
      <c r="T124" s="34"/>
      <c r="U124" s="35" t="s">
        <v>65</v>
      </c>
      <c r="V124" s="338">
        <v>0</v>
      </c>
      <c r="W124" s="33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234</v>
      </c>
      <c r="C125" s="31">
        <v>4301060366</v>
      </c>
      <c r="D125" s="345">
        <v>4680115881532</v>
      </c>
      <c r="E125" s="344"/>
      <c r="F125" s="337">
        <v>1.3</v>
      </c>
      <c r="G125" s="32">
        <v>6</v>
      </c>
      <c r="H125" s="337">
        <v>7.8</v>
      </c>
      <c r="I125" s="337">
        <v>8.2799999999999994</v>
      </c>
      <c r="J125" s="32">
        <v>56</v>
      </c>
      <c r="K125" s="32" t="s">
        <v>103</v>
      </c>
      <c r="L125" s="33" t="s">
        <v>64</v>
      </c>
      <c r="M125" s="32">
        <v>30</v>
      </c>
      <c r="N125" s="416" t="s">
        <v>235</v>
      </c>
      <c r="O125" s="343"/>
      <c r="P125" s="343"/>
      <c r="Q125" s="343"/>
      <c r="R125" s="344"/>
      <c r="S125" s="34"/>
      <c r="T125" s="34"/>
      <c r="U125" s="35" t="s">
        <v>65</v>
      </c>
      <c r="V125" s="338">
        <v>0</v>
      </c>
      <c r="W125" s="33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4301060371</v>
      </c>
      <c r="D126" s="345">
        <v>4680115881532</v>
      </c>
      <c r="E126" s="344"/>
      <c r="F126" s="337">
        <v>1.4</v>
      </c>
      <c r="G126" s="32">
        <v>6</v>
      </c>
      <c r="H126" s="337">
        <v>8.4</v>
      </c>
      <c r="I126" s="337">
        <v>8.9640000000000004</v>
      </c>
      <c r="J126" s="32">
        <v>56</v>
      </c>
      <c r="K126" s="32" t="s">
        <v>103</v>
      </c>
      <c r="L126" s="33" t="s">
        <v>64</v>
      </c>
      <c r="M126" s="32">
        <v>30</v>
      </c>
      <c r="N126" s="484" t="s">
        <v>235</v>
      </c>
      <c r="O126" s="343"/>
      <c r="P126" s="343"/>
      <c r="Q126" s="343"/>
      <c r="R126" s="344"/>
      <c r="S126" s="34"/>
      <c r="T126" s="34"/>
      <c r="U126" s="35" t="s">
        <v>65</v>
      </c>
      <c r="V126" s="338">
        <v>0</v>
      </c>
      <c r="W126" s="339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4301060356</v>
      </c>
      <c r="D127" s="345">
        <v>4680115882652</v>
      </c>
      <c r="E127" s="344"/>
      <c r="F127" s="337">
        <v>0.33</v>
      </c>
      <c r="G127" s="32">
        <v>6</v>
      </c>
      <c r="H127" s="337">
        <v>1.98</v>
      </c>
      <c r="I127" s="337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417" t="s">
        <v>239</v>
      </c>
      <c r="O127" s="343"/>
      <c r="P127" s="343"/>
      <c r="Q127" s="343"/>
      <c r="R127" s="344"/>
      <c r="S127" s="34"/>
      <c r="T127" s="34"/>
      <c r="U127" s="35" t="s">
        <v>65</v>
      </c>
      <c r="V127" s="338">
        <v>0</v>
      </c>
      <c r="W127" s="33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customHeight="1" x14ac:dyDescent="0.25">
      <c r="A128" s="54" t="s">
        <v>240</v>
      </c>
      <c r="B128" s="54" t="s">
        <v>241</v>
      </c>
      <c r="C128" s="31">
        <v>4301060309</v>
      </c>
      <c r="D128" s="345">
        <v>4680115880238</v>
      </c>
      <c r="E128" s="344"/>
      <c r="F128" s="337">
        <v>0.33</v>
      </c>
      <c r="G128" s="32">
        <v>6</v>
      </c>
      <c r="H128" s="337">
        <v>1.98</v>
      </c>
      <c r="I128" s="337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3"/>
      <c r="P128" s="343"/>
      <c r="Q128" s="343"/>
      <c r="R128" s="344"/>
      <c r="S128" s="34"/>
      <c r="T128" s="34"/>
      <c r="U128" s="35" t="s">
        <v>65</v>
      </c>
      <c r="V128" s="338">
        <v>0</v>
      </c>
      <c r="W128" s="33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customHeight="1" x14ac:dyDescent="0.25">
      <c r="A129" s="54" t="s">
        <v>242</v>
      </c>
      <c r="B129" s="54" t="s">
        <v>243</v>
      </c>
      <c r="C129" s="31">
        <v>4301060351</v>
      </c>
      <c r="D129" s="345">
        <v>4680115881464</v>
      </c>
      <c r="E129" s="344"/>
      <c r="F129" s="337">
        <v>0.4</v>
      </c>
      <c r="G129" s="32">
        <v>6</v>
      </c>
      <c r="H129" s="337">
        <v>2.4</v>
      </c>
      <c r="I129" s="337">
        <v>2.6</v>
      </c>
      <c r="J129" s="32">
        <v>156</v>
      </c>
      <c r="K129" s="32" t="s">
        <v>63</v>
      </c>
      <c r="L129" s="33" t="s">
        <v>125</v>
      </c>
      <c r="M129" s="32">
        <v>30</v>
      </c>
      <c r="N129" s="462" t="s">
        <v>244</v>
      </c>
      <c r="O129" s="343"/>
      <c r="P129" s="343"/>
      <c r="Q129" s="343"/>
      <c r="R129" s="344"/>
      <c r="S129" s="34"/>
      <c r="T129" s="34"/>
      <c r="U129" s="35" t="s">
        <v>65</v>
      </c>
      <c r="V129" s="338">
        <v>0</v>
      </c>
      <c r="W129" s="339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49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1"/>
      <c r="N130" s="346" t="s">
        <v>66</v>
      </c>
      <c r="O130" s="347"/>
      <c r="P130" s="347"/>
      <c r="Q130" s="347"/>
      <c r="R130" s="347"/>
      <c r="S130" s="347"/>
      <c r="T130" s="348"/>
      <c r="U130" s="37" t="s">
        <v>67</v>
      </c>
      <c r="V130" s="340">
        <f>IFERROR(V123/H123,"0")+IFERROR(V124/H124,"0")+IFERROR(V125/H125,"0")+IFERROR(V126/H126,"0")+IFERROR(V127/H127,"0")+IFERROR(V128/H128,"0")+IFERROR(V129/H129,"0")</f>
        <v>0</v>
      </c>
      <c r="W130" s="340">
        <f>IFERROR(W123/H123,"0")+IFERROR(W124/H124,"0")+IFERROR(W125/H125,"0")+IFERROR(W126/H126,"0")+IFERROR(W127/H127,"0")+IFERROR(W128/H128,"0")+IFERROR(W129/H129,"0")</f>
        <v>0</v>
      </c>
      <c r="X130" s="340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1"/>
      <c r="Z130" s="341"/>
    </row>
    <row r="131" spans="1:53" x14ac:dyDescent="0.2">
      <c r="A131" s="350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1"/>
      <c r="N131" s="346" t="s">
        <v>66</v>
      </c>
      <c r="O131" s="347"/>
      <c r="P131" s="347"/>
      <c r="Q131" s="347"/>
      <c r="R131" s="347"/>
      <c r="S131" s="347"/>
      <c r="T131" s="348"/>
      <c r="U131" s="37" t="s">
        <v>65</v>
      </c>
      <c r="V131" s="340">
        <f>IFERROR(SUM(V123:V129),"0")</f>
        <v>0</v>
      </c>
      <c r="W131" s="340">
        <f>IFERROR(SUM(W123:W129),"0")</f>
        <v>0</v>
      </c>
      <c r="X131" s="37"/>
      <c r="Y131" s="341"/>
      <c r="Z131" s="341"/>
    </row>
    <row r="132" spans="1:53" ht="16.5" customHeight="1" x14ac:dyDescent="0.25">
      <c r="A132" s="371" t="s">
        <v>245</v>
      </c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34"/>
      <c r="Z132" s="334"/>
    </row>
    <row r="133" spans="1:53" ht="14.25" customHeight="1" x14ac:dyDescent="0.25">
      <c r="A133" s="355" t="s">
        <v>68</v>
      </c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33"/>
      <c r="Z133" s="333"/>
    </row>
    <row r="134" spans="1:53" ht="27" customHeight="1" x14ac:dyDescent="0.25">
      <c r="A134" s="54" t="s">
        <v>246</v>
      </c>
      <c r="B134" s="54" t="s">
        <v>247</v>
      </c>
      <c r="C134" s="31">
        <v>4301051360</v>
      </c>
      <c r="D134" s="345">
        <v>4607091385168</v>
      </c>
      <c r="E134" s="344"/>
      <c r="F134" s="337">
        <v>1.35</v>
      </c>
      <c r="G134" s="32">
        <v>6</v>
      </c>
      <c r="H134" s="337">
        <v>8.1</v>
      </c>
      <c r="I134" s="337">
        <v>8.6579999999999995</v>
      </c>
      <c r="J134" s="32">
        <v>56</v>
      </c>
      <c r="K134" s="32" t="s">
        <v>103</v>
      </c>
      <c r="L134" s="33" t="s">
        <v>125</v>
      </c>
      <c r="M134" s="32">
        <v>45</v>
      </c>
      <c r="N134" s="4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43"/>
      <c r="P134" s="343"/>
      <c r="Q134" s="343"/>
      <c r="R134" s="344"/>
      <c r="S134" s="34"/>
      <c r="T134" s="34"/>
      <c r="U134" s="35" t="s">
        <v>65</v>
      </c>
      <c r="V134" s="338">
        <v>0</v>
      </c>
      <c r="W134" s="33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248</v>
      </c>
      <c r="C135" s="31">
        <v>4301051612</v>
      </c>
      <c r="D135" s="345">
        <v>4607091385168</v>
      </c>
      <c r="E135" s="344"/>
      <c r="F135" s="337">
        <v>1.4</v>
      </c>
      <c r="G135" s="32">
        <v>6</v>
      </c>
      <c r="H135" s="337">
        <v>8.4</v>
      </c>
      <c r="I135" s="337">
        <v>8.9580000000000002</v>
      </c>
      <c r="J135" s="32">
        <v>56</v>
      </c>
      <c r="K135" s="32" t="s">
        <v>103</v>
      </c>
      <c r="L135" s="33" t="s">
        <v>64</v>
      </c>
      <c r="M135" s="32">
        <v>45</v>
      </c>
      <c r="N135" s="643" t="s">
        <v>249</v>
      </c>
      <c r="O135" s="343"/>
      <c r="P135" s="343"/>
      <c r="Q135" s="343"/>
      <c r="R135" s="344"/>
      <c r="S135" s="34"/>
      <c r="T135" s="34"/>
      <c r="U135" s="35" t="s">
        <v>65</v>
      </c>
      <c r="V135" s="338">
        <v>500</v>
      </c>
      <c r="W135" s="339">
        <f>IFERROR(IF(V135="",0,CEILING((V135/$H135),1)*$H135),"")</f>
        <v>504</v>
      </c>
      <c r="X135" s="36">
        <f>IFERROR(IF(W135=0,"",ROUNDUP(W135/H135,0)*0.02175),"")</f>
        <v>1.3049999999999999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250</v>
      </c>
      <c r="B136" s="54" t="s">
        <v>251</v>
      </c>
      <c r="C136" s="31">
        <v>4301051362</v>
      </c>
      <c r="D136" s="345">
        <v>4607091383256</v>
      </c>
      <c r="E136" s="344"/>
      <c r="F136" s="337">
        <v>0.33</v>
      </c>
      <c r="G136" s="32">
        <v>6</v>
      </c>
      <c r="H136" s="337">
        <v>1.98</v>
      </c>
      <c r="I136" s="337">
        <v>2.246</v>
      </c>
      <c r="J136" s="32">
        <v>156</v>
      </c>
      <c r="K136" s="32" t="s">
        <v>63</v>
      </c>
      <c r="L136" s="33" t="s">
        <v>125</v>
      </c>
      <c r="M136" s="32">
        <v>45</v>
      </c>
      <c r="N136" s="6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3"/>
      <c r="P136" s="343"/>
      <c r="Q136" s="343"/>
      <c r="R136" s="344"/>
      <c r="S136" s="34"/>
      <c r="T136" s="34"/>
      <c r="U136" s="35" t="s">
        <v>65</v>
      </c>
      <c r="V136" s="338">
        <v>0</v>
      </c>
      <c r="W136" s="33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5">
        <v>4607091385748</v>
      </c>
      <c r="E137" s="344"/>
      <c r="F137" s="337">
        <v>0.45</v>
      </c>
      <c r="G137" s="32">
        <v>6</v>
      </c>
      <c r="H137" s="337">
        <v>2.7</v>
      </c>
      <c r="I137" s="337">
        <v>2.972</v>
      </c>
      <c r="J137" s="32">
        <v>156</v>
      </c>
      <c r="K137" s="32" t="s">
        <v>63</v>
      </c>
      <c r="L137" s="33" t="s">
        <v>125</v>
      </c>
      <c r="M137" s="32">
        <v>45</v>
      </c>
      <c r="N137" s="4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3"/>
      <c r="P137" s="343"/>
      <c r="Q137" s="343"/>
      <c r="R137" s="344"/>
      <c r="S137" s="34"/>
      <c r="T137" s="34"/>
      <c r="U137" s="35" t="s">
        <v>65</v>
      </c>
      <c r="V137" s="338">
        <v>0</v>
      </c>
      <c r="W137" s="339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49"/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1"/>
      <c r="N138" s="346" t="s">
        <v>66</v>
      </c>
      <c r="O138" s="347"/>
      <c r="P138" s="347"/>
      <c r="Q138" s="347"/>
      <c r="R138" s="347"/>
      <c r="S138" s="347"/>
      <c r="T138" s="348"/>
      <c r="U138" s="37" t="s">
        <v>67</v>
      </c>
      <c r="V138" s="340">
        <f>IFERROR(V134/H134,"0")+IFERROR(V135/H135,"0")+IFERROR(V136/H136,"0")+IFERROR(V137/H137,"0")</f>
        <v>59.523809523809518</v>
      </c>
      <c r="W138" s="340">
        <f>IFERROR(W134/H134,"0")+IFERROR(W135/H135,"0")+IFERROR(W136/H136,"0")+IFERROR(W137/H137,"0")</f>
        <v>60</v>
      </c>
      <c r="X138" s="340">
        <f>IFERROR(IF(X134="",0,X134),"0")+IFERROR(IF(X135="",0,X135),"0")+IFERROR(IF(X136="",0,X136),"0")+IFERROR(IF(X137="",0,X137),"0")</f>
        <v>1.3049999999999999</v>
      </c>
      <c r="Y138" s="341"/>
      <c r="Z138" s="341"/>
    </row>
    <row r="139" spans="1:53" x14ac:dyDescent="0.2">
      <c r="A139" s="350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1"/>
      <c r="N139" s="346" t="s">
        <v>66</v>
      </c>
      <c r="O139" s="347"/>
      <c r="P139" s="347"/>
      <c r="Q139" s="347"/>
      <c r="R139" s="347"/>
      <c r="S139" s="347"/>
      <c r="T139" s="348"/>
      <c r="U139" s="37" t="s">
        <v>65</v>
      </c>
      <c r="V139" s="340">
        <f>IFERROR(SUM(V134:V137),"0")</f>
        <v>500</v>
      </c>
      <c r="W139" s="340">
        <f>IFERROR(SUM(W134:W137),"0")</f>
        <v>504</v>
      </c>
      <c r="X139" s="37"/>
      <c r="Y139" s="341"/>
      <c r="Z139" s="341"/>
    </row>
    <row r="140" spans="1:53" ht="27.75" customHeight="1" x14ac:dyDescent="0.2">
      <c r="A140" s="356" t="s">
        <v>254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48"/>
      <c r="Z140" s="48"/>
    </row>
    <row r="141" spans="1:53" ht="16.5" customHeight="1" x14ac:dyDescent="0.25">
      <c r="A141" s="371" t="s">
        <v>255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34"/>
      <c r="Z141" s="334"/>
    </row>
    <row r="142" spans="1:53" ht="14.25" customHeight="1" x14ac:dyDescent="0.25">
      <c r="A142" s="355" t="s">
        <v>108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33"/>
      <c r="Z142" s="333"/>
    </row>
    <row r="143" spans="1:53" ht="27" customHeight="1" x14ac:dyDescent="0.25">
      <c r="A143" s="54" t="s">
        <v>256</v>
      </c>
      <c r="B143" s="54" t="s">
        <v>257</v>
      </c>
      <c r="C143" s="31">
        <v>4301011223</v>
      </c>
      <c r="D143" s="345">
        <v>4607091383423</v>
      </c>
      <c r="E143" s="344"/>
      <c r="F143" s="337">
        <v>1.35</v>
      </c>
      <c r="G143" s="32">
        <v>8</v>
      </c>
      <c r="H143" s="337">
        <v>10.8</v>
      </c>
      <c r="I143" s="337">
        <v>11.375999999999999</v>
      </c>
      <c r="J143" s="32">
        <v>56</v>
      </c>
      <c r="K143" s="32" t="s">
        <v>103</v>
      </c>
      <c r="L143" s="33" t="s">
        <v>125</v>
      </c>
      <c r="M143" s="32">
        <v>35</v>
      </c>
      <c r="N143" s="6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3"/>
      <c r="P143" s="343"/>
      <c r="Q143" s="343"/>
      <c r="R143" s="344"/>
      <c r="S143" s="34"/>
      <c r="T143" s="34"/>
      <c r="U143" s="35" t="s">
        <v>65</v>
      </c>
      <c r="V143" s="338">
        <v>0</v>
      </c>
      <c r="W143" s="33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258</v>
      </c>
      <c r="B144" s="54" t="s">
        <v>259</v>
      </c>
      <c r="C144" s="31">
        <v>4301011338</v>
      </c>
      <c r="D144" s="345">
        <v>4607091381405</v>
      </c>
      <c r="E144" s="344"/>
      <c r="F144" s="337">
        <v>1.35</v>
      </c>
      <c r="G144" s="32">
        <v>8</v>
      </c>
      <c r="H144" s="337">
        <v>10.8</v>
      </c>
      <c r="I144" s="337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3"/>
      <c r="P144" s="343"/>
      <c r="Q144" s="343"/>
      <c r="R144" s="344"/>
      <c r="S144" s="34"/>
      <c r="T144" s="34"/>
      <c r="U144" s="35" t="s">
        <v>65</v>
      </c>
      <c r="V144" s="338">
        <v>0</v>
      </c>
      <c r="W144" s="33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customHeight="1" x14ac:dyDescent="0.25">
      <c r="A145" s="54" t="s">
        <v>260</v>
      </c>
      <c r="B145" s="54" t="s">
        <v>261</v>
      </c>
      <c r="C145" s="31">
        <v>4301011333</v>
      </c>
      <c r="D145" s="345">
        <v>4607091386516</v>
      </c>
      <c r="E145" s="344"/>
      <c r="F145" s="337">
        <v>1.4</v>
      </c>
      <c r="G145" s="32">
        <v>8</v>
      </c>
      <c r="H145" s="337">
        <v>11.2</v>
      </c>
      <c r="I145" s="337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3"/>
      <c r="P145" s="343"/>
      <c r="Q145" s="343"/>
      <c r="R145" s="344"/>
      <c r="S145" s="34"/>
      <c r="T145" s="34"/>
      <c r="U145" s="35" t="s">
        <v>65</v>
      </c>
      <c r="V145" s="338">
        <v>0</v>
      </c>
      <c r="W145" s="339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49"/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1"/>
      <c r="N146" s="346" t="s">
        <v>66</v>
      </c>
      <c r="O146" s="347"/>
      <c r="P146" s="347"/>
      <c r="Q146" s="347"/>
      <c r="R146" s="347"/>
      <c r="S146" s="347"/>
      <c r="T146" s="348"/>
      <c r="U146" s="37" t="s">
        <v>67</v>
      </c>
      <c r="V146" s="340">
        <f>IFERROR(V143/H143,"0")+IFERROR(V144/H144,"0")+IFERROR(V145/H145,"0")</f>
        <v>0</v>
      </c>
      <c r="W146" s="340">
        <f>IFERROR(W143/H143,"0")+IFERROR(W144/H144,"0")+IFERROR(W145/H145,"0")</f>
        <v>0</v>
      </c>
      <c r="X146" s="340">
        <f>IFERROR(IF(X143="",0,X143),"0")+IFERROR(IF(X144="",0,X144),"0")+IFERROR(IF(X145="",0,X145),"0")</f>
        <v>0</v>
      </c>
      <c r="Y146" s="341"/>
      <c r="Z146" s="341"/>
    </row>
    <row r="147" spans="1:53" x14ac:dyDescent="0.2">
      <c r="A147" s="350"/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1"/>
      <c r="N147" s="346" t="s">
        <v>66</v>
      </c>
      <c r="O147" s="347"/>
      <c r="P147" s="347"/>
      <c r="Q147" s="347"/>
      <c r="R147" s="347"/>
      <c r="S147" s="347"/>
      <c r="T147" s="348"/>
      <c r="U147" s="37" t="s">
        <v>65</v>
      </c>
      <c r="V147" s="340">
        <f>IFERROR(SUM(V143:V145),"0")</f>
        <v>0</v>
      </c>
      <c r="W147" s="340">
        <f>IFERROR(SUM(W143:W145),"0")</f>
        <v>0</v>
      </c>
      <c r="X147" s="37"/>
      <c r="Y147" s="341"/>
      <c r="Z147" s="341"/>
    </row>
    <row r="148" spans="1:53" ht="16.5" customHeight="1" x14ac:dyDescent="0.25">
      <c r="A148" s="371" t="s">
        <v>262</v>
      </c>
      <c r="B148" s="350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34"/>
      <c r="Z148" s="334"/>
    </row>
    <row r="149" spans="1:53" ht="14.25" customHeight="1" x14ac:dyDescent="0.25">
      <c r="A149" s="355" t="s">
        <v>60</v>
      </c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33"/>
      <c r="Z149" s="333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45">
        <v>4680115880993</v>
      </c>
      <c r="E150" s="344"/>
      <c r="F150" s="337">
        <v>0.7</v>
      </c>
      <c r="G150" s="32">
        <v>6</v>
      </c>
      <c r="H150" s="337">
        <v>4.2</v>
      </c>
      <c r="I150" s="33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3"/>
      <c r="P150" s="343"/>
      <c r="Q150" s="343"/>
      <c r="R150" s="344"/>
      <c r="S150" s="34"/>
      <c r="T150" s="34"/>
      <c r="U150" s="35" t="s">
        <v>65</v>
      </c>
      <c r="V150" s="338">
        <v>0</v>
      </c>
      <c r="W150" s="339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4301031204</v>
      </c>
      <c r="D151" s="345">
        <v>4680115881761</v>
      </c>
      <c r="E151" s="344"/>
      <c r="F151" s="337">
        <v>0.7</v>
      </c>
      <c r="G151" s="32">
        <v>6</v>
      </c>
      <c r="H151" s="337">
        <v>4.2</v>
      </c>
      <c r="I151" s="337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3"/>
      <c r="P151" s="343"/>
      <c r="Q151" s="343"/>
      <c r="R151" s="344"/>
      <c r="S151" s="34"/>
      <c r="T151" s="34"/>
      <c r="U151" s="35" t="s">
        <v>65</v>
      </c>
      <c r="V151" s="338">
        <v>0</v>
      </c>
      <c r="W151" s="33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45">
        <v>4680115881563</v>
      </c>
      <c r="E152" s="344"/>
      <c r="F152" s="337">
        <v>0.7</v>
      </c>
      <c r="G152" s="32">
        <v>6</v>
      </c>
      <c r="H152" s="337">
        <v>4.2</v>
      </c>
      <c r="I152" s="337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3"/>
      <c r="P152" s="343"/>
      <c r="Q152" s="343"/>
      <c r="R152" s="344"/>
      <c r="S152" s="34"/>
      <c r="T152" s="34"/>
      <c r="U152" s="35" t="s">
        <v>65</v>
      </c>
      <c r="V152" s="338">
        <v>60</v>
      </c>
      <c r="W152" s="339">
        <f t="shared" si="8"/>
        <v>63</v>
      </c>
      <c r="X152" s="36">
        <f>IFERROR(IF(W152=0,"",ROUNDUP(W152/H152,0)*0.00753),"")</f>
        <v>0.11295000000000001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45">
        <v>4680115880986</v>
      </c>
      <c r="E153" s="344"/>
      <c r="F153" s="337">
        <v>0.35</v>
      </c>
      <c r="G153" s="32">
        <v>6</v>
      </c>
      <c r="H153" s="337">
        <v>2.1</v>
      </c>
      <c r="I153" s="337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3"/>
      <c r="P153" s="343"/>
      <c r="Q153" s="343"/>
      <c r="R153" s="344"/>
      <c r="S153" s="34"/>
      <c r="T153" s="34"/>
      <c r="U153" s="35" t="s">
        <v>65</v>
      </c>
      <c r="V153" s="338">
        <v>0</v>
      </c>
      <c r="W153" s="339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271</v>
      </c>
      <c r="B154" s="54" t="s">
        <v>272</v>
      </c>
      <c r="C154" s="31">
        <v>4301031190</v>
      </c>
      <c r="D154" s="345">
        <v>4680115880207</v>
      </c>
      <c r="E154" s="344"/>
      <c r="F154" s="337">
        <v>0.4</v>
      </c>
      <c r="G154" s="32">
        <v>6</v>
      </c>
      <c r="H154" s="337">
        <v>2.4</v>
      </c>
      <c r="I154" s="337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8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3"/>
      <c r="P154" s="343"/>
      <c r="Q154" s="343"/>
      <c r="R154" s="344"/>
      <c r="S154" s="34"/>
      <c r="T154" s="34"/>
      <c r="U154" s="35" t="s">
        <v>65</v>
      </c>
      <c r="V154" s="338">
        <v>0</v>
      </c>
      <c r="W154" s="339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45">
        <v>4680115881785</v>
      </c>
      <c r="E155" s="344"/>
      <c r="F155" s="337">
        <v>0.35</v>
      </c>
      <c r="G155" s="32">
        <v>6</v>
      </c>
      <c r="H155" s="337">
        <v>2.1</v>
      </c>
      <c r="I155" s="337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3"/>
      <c r="P155" s="343"/>
      <c r="Q155" s="343"/>
      <c r="R155" s="344"/>
      <c r="S155" s="34"/>
      <c r="T155" s="34"/>
      <c r="U155" s="35" t="s">
        <v>65</v>
      </c>
      <c r="V155" s="338">
        <v>0</v>
      </c>
      <c r="W155" s="33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45">
        <v>4680115881679</v>
      </c>
      <c r="E156" s="344"/>
      <c r="F156" s="337">
        <v>0.35</v>
      </c>
      <c r="G156" s="32">
        <v>6</v>
      </c>
      <c r="H156" s="337">
        <v>2.1</v>
      </c>
      <c r="I156" s="337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3"/>
      <c r="P156" s="343"/>
      <c r="Q156" s="343"/>
      <c r="R156" s="344"/>
      <c r="S156" s="34"/>
      <c r="T156" s="34"/>
      <c r="U156" s="35" t="s">
        <v>65</v>
      </c>
      <c r="V156" s="338">
        <v>0</v>
      </c>
      <c r="W156" s="339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277</v>
      </c>
      <c r="B157" s="54" t="s">
        <v>278</v>
      </c>
      <c r="C157" s="31">
        <v>4301031158</v>
      </c>
      <c r="D157" s="345">
        <v>4680115880191</v>
      </c>
      <c r="E157" s="344"/>
      <c r="F157" s="337">
        <v>0.4</v>
      </c>
      <c r="G157" s="32">
        <v>6</v>
      </c>
      <c r="H157" s="337">
        <v>2.4</v>
      </c>
      <c r="I157" s="337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3"/>
      <c r="P157" s="343"/>
      <c r="Q157" s="343"/>
      <c r="R157" s="344"/>
      <c r="S157" s="34"/>
      <c r="T157" s="34"/>
      <c r="U157" s="35" t="s">
        <v>65</v>
      </c>
      <c r="V157" s="338">
        <v>0</v>
      </c>
      <c r="W157" s="339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279</v>
      </c>
      <c r="B158" s="54" t="s">
        <v>280</v>
      </c>
      <c r="C158" s="31">
        <v>4301031245</v>
      </c>
      <c r="D158" s="345">
        <v>4680115883963</v>
      </c>
      <c r="E158" s="344"/>
      <c r="F158" s="337">
        <v>0.28000000000000003</v>
      </c>
      <c r="G158" s="32">
        <v>6</v>
      </c>
      <c r="H158" s="337">
        <v>1.68</v>
      </c>
      <c r="I158" s="337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42" t="s">
        <v>281</v>
      </c>
      <c r="O158" s="343"/>
      <c r="P158" s="343"/>
      <c r="Q158" s="343"/>
      <c r="R158" s="344"/>
      <c r="S158" s="34"/>
      <c r="T158" s="34"/>
      <c r="U158" s="35" t="s">
        <v>65</v>
      </c>
      <c r="V158" s="338">
        <v>0</v>
      </c>
      <c r="W158" s="339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49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1"/>
      <c r="N159" s="346" t="s">
        <v>66</v>
      </c>
      <c r="O159" s="347"/>
      <c r="P159" s="347"/>
      <c r="Q159" s="347"/>
      <c r="R159" s="347"/>
      <c r="S159" s="347"/>
      <c r="T159" s="348"/>
      <c r="U159" s="37" t="s">
        <v>67</v>
      </c>
      <c r="V159" s="340">
        <f>IFERROR(V150/H150,"0")+IFERROR(V151/H151,"0")+IFERROR(V152/H152,"0")+IFERROR(V153/H153,"0")+IFERROR(V154/H154,"0")+IFERROR(V155/H155,"0")+IFERROR(V156/H156,"0")+IFERROR(V157/H157,"0")+IFERROR(V158/H158,"0")</f>
        <v>14.285714285714285</v>
      </c>
      <c r="W159" s="340">
        <f>IFERROR(W150/H150,"0")+IFERROR(W151/H151,"0")+IFERROR(W152/H152,"0")+IFERROR(W153/H153,"0")+IFERROR(W154/H154,"0")+IFERROR(W155/H155,"0")+IFERROR(W156/H156,"0")+IFERROR(W157/H157,"0")+IFERROR(W158/H158,"0")</f>
        <v>15</v>
      </c>
      <c r="X159" s="340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0.11295000000000001</v>
      </c>
      <c r="Y159" s="341"/>
      <c r="Z159" s="341"/>
    </row>
    <row r="160" spans="1:53" x14ac:dyDescent="0.2">
      <c r="A160" s="350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65</v>
      </c>
      <c r="V160" s="340">
        <f>IFERROR(SUM(V150:V158),"0")</f>
        <v>60</v>
      </c>
      <c r="W160" s="340">
        <f>IFERROR(SUM(W150:W158),"0")</f>
        <v>63</v>
      </c>
      <c r="X160" s="37"/>
      <c r="Y160" s="341"/>
      <c r="Z160" s="341"/>
    </row>
    <row r="161" spans="1:53" ht="16.5" customHeight="1" x14ac:dyDescent="0.25">
      <c r="A161" s="371" t="s">
        <v>282</v>
      </c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34"/>
      <c r="Z161" s="334"/>
    </row>
    <row r="162" spans="1:53" ht="14.25" customHeight="1" x14ac:dyDescent="0.25">
      <c r="A162" s="355" t="s">
        <v>108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33"/>
      <c r="Z162" s="333"/>
    </row>
    <row r="163" spans="1:53" ht="16.5" customHeight="1" x14ac:dyDescent="0.25">
      <c r="A163" s="54" t="s">
        <v>283</v>
      </c>
      <c r="B163" s="54" t="s">
        <v>284</v>
      </c>
      <c r="C163" s="31">
        <v>4301011450</v>
      </c>
      <c r="D163" s="345">
        <v>4680115881402</v>
      </c>
      <c r="E163" s="344"/>
      <c r="F163" s="337">
        <v>1.35</v>
      </c>
      <c r="G163" s="32">
        <v>8</v>
      </c>
      <c r="H163" s="337">
        <v>10.8</v>
      </c>
      <c r="I163" s="337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3"/>
      <c r="P163" s="343"/>
      <c r="Q163" s="343"/>
      <c r="R163" s="344"/>
      <c r="S163" s="34"/>
      <c r="T163" s="34"/>
      <c r="U163" s="35" t="s">
        <v>65</v>
      </c>
      <c r="V163" s="338">
        <v>0</v>
      </c>
      <c r="W163" s="339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285</v>
      </c>
      <c r="B164" s="54" t="s">
        <v>286</v>
      </c>
      <c r="C164" s="31">
        <v>4301011454</v>
      </c>
      <c r="D164" s="345">
        <v>4680115881396</v>
      </c>
      <c r="E164" s="344"/>
      <c r="F164" s="337">
        <v>0.45</v>
      </c>
      <c r="G164" s="32">
        <v>6</v>
      </c>
      <c r="H164" s="337">
        <v>2.7</v>
      </c>
      <c r="I164" s="337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3"/>
      <c r="P164" s="343"/>
      <c r="Q164" s="343"/>
      <c r="R164" s="344"/>
      <c r="S164" s="34"/>
      <c r="T164" s="34"/>
      <c r="U164" s="35" t="s">
        <v>65</v>
      </c>
      <c r="V164" s="338">
        <v>0</v>
      </c>
      <c r="W164" s="339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40">
        <f>IFERROR(V163/H163,"0")+IFERROR(V164/H164,"0")</f>
        <v>0</v>
      </c>
      <c r="W165" s="340">
        <f>IFERROR(W163/H163,"0")+IFERROR(W164/H164,"0")</f>
        <v>0</v>
      </c>
      <c r="X165" s="340">
        <f>IFERROR(IF(X163="",0,X163),"0")+IFERROR(IF(X164="",0,X164),"0")</f>
        <v>0</v>
      </c>
      <c r="Y165" s="341"/>
      <c r="Z165" s="341"/>
    </row>
    <row r="166" spans="1:53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40">
        <f>IFERROR(SUM(V163:V164),"0")</f>
        <v>0</v>
      </c>
      <c r="W166" s="340">
        <f>IFERROR(SUM(W163:W164),"0")</f>
        <v>0</v>
      </c>
      <c r="X166" s="37"/>
      <c r="Y166" s="341"/>
      <c r="Z166" s="341"/>
    </row>
    <row r="167" spans="1:53" ht="14.25" customHeight="1" x14ac:dyDescent="0.25">
      <c r="A167" s="355" t="s">
        <v>100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33"/>
      <c r="Z167" s="333"/>
    </row>
    <row r="168" spans="1:53" ht="16.5" customHeight="1" x14ac:dyDescent="0.25">
      <c r="A168" s="54" t="s">
        <v>287</v>
      </c>
      <c r="B168" s="54" t="s">
        <v>288</v>
      </c>
      <c r="C168" s="31">
        <v>4301020262</v>
      </c>
      <c r="D168" s="345">
        <v>4680115882935</v>
      </c>
      <c r="E168" s="344"/>
      <c r="F168" s="337">
        <v>1.35</v>
      </c>
      <c r="G168" s="32">
        <v>8</v>
      </c>
      <c r="H168" s="337">
        <v>10.8</v>
      </c>
      <c r="I168" s="337">
        <v>11.28</v>
      </c>
      <c r="J168" s="32">
        <v>56</v>
      </c>
      <c r="K168" s="32" t="s">
        <v>103</v>
      </c>
      <c r="L168" s="33" t="s">
        <v>125</v>
      </c>
      <c r="M168" s="32">
        <v>50</v>
      </c>
      <c r="N168" s="545" t="s">
        <v>289</v>
      </c>
      <c r="O168" s="343"/>
      <c r="P168" s="343"/>
      <c r="Q168" s="343"/>
      <c r="R168" s="344"/>
      <c r="S168" s="34"/>
      <c r="T168" s="34"/>
      <c r="U168" s="35" t="s">
        <v>65</v>
      </c>
      <c r="V168" s="338">
        <v>0</v>
      </c>
      <c r="W168" s="339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290</v>
      </c>
      <c r="B169" s="54" t="s">
        <v>291</v>
      </c>
      <c r="C169" s="31">
        <v>4301020220</v>
      </c>
      <c r="D169" s="345">
        <v>4680115880764</v>
      </c>
      <c r="E169" s="344"/>
      <c r="F169" s="337">
        <v>0.35</v>
      </c>
      <c r="G169" s="32">
        <v>6</v>
      </c>
      <c r="H169" s="337">
        <v>2.1</v>
      </c>
      <c r="I169" s="337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3"/>
      <c r="P169" s="343"/>
      <c r="Q169" s="343"/>
      <c r="R169" s="344"/>
      <c r="S169" s="34"/>
      <c r="T169" s="34"/>
      <c r="U169" s="35" t="s">
        <v>65</v>
      </c>
      <c r="V169" s="338">
        <v>0</v>
      </c>
      <c r="W169" s="339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49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1"/>
      <c r="N170" s="346" t="s">
        <v>66</v>
      </c>
      <c r="O170" s="347"/>
      <c r="P170" s="347"/>
      <c r="Q170" s="347"/>
      <c r="R170" s="347"/>
      <c r="S170" s="347"/>
      <c r="T170" s="348"/>
      <c r="U170" s="37" t="s">
        <v>67</v>
      </c>
      <c r="V170" s="340">
        <f>IFERROR(V168/H168,"0")+IFERROR(V169/H169,"0")</f>
        <v>0</v>
      </c>
      <c r="W170" s="340">
        <f>IFERROR(W168/H168,"0")+IFERROR(W169/H169,"0")</f>
        <v>0</v>
      </c>
      <c r="X170" s="340">
        <f>IFERROR(IF(X168="",0,X168),"0")+IFERROR(IF(X169="",0,X169),"0")</f>
        <v>0</v>
      </c>
      <c r="Y170" s="341"/>
      <c r="Z170" s="341"/>
    </row>
    <row r="171" spans="1:53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1"/>
      <c r="N171" s="346" t="s">
        <v>66</v>
      </c>
      <c r="O171" s="347"/>
      <c r="P171" s="347"/>
      <c r="Q171" s="347"/>
      <c r="R171" s="347"/>
      <c r="S171" s="347"/>
      <c r="T171" s="348"/>
      <c r="U171" s="37" t="s">
        <v>65</v>
      </c>
      <c r="V171" s="340">
        <f>IFERROR(SUM(V168:V169),"0")</f>
        <v>0</v>
      </c>
      <c r="W171" s="340">
        <f>IFERROR(SUM(W168:W169),"0")</f>
        <v>0</v>
      </c>
      <c r="X171" s="37"/>
      <c r="Y171" s="341"/>
      <c r="Z171" s="341"/>
    </row>
    <row r="172" spans="1:53" ht="14.25" customHeight="1" x14ac:dyDescent="0.25">
      <c r="A172" s="355" t="s">
        <v>60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33"/>
      <c r="Z172" s="333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45">
        <v>4680115882683</v>
      </c>
      <c r="E173" s="344"/>
      <c r="F173" s="337">
        <v>0.9</v>
      </c>
      <c r="G173" s="32">
        <v>6</v>
      </c>
      <c r="H173" s="337">
        <v>5.4</v>
      </c>
      <c r="I173" s="33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3"/>
      <c r="P173" s="343"/>
      <c r="Q173" s="343"/>
      <c r="R173" s="344"/>
      <c r="S173" s="34"/>
      <c r="T173" s="34"/>
      <c r="U173" s="35" t="s">
        <v>65</v>
      </c>
      <c r="V173" s="338">
        <v>150</v>
      </c>
      <c r="W173" s="339">
        <f>IFERROR(IF(V173="",0,CEILING((V173/$H173),1)*$H173),"")</f>
        <v>151.20000000000002</v>
      </c>
      <c r="X173" s="36">
        <f>IFERROR(IF(W173=0,"",ROUNDUP(W173/H173,0)*0.00937),"")</f>
        <v>0.26235999999999998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45">
        <v>4680115882690</v>
      </c>
      <c r="E174" s="344"/>
      <c r="F174" s="337">
        <v>0.9</v>
      </c>
      <c r="G174" s="32">
        <v>6</v>
      </c>
      <c r="H174" s="337">
        <v>5.4</v>
      </c>
      <c r="I174" s="33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3"/>
      <c r="P174" s="343"/>
      <c r="Q174" s="343"/>
      <c r="R174" s="344"/>
      <c r="S174" s="34"/>
      <c r="T174" s="34"/>
      <c r="U174" s="35" t="s">
        <v>65</v>
      </c>
      <c r="V174" s="338">
        <v>300</v>
      </c>
      <c r="W174" s="339">
        <f>IFERROR(IF(V174="",0,CEILING((V174/$H174),1)*$H174),"")</f>
        <v>302.40000000000003</v>
      </c>
      <c r="X174" s="36">
        <f>IFERROR(IF(W174=0,"",ROUNDUP(W174/H174,0)*0.00937),"")</f>
        <v>0.52471999999999996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45">
        <v>4680115882669</v>
      </c>
      <c r="E175" s="344"/>
      <c r="F175" s="337">
        <v>0.9</v>
      </c>
      <c r="G175" s="32">
        <v>6</v>
      </c>
      <c r="H175" s="337">
        <v>5.4</v>
      </c>
      <c r="I175" s="33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3"/>
      <c r="P175" s="343"/>
      <c r="Q175" s="343"/>
      <c r="R175" s="344"/>
      <c r="S175" s="34"/>
      <c r="T175" s="34"/>
      <c r="U175" s="35" t="s">
        <v>65</v>
      </c>
      <c r="V175" s="338">
        <v>400</v>
      </c>
      <c r="W175" s="339">
        <f>IFERROR(IF(V175="",0,CEILING((V175/$H175),1)*$H175),"")</f>
        <v>405</v>
      </c>
      <c r="X175" s="36">
        <f>IFERROR(IF(W175=0,"",ROUNDUP(W175/H175,0)*0.00937),"")</f>
        <v>0.70274999999999999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45">
        <v>4680115882676</v>
      </c>
      <c r="E176" s="344"/>
      <c r="F176" s="337">
        <v>0.9</v>
      </c>
      <c r="G176" s="32">
        <v>6</v>
      </c>
      <c r="H176" s="337">
        <v>5.4</v>
      </c>
      <c r="I176" s="337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3"/>
      <c r="P176" s="343"/>
      <c r="Q176" s="343"/>
      <c r="R176" s="344"/>
      <c r="S176" s="34"/>
      <c r="T176" s="34"/>
      <c r="U176" s="35" t="s">
        <v>65</v>
      </c>
      <c r="V176" s="338">
        <v>500</v>
      </c>
      <c r="W176" s="339">
        <f>IFERROR(IF(V176="",0,CEILING((V176/$H176),1)*$H176),"")</f>
        <v>502.20000000000005</v>
      </c>
      <c r="X176" s="36">
        <f>IFERROR(IF(W176=0,"",ROUNDUP(W176/H176,0)*0.00937),"")</f>
        <v>0.87141000000000002</v>
      </c>
      <c r="Y176" s="56"/>
      <c r="Z176" s="57"/>
      <c r="AD176" s="58"/>
      <c r="BA176" s="153" t="s">
        <v>1</v>
      </c>
    </row>
    <row r="177" spans="1:53" x14ac:dyDescent="0.2">
      <c r="A177" s="349"/>
      <c r="B177" s="350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1"/>
      <c r="N177" s="346" t="s">
        <v>66</v>
      </c>
      <c r="O177" s="347"/>
      <c r="P177" s="347"/>
      <c r="Q177" s="347"/>
      <c r="R177" s="347"/>
      <c r="S177" s="347"/>
      <c r="T177" s="348"/>
      <c r="U177" s="37" t="s">
        <v>67</v>
      </c>
      <c r="V177" s="340">
        <f>IFERROR(V173/H173,"0")+IFERROR(V174/H174,"0")+IFERROR(V175/H175,"0")+IFERROR(V176/H176,"0")</f>
        <v>249.99999999999997</v>
      </c>
      <c r="W177" s="340">
        <f>IFERROR(W173/H173,"0")+IFERROR(W174/H174,"0")+IFERROR(W175/H175,"0")+IFERROR(W176/H176,"0")</f>
        <v>252</v>
      </c>
      <c r="X177" s="340">
        <f>IFERROR(IF(X173="",0,X173),"0")+IFERROR(IF(X174="",0,X174),"0")+IFERROR(IF(X175="",0,X175),"0")+IFERROR(IF(X176="",0,X176),"0")</f>
        <v>2.36124</v>
      </c>
      <c r="Y177" s="341"/>
      <c r="Z177" s="341"/>
    </row>
    <row r="178" spans="1:53" x14ac:dyDescent="0.2">
      <c r="A178" s="350"/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1"/>
      <c r="N178" s="346" t="s">
        <v>66</v>
      </c>
      <c r="O178" s="347"/>
      <c r="P178" s="347"/>
      <c r="Q178" s="347"/>
      <c r="R178" s="347"/>
      <c r="S178" s="347"/>
      <c r="T178" s="348"/>
      <c r="U178" s="37" t="s">
        <v>65</v>
      </c>
      <c r="V178" s="340">
        <f>IFERROR(SUM(V173:V176),"0")</f>
        <v>1350</v>
      </c>
      <c r="W178" s="340">
        <f>IFERROR(SUM(W173:W176),"0")</f>
        <v>1360.8000000000002</v>
      </c>
      <c r="X178" s="37"/>
      <c r="Y178" s="341"/>
      <c r="Z178" s="341"/>
    </row>
    <row r="179" spans="1:53" ht="14.25" customHeight="1" x14ac:dyDescent="0.25">
      <c r="A179" s="355" t="s">
        <v>68</v>
      </c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33"/>
      <c r="Z179" s="333"/>
    </row>
    <row r="180" spans="1:53" ht="27" customHeight="1" x14ac:dyDescent="0.25">
      <c r="A180" s="54" t="s">
        <v>300</v>
      </c>
      <c r="B180" s="54" t="s">
        <v>301</v>
      </c>
      <c r="C180" s="31">
        <v>4301051409</v>
      </c>
      <c r="D180" s="345">
        <v>4680115881556</v>
      </c>
      <c r="E180" s="344"/>
      <c r="F180" s="337">
        <v>1</v>
      </c>
      <c r="G180" s="32">
        <v>4</v>
      </c>
      <c r="H180" s="337">
        <v>4</v>
      </c>
      <c r="I180" s="337">
        <v>4.4080000000000004</v>
      </c>
      <c r="J180" s="32">
        <v>104</v>
      </c>
      <c r="K180" s="32" t="s">
        <v>103</v>
      </c>
      <c r="L180" s="33" t="s">
        <v>125</v>
      </c>
      <c r="M180" s="32">
        <v>45</v>
      </c>
      <c r="N180" s="6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3"/>
      <c r="P180" s="343"/>
      <c r="Q180" s="343"/>
      <c r="R180" s="344"/>
      <c r="S180" s="34"/>
      <c r="T180" s="34"/>
      <c r="U180" s="35" t="s">
        <v>65</v>
      </c>
      <c r="V180" s="338">
        <v>0</v>
      </c>
      <c r="W180" s="339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45">
        <v>4680115880573</v>
      </c>
      <c r="E181" s="344"/>
      <c r="F181" s="337">
        <v>1.45</v>
      </c>
      <c r="G181" s="32">
        <v>6</v>
      </c>
      <c r="H181" s="337">
        <v>8.6999999999999993</v>
      </c>
      <c r="I181" s="337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92" t="s">
        <v>304</v>
      </c>
      <c r="O181" s="343"/>
      <c r="P181" s="343"/>
      <c r="Q181" s="343"/>
      <c r="R181" s="344"/>
      <c r="S181" s="34"/>
      <c r="T181" s="34"/>
      <c r="U181" s="35" t="s">
        <v>65</v>
      </c>
      <c r="V181" s="338">
        <v>0</v>
      </c>
      <c r="W181" s="33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4301051408</v>
      </c>
      <c r="D182" s="345">
        <v>4680115881594</v>
      </c>
      <c r="E182" s="344"/>
      <c r="F182" s="337">
        <v>1.35</v>
      </c>
      <c r="G182" s="32">
        <v>6</v>
      </c>
      <c r="H182" s="337">
        <v>8.1</v>
      </c>
      <c r="I182" s="337">
        <v>8.6639999999999997</v>
      </c>
      <c r="J182" s="32">
        <v>56</v>
      </c>
      <c r="K182" s="32" t="s">
        <v>103</v>
      </c>
      <c r="L182" s="33" t="s">
        <v>125</v>
      </c>
      <c r="M182" s="32">
        <v>40</v>
      </c>
      <c r="N182" s="6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3"/>
      <c r="P182" s="343"/>
      <c r="Q182" s="343"/>
      <c r="R182" s="344"/>
      <c r="S182" s="34"/>
      <c r="T182" s="34"/>
      <c r="U182" s="35" t="s">
        <v>65</v>
      </c>
      <c r="V182" s="338">
        <v>0</v>
      </c>
      <c r="W182" s="339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4301051505</v>
      </c>
      <c r="D183" s="345">
        <v>4680115881587</v>
      </c>
      <c r="E183" s="344"/>
      <c r="F183" s="337">
        <v>1</v>
      </c>
      <c r="G183" s="32">
        <v>4</v>
      </c>
      <c r="H183" s="337">
        <v>4</v>
      </c>
      <c r="I183" s="337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6" t="s">
        <v>309</v>
      </c>
      <c r="O183" s="343"/>
      <c r="P183" s="343"/>
      <c r="Q183" s="343"/>
      <c r="R183" s="344"/>
      <c r="S183" s="34"/>
      <c r="T183" s="34"/>
      <c r="U183" s="35" t="s">
        <v>65</v>
      </c>
      <c r="V183" s="338">
        <v>0</v>
      </c>
      <c r="W183" s="339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310</v>
      </c>
      <c r="B184" s="54" t="s">
        <v>311</v>
      </c>
      <c r="C184" s="31">
        <v>4301051380</v>
      </c>
      <c r="D184" s="345">
        <v>4680115880962</v>
      </c>
      <c r="E184" s="344"/>
      <c r="F184" s="337">
        <v>1.3</v>
      </c>
      <c r="G184" s="32">
        <v>6</v>
      </c>
      <c r="H184" s="337">
        <v>7.8</v>
      </c>
      <c r="I184" s="337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3"/>
      <c r="P184" s="343"/>
      <c r="Q184" s="343"/>
      <c r="R184" s="344"/>
      <c r="S184" s="34"/>
      <c r="T184" s="34"/>
      <c r="U184" s="35" t="s">
        <v>65</v>
      </c>
      <c r="V184" s="338">
        <v>0</v>
      </c>
      <c r="W184" s="33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4301051411</v>
      </c>
      <c r="D185" s="345">
        <v>4680115881617</v>
      </c>
      <c r="E185" s="344"/>
      <c r="F185" s="337">
        <v>1.35</v>
      </c>
      <c r="G185" s="32">
        <v>6</v>
      </c>
      <c r="H185" s="337">
        <v>8.1</v>
      </c>
      <c r="I185" s="337">
        <v>8.6460000000000008</v>
      </c>
      <c r="J185" s="32">
        <v>56</v>
      </c>
      <c r="K185" s="32" t="s">
        <v>103</v>
      </c>
      <c r="L185" s="33" t="s">
        <v>125</v>
      </c>
      <c r="M185" s="32">
        <v>40</v>
      </c>
      <c r="N185" s="6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3"/>
      <c r="P185" s="343"/>
      <c r="Q185" s="343"/>
      <c r="R185" s="344"/>
      <c r="S185" s="34"/>
      <c r="T185" s="34"/>
      <c r="U185" s="35" t="s">
        <v>65</v>
      </c>
      <c r="V185" s="338">
        <v>0</v>
      </c>
      <c r="W185" s="339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45">
        <v>4680115881228</v>
      </c>
      <c r="E186" s="344"/>
      <c r="F186" s="337">
        <v>0.4</v>
      </c>
      <c r="G186" s="32">
        <v>6</v>
      </c>
      <c r="H186" s="337">
        <v>2.4</v>
      </c>
      <c r="I186" s="337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0" t="s">
        <v>316</v>
      </c>
      <c r="O186" s="343"/>
      <c r="P186" s="343"/>
      <c r="Q186" s="343"/>
      <c r="R186" s="344"/>
      <c r="S186" s="34"/>
      <c r="T186" s="34"/>
      <c r="U186" s="35" t="s">
        <v>65</v>
      </c>
      <c r="V186" s="338">
        <v>0</v>
      </c>
      <c r="W186" s="339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4301051506</v>
      </c>
      <c r="D187" s="345">
        <v>4680115881037</v>
      </c>
      <c r="E187" s="344"/>
      <c r="F187" s="337">
        <v>0.84</v>
      </c>
      <c r="G187" s="32">
        <v>4</v>
      </c>
      <c r="H187" s="337">
        <v>3.36</v>
      </c>
      <c r="I187" s="337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79" t="s">
        <v>319</v>
      </c>
      <c r="O187" s="343"/>
      <c r="P187" s="343"/>
      <c r="Q187" s="343"/>
      <c r="R187" s="344"/>
      <c r="S187" s="34"/>
      <c r="T187" s="34"/>
      <c r="U187" s="35" t="s">
        <v>65</v>
      </c>
      <c r="V187" s="338">
        <v>0</v>
      </c>
      <c r="W187" s="339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5">
        <v>4680115881211</v>
      </c>
      <c r="E188" s="344"/>
      <c r="F188" s="337">
        <v>0.4</v>
      </c>
      <c r="G188" s="32">
        <v>6</v>
      </c>
      <c r="H188" s="337">
        <v>2.4</v>
      </c>
      <c r="I188" s="337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3"/>
      <c r="P188" s="343"/>
      <c r="Q188" s="343"/>
      <c r="R188" s="344"/>
      <c r="S188" s="34"/>
      <c r="T188" s="34"/>
      <c r="U188" s="35" t="s">
        <v>65</v>
      </c>
      <c r="V188" s="338">
        <v>0</v>
      </c>
      <c r="W188" s="339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4301051378</v>
      </c>
      <c r="D189" s="345">
        <v>4680115881020</v>
      </c>
      <c r="E189" s="344"/>
      <c r="F189" s="337">
        <v>0.84</v>
      </c>
      <c r="G189" s="32">
        <v>4</v>
      </c>
      <c r="H189" s="337">
        <v>3.36</v>
      </c>
      <c r="I189" s="337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3"/>
      <c r="P189" s="343"/>
      <c r="Q189" s="343"/>
      <c r="R189" s="344"/>
      <c r="S189" s="34"/>
      <c r="T189" s="34"/>
      <c r="U189" s="35" t="s">
        <v>65</v>
      </c>
      <c r="V189" s="338">
        <v>0</v>
      </c>
      <c r="W189" s="339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45">
        <v>4680115882195</v>
      </c>
      <c r="E190" s="344"/>
      <c r="F190" s="337">
        <v>0.4</v>
      </c>
      <c r="G190" s="32">
        <v>6</v>
      </c>
      <c r="H190" s="337">
        <v>2.4</v>
      </c>
      <c r="I190" s="337">
        <v>2.69</v>
      </c>
      <c r="J190" s="32">
        <v>156</v>
      </c>
      <c r="K190" s="32" t="s">
        <v>63</v>
      </c>
      <c r="L190" s="33" t="s">
        <v>125</v>
      </c>
      <c r="M190" s="32">
        <v>40</v>
      </c>
      <c r="N190" s="5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3"/>
      <c r="P190" s="343"/>
      <c r="Q190" s="343"/>
      <c r="R190" s="344"/>
      <c r="S190" s="34"/>
      <c r="T190" s="34"/>
      <c r="U190" s="35" t="s">
        <v>65</v>
      </c>
      <c r="V190" s="338">
        <v>0</v>
      </c>
      <c r="W190" s="339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326</v>
      </c>
      <c r="B191" s="54" t="s">
        <v>327</v>
      </c>
      <c r="C191" s="31">
        <v>4301051479</v>
      </c>
      <c r="D191" s="345">
        <v>4680115882607</v>
      </c>
      <c r="E191" s="344"/>
      <c r="F191" s="337">
        <v>0.3</v>
      </c>
      <c r="G191" s="32">
        <v>6</v>
      </c>
      <c r="H191" s="337">
        <v>1.8</v>
      </c>
      <c r="I191" s="337">
        <v>2.0720000000000001</v>
      </c>
      <c r="J191" s="32">
        <v>156</v>
      </c>
      <c r="K191" s="32" t="s">
        <v>63</v>
      </c>
      <c r="L191" s="33" t="s">
        <v>125</v>
      </c>
      <c r="M191" s="32">
        <v>45</v>
      </c>
      <c r="N191" s="4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3"/>
      <c r="P191" s="343"/>
      <c r="Q191" s="343"/>
      <c r="R191" s="344"/>
      <c r="S191" s="34"/>
      <c r="T191" s="34"/>
      <c r="U191" s="35" t="s">
        <v>65</v>
      </c>
      <c r="V191" s="338">
        <v>0</v>
      </c>
      <c r="W191" s="33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5">
        <v>4680115880092</v>
      </c>
      <c r="E192" s="344"/>
      <c r="F192" s="337">
        <v>0.4</v>
      </c>
      <c r="G192" s="32">
        <v>6</v>
      </c>
      <c r="H192" s="337">
        <v>2.4</v>
      </c>
      <c r="I192" s="337">
        <v>2.6720000000000002</v>
      </c>
      <c r="J192" s="32">
        <v>156</v>
      </c>
      <c r="K192" s="32" t="s">
        <v>63</v>
      </c>
      <c r="L192" s="33" t="s">
        <v>125</v>
      </c>
      <c r="M192" s="32">
        <v>45</v>
      </c>
      <c r="N192" s="4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3"/>
      <c r="P192" s="343"/>
      <c r="Q192" s="343"/>
      <c r="R192" s="344"/>
      <c r="S192" s="34"/>
      <c r="T192" s="34"/>
      <c r="U192" s="35" t="s">
        <v>65</v>
      </c>
      <c r="V192" s="338">
        <v>0</v>
      </c>
      <c r="W192" s="33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5">
        <v>4680115880221</v>
      </c>
      <c r="E193" s="344"/>
      <c r="F193" s="337">
        <v>0.4</v>
      </c>
      <c r="G193" s="32">
        <v>6</v>
      </c>
      <c r="H193" s="337">
        <v>2.4</v>
      </c>
      <c r="I193" s="337">
        <v>2.6720000000000002</v>
      </c>
      <c r="J193" s="32">
        <v>156</v>
      </c>
      <c r="K193" s="32" t="s">
        <v>63</v>
      </c>
      <c r="L193" s="33" t="s">
        <v>125</v>
      </c>
      <c r="M193" s="32">
        <v>45</v>
      </c>
      <c r="N193" s="5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3"/>
      <c r="P193" s="343"/>
      <c r="Q193" s="343"/>
      <c r="R193" s="344"/>
      <c r="S193" s="34"/>
      <c r="T193" s="34"/>
      <c r="U193" s="35" t="s">
        <v>65</v>
      </c>
      <c r="V193" s="338">
        <v>0</v>
      </c>
      <c r="W193" s="33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4301051523</v>
      </c>
      <c r="D194" s="345">
        <v>4680115882942</v>
      </c>
      <c r="E194" s="344"/>
      <c r="F194" s="337">
        <v>0.3</v>
      </c>
      <c r="G194" s="32">
        <v>6</v>
      </c>
      <c r="H194" s="337">
        <v>1.8</v>
      </c>
      <c r="I194" s="337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3"/>
      <c r="P194" s="343"/>
      <c r="Q194" s="343"/>
      <c r="R194" s="344"/>
      <c r="S194" s="34"/>
      <c r="T194" s="34"/>
      <c r="U194" s="35" t="s">
        <v>65</v>
      </c>
      <c r="V194" s="338">
        <v>0</v>
      </c>
      <c r="W194" s="33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45">
        <v>4680115880504</v>
      </c>
      <c r="E195" s="344"/>
      <c r="F195" s="337">
        <v>0.4</v>
      </c>
      <c r="G195" s="32">
        <v>6</v>
      </c>
      <c r="H195" s="337">
        <v>2.4</v>
      </c>
      <c r="I195" s="337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3"/>
      <c r="P195" s="343"/>
      <c r="Q195" s="343"/>
      <c r="R195" s="344"/>
      <c r="S195" s="34"/>
      <c r="T195" s="34"/>
      <c r="U195" s="35" t="s">
        <v>65</v>
      </c>
      <c r="V195" s="338">
        <v>0</v>
      </c>
      <c r="W195" s="33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45">
        <v>4680115882164</v>
      </c>
      <c r="E196" s="344"/>
      <c r="F196" s="337">
        <v>0.4</v>
      </c>
      <c r="G196" s="32">
        <v>6</v>
      </c>
      <c r="H196" s="337">
        <v>2.4</v>
      </c>
      <c r="I196" s="337">
        <v>2.6779999999999999</v>
      </c>
      <c r="J196" s="32">
        <v>156</v>
      </c>
      <c r="K196" s="32" t="s">
        <v>63</v>
      </c>
      <c r="L196" s="33" t="s">
        <v>125</v>
      </c>
      <c r="M196" s="32">
        <v>40</v>
      </c>
      <c r="N196" s="6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3"/>
      <c r="P196" s="343"/>
      <c r="Q196" s="343"/>
      <c r="R196" s="344"/>
      <c r="S196" s="34"/>
      <c r="T196" s="34"/>
      <c r="U196" s="35" t="s">
        <v>65</v>
      </c>
      <c r="V196" s="338">
        <v>0</v>
      </c>
      <c r="W196" s="339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49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1"/>
      <c r="N197" s="346" t="s">
        <v>66</v>
      </c>
      <c r="O197" s="347"/>
      <c r="P197" s="347"/>
      <c r="Q197" s="347"/>
      <c r="R197" s="347"/>
      <c r="S197" s="347"/>
      <c r="T197" s="348"/>
      <c r="U197" s="37" t="s">
        <v>67</v>
      </c>
      <c r="V197" s="34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40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40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41"/>
      <c r="Z197" s="341"/>
    </row>
    <row r="198" spans="1:53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1"/>
      <c r="N198" s="346" t="s">
        <v>66</v>
      </c>
      <c r="O198" s="347"/>
      <c r="P198" s="347"/>
      <c r="Q198" s="347"/>
      <c r="R198" s="347"/>
      <c r="S198" s="347"/>
      <c r="T198" s="348"/>
      <c r="U198" s="37" t="s">
        <v>65</v>
      </c>
      <c r="V198" s="340">
        <f>IFERROR(SUM(V180:V196),"0")</f>
        <v>0</v>
      </c>
      <c r="W198" s="340">
        <f>IFERROR(SUM(W180:W196),"0")</f>
        <v>0</v>
      </c>
      <c r="X198" s="37"/>
      <c r="Y198" s="341"/>
      <c r="Z198" s="341"/>
    </row>
    <row r="199" spans="1:53" ht="14.25" customHeight="1" x14ac:dyDescent="0.25">
      <c r="A199" s="355" t="s">
        <v>229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33"/>
      <c r="Z199" s="333"/>
    </row>
    <row r="200" spans="1:53" ht="16.5" customHeight="1" x14ac:dyDescent="0.25">
      <c r="A200" s="54" t="s">
        <v>338</v>
      </c>
      <c r="B200" s="54" t="s">
        <v>339</v>
      </c>
      <c r="C200" s="31">
        <v>4301060360</v>
      </c>
      <c r="D200" s="345">
        <v>4680115882874</v>
      </c>
      <c r="E200" s="344"/>
      <c r="F200" s="337">
        <v>0.8</v>
      </c>
      <c r="G200" s="32">
        <v>4</v>
      </c>
      <c r="H200" s="337">
        <v>3.2</v>
      </c>
      <c r="I200" s="33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5" t="s">
        <v>340</v>
      </c>
      <c r="O200" s="343"/>
      <c r="P200" s="343"/>
      <c r="Q200" s="343"/>
      <c r="R200" s="344"/>
      <c r="S200" s="34"/>
      <c r="T200" s="34"/>
      <c r="U200" s="35" t="s">
        <v>65</v>
      </c>
      <c r="V200" s="338">
        <v>0</v>
      </c>
      <c r="W200" s="33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4301060359</v>
      </c>
      <c r="D201" s="345">
        <v>4680115884434</v>
      </c>
      <c r="E201" s="344"/>
      <c r="F201" s="337">
        <v>0.8</v>
      </c>
      <c r="G201" s="32">
        <v>4</v>
      </c>
      <c r="H201" s="337">
        <v>3.2</v>
      </c>
      <c r="I201" s="337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2" t="s">
        <v>343</v>
      </c>
      <c r="O201" s="343"/>
      <c r="P201" s="343"/>
      <c r="Q201" s="343"/>
      <c r="R201" s="344"/>
      <c r="S201" s="34"/>
      <c r="T201" s="34"/>
      <c r="U201" s="35" t="s">
        <v>65</v>
      </c>
      <c r="V201" s="338">
        <v>0</v>
      </c>
      <c r="W201" s="339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45">
        <v>4680115880801</v>
      </c>
      <c r="E202" s="344"/>
      <c r="F202" s="337">
        <v>0.4</v>
      </c>
      <c r="G202" s="32">
        <v>6</v>
      </c>
      <c r="H202" s="337">
        <v>2.4</v>
      </c>
      <c r="I202" s="33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3"/>
      <c r="P202" s="343"/>
      <c r="Q202" s="343"/>
      <c r="R202" s="344"/>
      <c r="S202" s="34"/>
      <c r="T202" s="34"/>
      <c r="U202" s="35" t="s">
        <v>65</v>
      </c>
      <c r="V202" s="338">
        <v>0</v>
      </c>
      <c r="W202" s="33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45">
        <v>4680115880818</v>
      </c>
      <c r="E203" s="344"/>
      <c r="F203" s="337">
        <v>0.4</v>
      </c>
      <c r="G203" s="32">
        <v>6</v>
      </c>
      <c r="H203" s="337">
        <v>2.4</v>
      </c>
      <c r="I203" s="337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3"/>
      <c r="P203" s="343"/>
      <c r="Q203" s="343"/>
      <c r="R203" s="344"/>
      <c r="S203" s="34"/>
      <c r="T203" s="34"/>
      <c r="U203" s="35" t="s">
        <v>65</v>
      </c>
      <c r="V203" s="338">
        <v>0</v>
      </c>
      <c r="W203" s="339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40">
        <f>IFERROR(V200/H200,"0")+IFERROR(V201/H201,"0")+IFERROR(V202/H202,"0")+IFERROR(V203/H203,"0")</f>
        <v>0</v>
      </c>
      <c r="W204" s="340">
        <f>IFERROR(W200/H200,"0")+IFERROR(W201/H201,"0")+IFERROR(W202/H202,"0")+IFERROR(W203/H203,"0")</f>
        <v>0</v>
      </c>
      <c r="X204" s="340">
        <f>IFERROR(IF(X200="",0,X200),"0")+IFERROR(IF(X201="",0,X201),"0")+IFERROR(IF(X202="",0,X202),"0")+IFERROR(IF(X203="",0,X203),"0")</f>
        <v>0</v>
      </c>
      <c r="Y204" s="341"/>
      <c r="Z204" s="341"/>
    </row>
    <row r="205" spans="1:53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40">
        <f>IFERROR(SUM(V200:V203),"0")</f>
        <v>0</v>
      </c>
      <c r="W205" s="340">
        <f>IFERROR(SUM(W200:W203),"0")</f>
        <v>0</v>
      </c>
      <c r="X205" s="37"/>
      <c r="Y205" s="341"/>
      <c r="Z205" s="341"/>
    </row>
    <row r="206" spans="1:53" ht="16.5" customHeight="1" x14ac:dyDescent="0.25">
      <c r="A206" s="371" t="s">
        <v>348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34"/>
      <c r="Z206" s="334"/>
    </row>
    <row r="207" spans="1:53" ht="14.25" customHeight="1" x14ac:dyDescent="0.25">
      <c r="A207" s="355" t="s">
        <v>60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33"/>
      <c r="Z207" s="333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45">
        <v>4607091389845</v>
      </c>
      <c r="E208" s="344"/>
      <c r="F208" s="337">
        <v>0.35</v>
      </c>
      <c r="G208" s="32">
        <v>6</v>
      </c>
      <c r="H208" s="337">
        <v>2.1</v>
      </c>
      <c r="I208" s="337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3"/>
      <c r="P208" s="343"/>
      <c r="Q208" s="343"/>
      <c r="R208" s="344"/>
      <c r="S208" s="34"/>
      <c r="T208" s="34"/>
      <c r="U208" s="35" t="s">
        <v>65</v>
      </c>
      <c r="V208" s="338">
        <v>0</v>
      </c>
      <c r="W208" s="339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x14ac:dyDescent="0.2">
      <c r="A209" s="349"/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1"/>
      <c r="N209" s="346" t="s">
        <v>66</v>
      </c>
      <c r="O209" s="347"/>
      <c r="P209" s="347"/>
      <c r="Q209" s="347"/>
      <c r="R209" s="347"/>
      <c r="S209" s="347"/>
      <c r="T209" s="348"/>
      <c r="U209" s="37" t="s">
        <v>67</v>
      </c>
      <c r="V209" s="340">
        <f>IFERROR(V208/H208,"0")</f>
        <v>0</v>
      </c>
      <c r="W209" s="340">
        <f>IFERROR(W208/H208,"0")</f>
        <v>0</v>
      </c>
      <c r="X209" s="340">
        <f>IFERROR(IF(X208="",0,X208),"0")</f>
        <v>0</v>
      </c>
      <c r="Y209" s="341"/>
      <c r="Z209" s="341"/>
    </row>
    <row r="210" spans="1:53" x14ac:dyDescent="0.2">
      <c r="A210" s="350"/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1"/>
      <c r="N210" s="346" t="s">
        <v>66</v>
      </c>
      <c r="O210" s="347"/>
      <c r="P210" s="347"/>
      <c r="Q210" s="347"/>
      <c r="R210" s="347"/>
      <c r="S210" s="347"/>
      <c r="T210" s="348"/>
      <c r="U210" s="37" t="s">
        <v>65</v>
      </c>
      <c r="V210" s="340">
        <f>IFERROR(SUM(V208:V208),"0")</f>
        <v>0</v>
      </c>
      <c r="W210" s="340">
        <f>IFERROR(SUM(W208:W208),"0")</f>
        <v>0</v>
      </c>
      <c r="X210" s="37"/>
      <c r="Y210" s="341"/>
      <c r="Z210" s="341"/>
    </row>
    <row r="211" spans="1:53" ht="16.5" customHeight="1" x14ac:dyDescent="0.25">
      <c r="A211" s="371" t="s">
        <v>351</v>
      </c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34"/>
      <c r="Z211" s="334"/>
    </row>
    <row r="212" spans="1:53" ht="14.25" customHeight="1" x14ac:dyDescent="0.25">
      <c r="A212" s="355" t="s">
        <v>108</v>
      </c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33"/>
      <c r="Z212" s="333"/>
    </row>
    <row r="213" spans="1:53" ht="27" customHeight="1" x14ac:dyDescent="0.25">
      <c r="A213" s="54" t="s">
        <v>352</v>
      </c>
      <c r="B213" s="54" t="s">
        <v>353</v>
      </c>
      <c r="C213" s="31">
        <v>4301011826</v>
      </c>
      <c r="D213" s="345">
        <v>4680115884137</v>
      </c>
      <c r="E213" s="344"/>
      <c r="F213" s="337">
        <v>1.45</v>
      </c>
      <c r="G213" s="32">
        <v>8</v>
      </c>
      <c r="H213" s="337">
        <v>11.6</v>
      </c>
      <c r="I213" s="337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8" t="s">
        <v>354</v>
      </c>
      <c r="O213" s="343"/>
      <c r="P213" s="343"/>
      <c r="Q213" s="343"/>
      <c r="R213" s="344"/>
      <c r="S213" s="34"/>
      <c r="T213" s="34"/>
      <c r="U213" s="35" t="s">
        <v>65</v>
      </c>
      <c r="V213" s="338">
        <v>0</v>
      </c>
      <c r="W213" s="339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customHeight="1" x14ac:dyDescent="0.25">
      <c r="A214" s="54" t="s">
        <v>356</v>
      </c>
      <c r="B214" s="54" t="s">
        <v>357</v>
      </c>
      <c r="C214" s="31">
        <v>4301011824</v>
      </c>
      <c r="D214" s="345">
        <v>4680115884144</v>
      </c>
      <c r="E214" s="344"/>
      <c r="F214" s="337">
        <v>0.4</v>
      </c>
      <c r="G214" s="32">
        <v>10</v>
      </c>
      <c r="H214" s="337">
        <v>4</v>
      </c>
      <c r="I214" s="337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31" t="s">
        <v>358</v>
      </c>
      <c r="O214" s="343"/>
      <c r="P214" s="343"/>
      <c r="Q214" s="343"/>
      <c r="R214" s="344"/>
      <c r="S214" s="34"/>
      <c r="T214" s="34"/>
      <c r="U214" s="35" t="s">
        <v>65</v>
      </c>
      <c r="V214" s="338">
        <v>0</v>
      </c>
      <c r="W214" s="339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4301011724</v>
      </c>
      <c r="D215" s="345">
        <v>4680115884236</v>
      </c>
      <c r="E215" s="344"/>
      <c r="F215" s="337">
        <v>1.45</v>
      </c>
      <c r="G215" s="32">
        <v>8</v>
      </c>
      <c r="H215" s="337">
        <v>11.6</v>
      </c>
      <c r="I215" s="337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60" t="s">
        <v>361</v>
      </c>
      <c r="O215" s="343"/>
      <c r="P215" s="343"/>
      <c r="Q215" s="343"/>
      <c r="R215" s="344"/>
      <c r="S215" s="34"/>
      <c r="T215" s="34"/>
      <c r="U215" s="35" t="s">
        <v>65</v>
      </c>
      <c r="V215" s="338">
        <v>0</v>
      </c>
      <c r="W215" s="339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customHeight="1" x14ac:dyDescent="0.25">
      <c r="A216" s="54" t="s">
        <v>362</v>
      </c>
      <c r="B216" s="54" t="s">
        <v>363</v>
      </c>
      <c r="C216" s="31">
        <v>4301011721</v>
      </c>
      <c r="D216" s="345">
        <v>4680115884175</v>
      </c>
      <c r="E216" s="344"/>
      <c r="F216" s="337">
        <v>1.45</v>
      </c>
      <c r="G216" s="32">
        <v>8</v>
      </c>
      <c r="H216" s="337">
        <v>11.6</v>
      </c>
      <c r="I216" s="337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84" t="s">
        <v>364</v>
      </c>
      <c r="O216" s="343"/>
      <c r="P216" s="343"/>
      <c r="Q216" s="343"/>
      <c r="R216" s="344"/>
      <c r="S216" s="34"/>
      <c r="T216" s="34"/>
      <c r="U216" s="35" t="s">
        <v>65</v>
      </c>
      <c r="V216" s="338">
        <v>0</v>
      </c>
      <c r="W216" s="339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customHeight="1" x14ac:dyDescent="0.25">
      <c r="A217" s="54" t="s">
        <v>365</v>
      </c>
      <c r="B217" s="54" t="s">
        <v>366</v>
      </c>
      <c r="C217" s="31">
        <v>4301011726</v>
      </c>
      <c r="D217" s="345">
        <v>4680115884182</v>
      </c>
      <c r="E217" s="344"/>
      <c r="F217" s="337">
        <v>0.37</v>
      </c>
      <c r="G217" s="32">
        <v>10</v>
      </c>
      <c r="H217" s="337">
        <v>3.7</v>
      </c>
      <c r="I217" s="337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43"/>
      <c r="P217" s="343"/>
      <c r="Q217" s="343"/>
      <c r="R217" s="344"/>
      <c r="S217" s="34"/>
      <c r="T217" s="34"/>
      <c r="U217" s="35" t="s">
        <v>65</v>
      </c>
      <c r="V217" s="338">
        <v>0</v>
      </c>
      <c r="W217" s="339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368</v>
      </c>
      <c r="B218" s="54" t="s">
        <v>369</v>
      </c>
      <c r="C218" s="31">
        <v>4301011722</v>
      </c>
      <c r="D218" s="345">
        <v>4680115884205</v>
      </c>
      <c r="E218" s="344"/>
      <c r="F218" s="337">
        <v>0.4</v>
      </c>
      <c r="G218" s="32">
        <v>10</v>
      </c>
      <c r="H218" s="337">
        <v>4</v>
      </c>
      <c r="I218" s="337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5" t="s">
        <v>370</v>
      </c>
      <c r="O218" s="343"/>
      <c r="P218" s="343"/>
      <c r="Q218" s="343"/>
      <c r="R218" s="344"/>
      <c r="S218" s="34"/>
      <c r="T218" s="34"/>
      <c r="U218" s="35" t="s">
        <v>65</v>
      </c>
      <c r="V218" s="338">
        <v>0</v>
      </c>
      <c r="W218" s="339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x14ac:dyDescent="0.2">
      <c r="A219" s="349"/>
      <c r="B219" s="350"/>
      <c r="C219" s="35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1"/>
      <c r="N219" s="346" t="s">
        <v>66</v>
      </c>
      <c r="O219" s="347"/>
      <c r="P219" s="347"/>
      <c r="Q219" s="347"/>
      <c r="R219" s="347"/>
      <c r="S219" s="347"/>
      <c r="T219" s="348"/>
      <c r="U219" s="37" t="s">
        <v>67</v>
      </c>
      <c r="V219" s="340">
        <f>IFERROR(V213/H213,"0")+IFERROR(V214/H214,"0")+IFERROR(V215/H215,"0")+IFERROR(V216/H216,"0")+IFERROR(V217/H217,"0")+IFERROR(V218/H218,"0")</f>
        <v>0</v>
      </c>
      <c r="W219" s="340">
        <f>IFERROR(W213/H213,"0")+IFERROR(W214/H214,"0")+IFERROR(W215/H215,"0")+IFERROR(W216/H216,"0")+IFERROR(W217/H217,"0")+IFERROR(W218/H218,"0")</f>
        <v>0</v>
      </c>
      <c r="X219" s="340">
        <f>IFERROR(IF(X213="",0,X213),"0")+IFERROR(IF(X214="",0,X214),"0")+IFERROR(IF(X215="",0,X215),"0")+IFERROR(IF(X216="",0,X216),"0")+IFERROR(IF(X217="",0,X217),"0")+IFERROR(IF(X218="",0,X218),"0")</f>
        <v>0</v>
      </c>
      <c r="Y219" s="341"/>
      <c r="Z219" s="341"/>
    </row>
    <row r="220" spans="1:53" x14ac:dyDescent="0.2">
      <c r="A220" s="350"/>
      <c r="B220" s="350"/>
      <c r="C220" s="35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1"/>
      <c r="N220" s="346" t="s">
        <v>66</v>
      </c>
      <c r="O220" s="347"/>
      <c r="P220" s="347"/>
      <c r="Q220" s="347"/>
      <c r="R220" s="347"/>
      <c r="S220" s="347"/>
      <c r="T220" s="348"/>
      <c r="U220" s="37" t="s">
        <v>65</v>
      </c>
      <c r="V220" s="340">
        <f>IFERROR(SUM(V213:V218),"0")</f>
        <v>0</v>
      </c>
      <c r="W220" s="340">
        <f>IFERROR(SUM(W213:W218),"0")</f>
        <v>0</v>
      </c>
      <c r="X220" s="37"/>
      <c r="Y220" s="341"/>
      <c r="Z220" s="341"/>
    </row>
    <row r="221" spans="1:53" ht="16.5" customHeight="1" x14ac:dyDescent="0.25">
      <c r="A221" s="371" t="s">
        <v>371</v>
      </c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34"/>
      <c r="Z221" s="334"/>
    </row>
    <row r="222" spans="1:53" ht="14.25" customHeight="1" x14ac:dyDescent="0.25">
      <c r="A222" s="355" t="s">
        <v>108</v>
      </c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33"/>
      <c r="Z222" s="333"/>
    </row>
    <row r="223" spans="1:53" ht="27" customHeight="1" x14ac:dyDescent="0.25">
      <c r="A223" s="54" t="s">
        <v>372</v>
      </c>
      <c r="B223" s="54" t="s">
        <v>373</v>
      </c>
      <c r="C223" s="31">
        <v>4301011346</v>
      </c>
      <c r="D223" s="345">
        <v>4607091387445</v>
      </c>
      <c r="E223" s="344"/>
      <c r="F223" s="337">
        <v>0.9</v>
      </c>
      <c r="G223" s="32">
        <v>10</v>
      </c>
      <c r="H223" s="337">
        <v>9</v>
      </c>
      <c r="I223" s="337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3"/>
      <c r="P223" s="343"/>
      <c r="Q223" s="343"/>
      <c r="R223" s="344"/>
      <c r="S223" s="34"/>
      <c r="T223" s="34"/>
      <c r="U223" s="35" t="s">
        <v>65</v>
      </c>
      <c r="V223" s="338">
        <v>0</v>
      </c>
      <c r="W223" s="339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374</v>
      </c>
      <c r="B224" s="54" t="s">
        <v>375</v>
      </c>
      <c r="C224" s="31">
        <v>4301011362</v>
      </c>
      <c r="D224" s="345">
        <v>4607091386004</v>
      </c>
      <c r="E224" s="344"/>
      <c r="F224" s="337">
        <v>1.35</v>
      </c>
      <c r="G224" s="32">
        <v>8</v>
      </c>
      <c r="H224" s="337">
        <v>10.8</v>
      </c>
      <c r="I224" s="337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3"/>
      <c r="P224" s="343"/>
      <c r="Q224" s="343"/>
      <c r="R224" s="344"/>
      <c r="S224" s="34"/>
      <c r="T224" s="34"/>
      <c r="U224" s="35" t="s">
        <v>65</v>
      </c>
      <c r="V224" s="338">
        <v>0</v>
      </c>
      <c r="W224" s="339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45">
        <v>4607091386004</v>
      </c>
      <c r="E225" s="344"/>
      <c r="F225" s="337">
        <v>1.35</v>
      </c>
      <c r="G225" s="32">
        <v>8</v>
      </c>
      <c r="H225" s="337">
        <v>10.8</v>
      </c>
      <c r="I225" s="337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3"/>
      <c r="P225" s="343"/>
      <c r="Q225" s="343"/>
      <c r="R225" s="344"/>
      <c r="S225" s="34"/>
      <c r="T225" s="34"/>
      <c r="U225" s="35" t="s">
        <v>65</v>
      </c>
      <c r="V225" s="338">
        <v>50</v>
      </c>
      <c r="W225" s="339">
        <f t="shared" si="12"/>
        <v>54</v>
      </c>
      <c r="X225" s="36">
        <f>IFERROR(IF(W225=0,"",ROUNDUP(W225/H225,0)*0.02175),"")</f>
        <v>0.10874999999999999</v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377</v>
      </c>
      <c r="B226" s="54" t="s">
        <v>378</v>
      </c>
      <c r="C226" s="31">
        <v>4301011347</v>
      </c>
      <c r="D226" s="345">
        <v>4607091386073</v>
      </c>
      <c r="E226" s="344"/>
      <c r="F226" s="337">
        <v>0.9</v>
      </c>
      <c r="G226" s="32">
        <v>10</v>
      </c>
      <c r="H226" s="337">
        <v>9</v>
      </c>
      <c r="I226" s="337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3"/>
      <c r="P226" s="343"/>
      <c r="Q226" s="343"/>
      <c r="R226" s="344"/>
      <c r="S226" s="34"/>
      <c r="T226" s="34"/>
      <c r="U226" s="35" t="s">
        <v>65</v>
      </c>
      <c r="V226" s="338">
        <v>0</v>
      </c>
      <c r="W226" s="339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379</v>
      </c>
      <c r="B227" s="54" t="s">
        <v>380</v>
      </c>
      <c r="C227" s="31">
        <v>4301011395</v>
      </c>
      <c r="D227" s="345">
        <v>4607091387322</v>
      </c>
      <c r="E227" s="344"/>
      <c r="F227" s="337">
        <v>1.35</v>
      </c>
      <c r="G227" s="32">
        <v>8</v>
      </c>
      <c r="H227" s="337">
        <v>10.8</v>
      </c>
      <c r="I227" s="337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3"/>
      <c r="P227" s="343"/>
      <c r="Q227" s="343"/>
      <c r="R227" s="344"/>
      <c r="S227" s="34"/>
      <c r="T227" s="34"/>
      <c r="U227" s="35" t="s">
        <v>65</v>
      </c>
      <c r="V227" s="338">
        <v>0</v>
      </c>
      <c r="W227" s="339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381</v>
      </c>
      <c r="C228" s="31">
        <v>4301010928</v>
      </c>
      <c r="D228" s="345">
        <v>4607091387322</v>
      </c>
      <c r="E228" s="344"/>
      <c r="F228" s="337">
        <v>1.35</v>
      </c>
      <c r="G228" s="32">
        <v>8</v>
      </c>
      <c r="H228" s="337">
        <v>10.8</v>
      </c>
      <c r="I228" s="337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3"/>
      <c r="P228" s="343"/>
      <c r="Q228" s="343"/>
      <c r="R228" s="344"/>
      <c r="S228" s="34"/>
      <c r="T228" s="34"/>
      <c r="U228" s="35" t="s">
        <v>65</v>
      </c>
      <c r="V228" s="338">
        <v>0</v>
      </c>
      <c r="W228" s="339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382</v>
      </c>
      <c r="B229" s="54" t="s">
        <v>383</v>
      </c>
      <c r="C229" s="31">
        <v>4301011311</v>
      </c>
      <c r="D229" s="345">
        <v>4607091387377</v>
      </c>
      <c r="E229" s="344"/>
      <c r="F229" s="337">
        <v>1.35</v>
      </c>
      <c r="G229" s="32">
        <v>8</v>
      </c>
      <c r="H229" s="337">
        <v>10.8</v>
      </c>
      <c r="I229" s="337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3"/>
      <c r="P229" s="343"/>
      <c r="Q229" s="343"/>
      <c r="R229" s="344"/>
      <c r="S229" s="34"/>
      <c r="T229" s="34"/>
      <c r="U229" s="35" t="s">
        <v>65</v>
      </c>
      <c r="V229" s="338">
        <v>0</v>
      </c>
      <c r="W229" s="339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384</v>
      </c>
      <c r="B230" s="54" t="s">
        <v>385</v>
      </c>
      <c r="C230" s="31">
        <v>4301010945</v>
      </c>
      <c r="D230" s="345">
        <v>4607091387353</v>
      </c>
      <c r="E230" s="344"/>
      <c r="F230" s="337">
        <v>1.35</v>
      </c>
      <c r="G230" s="32">
        <v>8</v>
      </c>
      <c r="H230" s="337">
        <v>10.8</v>
      </c>
      <c r="I230" s="337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3"/>
      <c r="P230" s="343"/>
      <c r="Q230" s="343"/>
      <c r="R230" s="344"/>
      <c r="S230" s="34"/>
      <c r="T230" s="34"/>
      <c r="U230" s="35" t="s">
        <v>65</v>
      </c>
      <c r="V230" s="338">
        <v>0</v>
      </c>
      <c r="W230" s="339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386</v>
      </c>
      <c r="B231" s="54" t="s">
        <v>387</v>
      </c>
      <c r="C231" s="31">
        <v>4301011328</v>
      </c>
      <c r="D231" s="345">
        <v>4607091386011</v>
      </c>
      <c r="E231" s="344"/>
      <c r="F231" s="337">
        <v>0.5</v>
      </c>
      <c r="G231" s="32">
        <v>10</v>
      </c>
      <c r="H231" s="337">
        <v>5</v>
      </c>
      <c r="I231" s="337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3"/>
      <c r="P231" s="343"/>
      <c r="Q231" s="343"/>
      <c r="R231" s="344"/>
      <c r="S231" s="34"/>
      <c r="T231" s="34"/>
      <c r="U231" s="35" t="s">
        <v>65</v>
      </c>
      <c r="V231" s="338">
        <v>0</v>
      </c>
      <c r="W231" s="339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388</v>
      </c>
      <c r="B232" s="54" t="s">
        <v>389</v>
      </c>
      <c r="C232" s="31">
        <v>4301011329</v>
      </c>
      <c r="D232" s="345">
        <v>4607091387308</v>
      </c>
      <c r="E232" s="344"/>
      <c r="F232" s="337">
        <v>0.5</v>
      </c>
      <c r="G232" s="32">
        <v>10</v>
      </c>
      <c r="H232" s="337">
        <v>5</v>
      </c>
      <c r="I232" s="337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3"/>
      <c r="P232" s="343"/>
      <c r="Q232" s="343"/>
      <c r="R232" s="344"/>
      <c r="S232" s="34"/>
      <c r="T232" s="34"/>
      <c r="U232" s="35" t="s">
        <v>65</v>
      </c>
      <c r="V232" s="338">
        <v>0</v>
      </c>
      <c r="W232" s="339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390</v>
      </c>
      <c r="B233" s="54" t="s">
        <v>391</v>
      </c>
      <c r="C233" s="31">
        <v>4301011049</v>
      </c>
      <c r="D233" s="345">
        <v>4607091387339</v>
      </c>
      <c r="E233" s="344"/>
      <c r="F233" s="337">
        <v>0.5</v>
      </c>
      <c r="G233" s="32">
        <v>10</v>
      </c>
      <c r="H233" s="337">
        <v>5</v>
      </c>
      <c r="I233" s="337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3"/>
      <c r="P233" s="343"/>
      <c r="Q233" s="343"/>
      <c r="R233" s="344"/>
      <c r="S233" s="34"/>
      <c r="T233" s="34"/>
      <c r="U233" s="35" t="s">
        <v>65</v>
      </c>
      <c r="V233" s="338">
        <v>0</v>
      </c>
      <c r="W233" s="339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392</v>
      </c>
      <c r="B234" s="54" t="s">
        <v>393</v>
      </c>
      <c r="C234" s="31">
        <v>4301011433</v>
      </c>
      <c r="D234" s="345">
        <v>4680115882638</v>
      </c>
      <c r="E234" s="344"/>
      <c r="F234" s="337">
        <v>0.4</v>
      </c>
      <c r="G234" s="32">
        <v>10</v>
      </c>
      <c r="H234" s="337">
        <v>4</v>
      </c>
      <c r="I234" s="337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3"/>
      <c r="P234" s="343"/>
      <c r="Q234" s="343"/>
      <c r="R234" s="344"/>
      <c r="S234" s="34"/>
      <c r="T234" s="34"/>
      <c r="U234" s="35" t="s">
        <v>65</v>
      </c>
      <c r="V234" s="338">
        <v>0</v>
      </c>
      <c r="W234" s="339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394</v>
      </c>
      <c r="B235" s="54" t="s">
        <v>395</v>
      </c>
      <c r="C235" s="31">
        <v>4301011573</v>
      </c>
      <c r="D235" s="345">
        <v>4680115881938</v>
      </c>
      <c r="E235" s="344"/>
      <c r="F235" s="337">
        <v>0.4</v>
      </c>
      <c r="G235" s="32">
        <v>10</v>
      </c>
      <c r="H235" s="337">
        <v>4</v>
      </c>
      <c r="I235" s="337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3"/>
      <c r="P235" s="343"/>
      <c r="Q235" s="343"/>
      <c r="R235" s="344"/>
      <c r="S235" s="34"/>
      <c r="T235" s="34"/>
      <c r="U235" s="35" t="s">
        <v>65</v>
      </c>
      <c r="V235" s="338">
        <v>0</v>
      </c>
      <c r="W235" s="339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396</v>
      </c>
      <c r="B236" s="54" t="s">
        <v>397</v>
      </c>
      <c r="C236" s="31">
        <v>4301010944</v>
      </c>
      <c r="D236" s="345">
        <v>4607091387346</v>
      </c>
      <c r="E236" s="344"/>
      <c r="F236" s="337">
        <v>0.4</v>
      </c>
      <c r="G236" s="32">
        <v>10</v>
      </c>
      <c r="H236" s="337">
        <v>4</v>
      </c>
      <c r="I236" s="337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3"/>
      <c r="P236" s="343"/>
      <c r="Q236" s="343"/>
      <c r="R236" s="344"/>
      <c r="S236" s="34"/>
      <c r="T236" s="34"/>
      <c r="U236" s="35" t="s">
        <v>65</v>
      </c>
      <c r="V236" s="338">
        <v>0</v>
      </c>
      <c r="W236" s="339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45">
        <v>4607091389807</v>
      </c>
      <c r="E237" s="344"/>
      <c r="F237" s="337">
        <v>0.4</v>
      </c>
      <c r="G237" s="32">
        <v>10</v>
      </c>
      <c r="H237" s="337">
        <v>4</v>
      </c>
      <c r="I237" s="337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3"/>
      <c r="P237" s="343"/>
      <c r="Q237" s="343"/>
      <c r="R237" s="344"/>
      <c r="S237" s="34"/>
      <c r="T237" s="34"/>
      <c r="U237" s="35" t="s">
        <v>65</v>
      </c>
      <c r="V237" s="338">
        <v>0</v>
      </c>
      <c r="W237" s="339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49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1"/>
      <c r="N238" s="346" t="s">
        <v>66</v>
      </c>
      <c r="O238" s="347"/>
      <c r="P238" s="347"/>
      <c r="Q238" s="347"/>
      <c r="R238" s="347"/>
      <c r="S238" s="347"/>
      <c r="T238" s="348"/>
      <c r="U238" s="37" t="s">
        <v>67</v>
      </c>
      <c r="V238" s="340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4.6296296296296298</v>
      </c>
      <c r="W238" s="340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5</v>
      </c>
      <c r="X238" s="34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0.10874999999999999</v>
      </c>
      <c r="Y238" s="341"/>
      <c r="Z238" s="341"/>
    </row>
    <row r="239" spans="1:53" x14ac:dyDescent="0.2">
      <c r="A239" s="350"/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1"/>
      <c r="N239" s="346" t="s">
        <v>66</v>
      </c>
      <c r="O239" s="347"/>
      <c r="P239" s="347"/>
      <c r="Q239" s="347"/>
      <c r="R239" s="347"/>
      <c r="S239" s="347"/>
      <c r="T239" s="348"/>
      <c r="U239" s="37" t="s">
        <v>65</v>
      </c>
      <c r="V239" s="340">
        <f>IFERROR(SUM(V223:V237),"0")</f>
        <v>50</v>
      </c>
      <c r="W239" s="340">
        <f>IFERROR(SUM(W223:W237),"0")</f>
        <v>54</v>
      </c>
      <c r="X239" s="37"/>
      <c r="Y239" s="341"/>
      <c r="Z239" s="341"/>
    </row>
    <row r="240" spans="1:53" ht="14.25" customHeight="1" x14ac:dyDescent="0.25">
      <c r="A240" s="355" t="s">
        <v>100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33"/>
      <c r="Z240" s="333"/>
    </row>
    <row r="241" spans="1:53" ht="27" customHeight="1" x14ac:dyDescent="0.25">
      <c r="A241" s="54" t="s">
        <v>400</v>
      </c>
      <c r="B241" s="54" t="s">
        <v>401</v>
      </c>
      <c r="C241" s="31">
        <v>4301020254</v>
      </c>
      <c r="D241" s="345">
        <v>4680115881914</v>
      </c>
      <c r="E241" s="344"/>
      <c r="F241" s="337">
        <v>0.4</v>
      </c>
      <c r="G241" s="32">
        <v>10</v>
      </c>
      <c r="H241" s="337">
        <v>4</v>
      </c>
      <c r="I241" s="337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3"/>
      <c r="P241" s="343"/>
      <c r="Q241" s="343"/>
      <c r="R241" s="344"/>
      <c r="S241" s="34"/>
      <c r="T241" s="34"/>
      <c r="U241" s="35" t="s">
        <v>65</v>
      </c>
      <c r="V241" s="338">
        <v>0</v>
      </c>
      <c r="W241" s="339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40">
        <f>IFERROR(V241/H241,"0")</f>
        <v>0</v>
      </c>
      <c r="W242" s="340">
        <f>IFERROR(W241/H241,"0")</f>
        <v>0</v>
      </c>
      <c r="X242" s="340">
        <f>IFERROR(IF(X241="",0,X241),"0")</f>
        <v>0</v>
      </c>
      <c r="Y242" s="341"/>
      <c r="Z242" s="341"/>
    </row>
    <row r="243" spans="1:53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40">
        <f>IFERROR(SUM(V241:V241),"0")</f>
        <v>0</v>
      </c>
      <c r="W243" s="340">
        <f>IFERROR(SUM(W241:W241),"0")</f>
        <v>0</v>
      </c>
      <c r="X243" s="37"/>
      <c r="Y243" s="341"/>
      <c r="Z243" s="341"/>
    </row>
    <row r="244" spans="1:53" ht="14.25" customHeight="1" x14ac:dyDescent="0.25">
      <c r="A244" s="355" t="s">
        <v>60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33"/>
      <c r="Z244" s="333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5">
        <v>4607091387193</v>
      </c>
      <c r="E245" s="344"/>
      <c r="F245" s="337">
        <v>0.7</v>
      </c>
      <c r="G245" s="32">
        <v>6</v>
      </c>
      <c r="H245" s="337">
        <v>4.2</v>
      </c>
      <c r="I245" s="337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3"/>
      <c r="P245" s="343"/>
      <c r="Q245" s="343"/>
      <c r="R245" s="344"/>
      <c r="S245" s="34"/>
      <c r="T245" s="34"/>
      <c r="U245" s="35" t="s">
        <v>65</v>
      </c>
      <c r="V245" s="338">
        <v>20</v>
      </c>
      <c r="W245" s="339">
        <f>IFERROR(IF(V245="",0,CEILING((V245/$H245),1)*$H245),"")</f>
        <v>21</v>
      </c>
      <c r="X245" s="36">
        <f>IFERROR(IF(W245=0,"",ROUNDUP(W245/H245,0)*0.00753),"")</f>
        <v>3.7650000000000003E-2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5">
        <v>4607091387230</v>
      </c>
      <c r="E246" s="344"/>
      <c r="F246" s="337">
        <v>0.7</v>
      </c>
      <c r="G246" s="32">
        <v>6</v>
      </c>
      <c r="H246" s="337">
        <v>4.2</v>
      </c>
      <c r="I246" s="337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3"/>
      <c r="P246" s="343"/>
      <c r="Q246" s="343"/>
      <c r="R246" s="344"/>
      <c r="S246" s="34"/>
      <c r="T246" s="34"/>
      <c r="U246" s="35" t="s">
        <v>65</v>
      </c>
      <c r="V246" s="338">
        <v>40</v>
      </c>
      <c r="W246" s="339">
        <f>IFERROR(IF(V246="",0,CEILING((V246/$H246),1)*$H246),"")</f>
        <v>42</v>
      </c>
      <c r="X246" s="36">
        <f>IFERROR(IF(W246=0,"",ROUNDUP(W246/H246,0)*0.00753),"")</f>
        <v>7.5300000000000006E-2</v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5">
        <v>4607091387285</v>
      </c>
      <c r="E247" s="344"/>
      <c r="F247" s="337">
        <v>0.35</v>
      </c>
      <c r="G247" s="32">
        <v>6</v>
      </c>
      <c r="H247" s="337">
        <v>2.1</v>
      </c>
      <c r="I247" s="337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3"/>
      <c r="P247" s="343"/>
      <c r="Q247" s="343"/>
      <c r="R247" s="344"/>
      <c r="S247" s="34"/>
      <c r="T247" s="34"/>
      <c r="U247" s="35" t="s">
        <v>65</v>
      </c>
      <c r="V247" s="338">
        <v>0</v>
      </c>
      <c r="W247" s="339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customHeight="1" x14ac:dyDescent="0.25">
      <c r="A248" s="54" t="s">
        <v>408</v>
      </c>
      <c r="B248" s="54" t="s">
        <v>409</v>
      </c>
      <c r="C248" s="31">
        <v>4301031164</v>
      </c>
      <c r="D248" s="345">
        <v>4680115880481</v>
      </c>
      <c r="E248" s="344"/>
      <c r="F248" s="337">
        <v>0.28000000000000003</v>
      </c>
      <c r="G248" s="32">
        <v>6</v>
      </c>
      <c r="H248" s="337">
        <v>1.68</v>
      </c>
      <c r="I248" s="337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3"/>
      <c r="P248" s="343"/>
      <c r="Q248" s="343"/>
      <c r="R248" s="344"/>
      <c r="S248" s="34"/>
      <c r="T248" s="34"/>
      <c r="U248" s="35" t="s">
        <v>65</v>
      </c>
      <c r="V248" s="338">
        <v>0</v>
      </c>
      <c r="W248" s="339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49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1"/>
      <c r="N249" s="346" t="s">
        <v>66</v>
      </c>
      <c r="O249" s="347"/>
      <c r="P249" s="347"/>
      <c r="Q249" s="347"/>
      <c r="R249" s="347"/>
      <c r="S249" s="347"/>
      <c r="T249" s="348"/>
      <c r="U249" s="37" t="s">
        <v>67</v>
      </c>
      <c r="V249" s="340">
        <f>IFERROR(V245/H245,"0")+IFERROR(V246/H246,"0")+IFERROR(V247/H247,"0")+IFERROR(V248/H248,"0")</f>
        <v>14.285714285714285</v>
      </c>
      <c r="W249" s="340">
        <f>IFERROR(W245/H245,"0")+IFERROR(W246/H246,"0")+IFERROR(W247/H247,"0")+IFERROR(W248/H248,"0")</f>
        <v>15</v>
      </c>
      <c r="X249" s="340">
        <f>IFERROR(IF(X245="",0,X245),"0")+IFERROR(IF(X246="",0,X246),"0")+IFERROR(IF(X247="",0,X247),"0")+IFERROR(IF(X248="",0,X248),"0")</f>
        <v>0.11295000000000001</v>
      </c>
      <c r="Y249" s="341"/>
      <c r="Z249" s="341"/>
    </row>
    <row r="250" spans="1:53" x14ac:dyDescent="0.2">
      <c r="A250" s="350"/>
      <c r="B250" s="350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1"/>
      <c r="N250" s="346" t="s">
        <v>66</v>
      </c>
      <c r="O250" s="347"/>
      <c r="P250" s="347"/>
      <c r="Q250" s="347"/>
      <c r="R250" s="347"/>
      <c r="S250" s="347"/>
      <c r="T250" s="348"/>
      <c r="U250" s="37" t="s">
        <v>65</v>
      </c>
      <c r="V250" s="340">
        <f>IFERROR(SUM(V245:V248),"0")</f>
        <v>60</v>
      </c>
      <c r="W250" s="340">
        <f>IFERROR(SUM(W245:W248),"0")</f>
        <v>63</v>
      </c>
      <c r="X250" s="37"/>
      <c r="Y250" s="341"/>
      <c r="Z250" s="341"/>
    </row>
    <row r="251" spans="1:53" ht="14.25" customHeight="1" x14ac:dyDescent="0.25">
      <c r="A251" s="355" t="s">
        <v>68</v>
      </c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33"/>
      <c r="Z251" s="333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5">
        <v>4607091387766</v>
      </c>
      <c r="E252" s="344"/>
      <c r="F252" s="337">
        <v>1.3</v>
      </c>
      <c r="G252" s="32">
        <v>6</v>
      </c>
      <c r="H252" s="337">
        <v>7.8</v>
      </c>
      <c r="I252" s="337">
        <v>8.3580000000000005</v>
      </c>
      <c r="J252" s="32">
        <v>56</v>
      </c>
      <c r="K252" s="32" t="s">
        <v>103</v>
      </c>
      <c r="L252" s="33" t="s">
        <v>125</v>
      </c>
      <c r="M252" s="32">
        <v>40</v>
      </c>
      <c r="N252" s="3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3"/>
      <c r="P252" s="343"/>
      <c r="Q252" s="343"/>
      <c r="R252" s="344"/>
      <c r="S252" s="34"/>
      <c r="T252" s="34"/>
      <c r="U252" s="35" t="s">
        <v>65</v>
      </c>
      <c r="V252" s="338">
        <v>0</v>
      </c>
      <c r="W252" s="339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4301051116</v>
      </c>
      <c r="D253" s="345">
        <v>4607091387957</v>
      </c>
      <c r="E253" s="344"/>
      <c r="F253" s="337">
        <v>1.3</v>
      </c>
      <c r="G253" s="32">
        <v>6</v>
      </c>
      <c r="H253" s="337">
        <v>7.8</v>
      </c>
      <c r="I253" s="337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3"/>
      <c r="P253" s="343"/>
      <c r="Q253" s="343"/>
      <c r="R253" s="344"/>
      <c r="S253" s="34"/>
      <c r="T253" s="34"/>
      <c r="U253" s="35" t="s">
        <v>65</v>
      </c>
      <c r="V253" s="338">
        <v>0</v>
      </c>
      <c r="W253" s="339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4301051115</v>
      </c>
      <c r="D254" s="345">
        <v>4607091387964</v>
      </c>
      <c r="E254" s="344"/>
      <c r="F254" s="337">
        <v>1.35</v>
      </c>
      <c r="G254" s="32">
        <v>6</v>
      </c>
      <c r="H254" s="337">
        <v>8.1</v>
      </c>
      <c r="I254" s="337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3"/>
      <c r="P254" s="343"/>
      <c r="Q254" s="343"/>
      <c r="R254" s="344"/>
      <c r="S254" s="34"/>
      <c r="T254" s="34"/>
      <c r="U254" s="35" t="s">
        <v>65</v>
      </c>
      <c r="V254" s="338">
        <v>0</v>
      </c>
      <c r="W254" s="339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5">
        <v>4680115883604</v>
      </c>
      <c r="E255" s="344"/>
      <c r="F255" s="337">
        <v>0.35</v>
      </c>
      <c r="G255" s="32">
        <v>6</v>
      </c>
      <c r="H255" s="337">
        <v>2.1</v>
      </c>
      <c r="I255" s="337">
        <v>2.3719999999999999</v>
      </c>
      <c r="J255" s="32">
        <v>156</v>
      </c>
      <c r="K255" s="32" t="s">
        <v>63</v>
      </c>
      <c r="L255" s="33" t="s">
        <v>125</v>
      </c>
      <c r="M255" s="32">
        <v>45</v>
      </c>
      <c r="N255" s="502" t="s">
        <v>418</v>
      </c>
      <c r="O255" s="343"/>
      <c r="P255" s="343"/>
      <c r="Q255" s="343"/>
      <c r="R255" s="344"/>
      <c r="S255" s="34"/>
      <c r="T255" s="34"/>
      <c r="U255" s="35" t="s">
        <v>65</v>
      </c>
      <c r="V255" s="338">
        <v>70</v>
      </c>
      <c r="W255" s="339">
        <f t="shared" si="14"/>
        <v>71.400000000000006</v>
      </c>
      <c r="X255" s="36">
        <f>IFERROR(IF(W255=0,"",ROUNDUP(W255/H255,0)*0.00753),"")</f>
        <v>0.25602000000000003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5">
        <v>4680115883567</v>
      </c>
      <c r="E256" s="344"/>
      <c r="F256" s="337">
        <v>0.35</v>
      </c>
      <c r="G256" s="32">
        <v>6</v>
      </c>
      <c r="H256" s="337">
        <v>2.1</v>
      </c>
      <c r="I256" s="337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86" t="s">
        <v>421</v>
      </c>
      <c r="O256" s="343"/>
      <c r="P256" s="343"/>
      <c r="Q256" s="343"/>
      <c r="R256" s="344"/>
      <c r="S256" s="34"/>
      <c r="T256" s="34"/>
      <c r="U256" s="35" t="s">
        <v>65</v>
      </c>
      <c r="V256" s="338">
        <v>35</v>
      </c>
      <c r="W256" s="339">
        <f t="shared" si="14"/>
        <v>35.700000000000003</v>
      </c>
      <c r="X256" s="36">
        <f>IFERROR(IF(W256=0,"",ROUNDUP(W256/H256,0)*0.00753),"")</f>
        <v>0.12801000000000001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5">
        <v>4607091381672</v>
      </c>
      <c r="E257" s="344"/>
      <c r="F257" s="337">
        <v>0.6</v>
      </c>
      <c r="G257" s="32">
        <v>6</v>
      </c>
      <c r="H257" s="337">
        <v>3.6</v>
      </c>
      <c r="I257" s="337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3"/>
      <c r="P257" s="343"/>
      <c r="Q257" s="343"/>
      <c r="R257" s="344"/>
      <c r="S257" s="34"/>
      <c r="T257" s="34"/>
      <c r="U257" s="35" t="s">
        <v>65</v>
      </c>
      <c r="V257" s="338">
        <v>0</v>
      </c>
      <c r="W257" s="339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424</v>
      </c>
      <c r="B258" s="54" t="s">
        <v>425</v>
      </c>
      <c r="C258" s="31">
        <v>4301051130</v>
      </c>
      <c r="D258" s="345">
        <v>4607091387537</v>
      </c>
      <c r="E258" s="344"/>
      <c r="F258" s="337">
        <v>0.45</v>
      </c>
      <c r="G258" s="32">
        <v>6</v>
      </c>
      <c r="H258" s="337">
        <v>2.7</v>
      </c>
      <c r="I258" s="337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3"/>
      <c r="P258" s="343"/>
      <c r="Q258" s="343"/>
      <c r="R258" s="344"/>
      <c r="S258" s="34"/>
      <c r="T258" s="34"/>
      <c r="U258" s="35" t="s">
        <v>65</v>
      </c>
      <c r="V258" s="338">
        <v>0</v>
      </c>
      <c r="W258" s="339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426</v>
      </c>
      <c r="B259" s="54" t="s">
        <v>427</v>
      </c>
      <c r="C259" s="31">
        <v>4301051132</v>
      </c>
      <c r="D259" s="345">
        <v>4607091387513</v>
      </c>
      <c r="E259" s="344"/>
      <c r="F259" s="337">
        <v>0.45</v>
      </c>
      <c r="G259" s="32">
        <v>6</v>
      </c>
      <c r="H259" s="337">
        <v>2.7</v>
      </c>
      <c r="I259" s="337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3"/>
      <c r="P259" s="343"/>
      <c r="Q259" s="343"/>
      <c r="R259" s="344"/>
      <c r="S259" s="34"/>
      <c r="T259" s="34"/>
      <c r="U259" s="35" t="s">
        <v>65</v>
      </c>
      <c r="V259" s="338">
        <v>0</v>
      </c>
      <c r="W259" s="339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45">
        <v>4680115880511</v>
      </c>
      <c r="E260" s="344"/>
      <c r="F260" s="337">
        <v>0.33</v>
      </c>
      <c r="G260" s="32">
        <v>6</v>
      </c>
      <c r="H260" s="337">
        <v>1.98</v>
      </c>
      <c r="I260" s="337">
        <v>2.1800000000000002</v>
      </c>
      <c r="J260" s="32">
        <v>156</v>
      </c>
      <c r="K260" s="32" t="s">
        <v>63</v>
      </c>
      <c r="L260" s="33" t="s">
        <v>125</v>
      </c>
      <c r="M260" s="32">
        <v>40</v>
      </c>
      <c r="N260" s="54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3"/>
      <c r="P260" s="343"/>
      <c r="Q260" s="343"/>
      <c r="R260" s="344"/>
      <c r="S260" s="34"/>
      <c r="T260" s="34"/>
      <c r="U260" s="35" t="s">
        <v>65</v>
      </c>
      <c r="V260" s="338">
        <v>0</v>
      </c>
      <c r="W260" s="339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customHeight="1" x14ac:dyDescent="0.25">
      <c r="A261" s="54" t="s">
        <v>430</v>
      </c>
      <c r="B261" s="54" t="s">
        <v>431</v>
      </c>
      <c r="C261" s="31">
        <v>4301051344</v>
      </c>
      <c r="D261" s="345">
        <v>4680115880412</v>
      </c>
      <c r="E261" s="344"/>
      <c r="F261" s="337">
        <v>0.33</v>
      </c>
      <c r="G261" s="32">
        <v>6</v>
      </c>
      <c r="H261" s="337">
        <v>1.98</v>
      </c>
      <c r="I261" s="337">
        <v>2.246</v>
      </c>
      <c r="J261" s="32">
        <v>156</v>
      </c>
      <c r="K261" s="32" t="s">
        <v>63</v>
      </c>
      <c r="L261" s="33" t="s">
        <v>125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3"/>
      <c r="P261" s="343"/>
      <c r="Q261" s="343"/>
      <c r="R261" s="344"/>
      <c r="S261" s="34"/>
      <c r="T261" s="34"/>
      <c r="U261" s="35" t="s">
        <v>65</v>
      </c>
      <c r="V261" s="338">
        <v>0</v>
      </c>
      <c r="W261" s="339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49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67</v>
      </c>
      <c r="V262" s="340">
        <f>IFERROR(V252/H252,"0")+IFERROR(V253/H253,"0")+IFERROR(V254/H254,"0")+IFERROR(V255/H255,"0")+IFERROR(V256/H256,"0")+IFERROR(V257/H257,"0")+IFERROR(V258/H258,"0")+IFERROR(V259/H259,"0")+IFERROR(V260/H260,"0")+IFERROR(V261/H261,"0")</f>
        <v>49.999999999999993</v>
      </c>
      <c r="W262" s="340">
        <f>IFERROR(W252/H252,"0")+IFERROR(W253/H253,"0")+IFERROR(W254/H254,"0")+IFERROR(W255/H255,"0")+IFERROR(W256/H256,"0")+IFERROR(W257/H257,"0")+IFERROR(W258/H258,"0")+IFERROR(W259/H259,"0")+IFERROR(W260/H260,"0")+IFERROR(W261/H261,"0")</f>
        <v>51</v>
      </c>
      <c r="X262" s="340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0.38403000000000004</v>
      </c>
      <c r="Y262" s="341"/>
      <c r="Z262" s="341"/>
    </row>
    <row r="263" spans="1:53" x14ac:dyDescent="0.2">
      <c r="A263" s="350"/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1"/>
      <c r="N263" s="346" t="s">
        <v>66</v>
      </c>
      <c r="O263" s="347"/>
      <c r="P263" s="347"/>
      <c r="Q263" s="347"/>
      <c r="R263" s="347"/>
      <c r="S263" s="347"/>
      <c r="T263" s="348"/>
      <c r="U263" s="37" t="s">
        <v>65</v>
      </c>
      <c r="V263" s="340">
        <f>IFERROR(SUM(V252:V261),"0")</f>
        <v>105</v>
      </c>
      <c r="W263" s="340">
        <f>IFERROR(SUM(W252:W261),"0")</f>
        <v>107.10000000000001</v>
      </c>
      <c r="X263" s="37"/>
      <c r="Y263" s="341"/>
      <c r="Z263" s="341"/>
    </row>
    <row r="264" spans="1:53" ht="14.25" customHeight="1" x14ac:dyDescent="0.25">
      <c r="A264" s="355" t="s">
        <v>229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33"/>
      <c r="Z264" s="333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5">
        <v>4607091380880</v>
      </c>
      <c r="E265" s="344"/>
      <c r="F265" s="337">
        <v>1.4</v>
      </c>
      <c r="G265" s="32">
        <v>6</v>
      </c>
      <c r="H265" s="337">
        <v>8.4</v>
      </c>
      <c r="I265" s="337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3"/>
      <c r="P265" s="343"/>
      <c r="Q265" s="343"/>
      <c r="R265" s="344"/>
      <c r="S265" s="34"/>
      <c r="T265" s="34"/>
      <c r="U265" s="35" t="s">
        <v>65</v>
      </c>
      <c r="V265" s="338">
        <v>0</v>
      </c>
      <c r="W265" s="339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5">
        <v>4607091384482</v>
      </c>
      <c r="E266" s="344"/>
      <c r="F266" s="337">
        <v>1.3</v>
      </c>
      <c r="G266" s="32">
        <v>6</v>
      </c>
      <c r="H266" s="337">
        <v>7.8</v>
      </c>
      <c r="I266" s="337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3"/>
      <c r="P266" s="343"/>
      <c r="Q266" s="343"/>
      <c r="R266" s="344"/>
      <c r="S266" s="34"/>
      <c r="T266" s="34"/>
      <c r="U266" s="35" t="s">
        <v>65</v>
      </c>
      <c r="V266" s="338">
        <v>100</v>
      </c>
      <c r="W266" s="339">
        <f>IFERROR(IF(V266="",0,CEILING((V266/$H266),1)*$H266),"")</f>
        <v>101.39999999999999</v>
      </c>
      <c r="X266" s="36">
        <f>IFERROR(IF(W266=0,"",ROUNDUP(W266/H266,0)*0.02175),"")</f>
        <v>0.28275</v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45">
        <v>4607091380897</v>
      </c>
      <c r="E267" s="344"/>
      <c r="F267" s="337">
        <v>1.4</v>
      </c>
      <c r="G267" s="32">
        <v>6</v>
      </c>
      <c r="H267" s="337">
        <v>8.4</v>
      </c>
      <c r="I267" s="337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3"/>
      <c r="P267" s="343"/>
      <c r="Q267" s="343"/>
      <c r="R267" s="344"/>
      <c r="S267" s="34"/>
      <c r="T267" s="34"/>
      <c r="U267" s="35" t="s">
        <v>65</v>
      </c>
      <c r="V267" s="338">
        <v>20</v>
      </c>
      <c r="W267" s="339">
        <f>IFERROR(IF(V267="",0,CEILING((V267/$H267),1)*$H267),"")</f>
        <v>25.200000000000003</v>
      </c>
      <c r="X267" s="36">
        <f>IFERROR(IF(W267=0,"",ROUNDUP(W267/H267,0)*0.02175),"")</f>
        <v>6.5250000000000002E-2</v>
      </c>
      <c r="Y267" s="56"/>
      <c r="Z267" s="57"/>
      <c r="AD267" s="58"/>
      <c r="BA267" s="214" t="s">
        <v>1</v>
      </c>
    </row>
    <row r="268" spans="1:53" x14ac:dyDescent="0.2">
      <c r="A268" s="349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67</v>
      </c>
      <c r="V268" s="340">
        <f>IFERROR(V265/H265,"0")+IFERROR(V266/H266,"0")+IFERROR(V267/H267,"0")</f>
        <v>15.201465201465203</v>
      </c>
      <c r="W268" s="340">
        <f>IFERROR(W265/H265,"0")+IFERROR(W266/H266,"0")+IFERROR(W267/H267,"0")</f>
        <v>16</v>
      </c>
      <c r="X268" s="340">
        <f>IFERROR(IF(X265="",0,X265),"0")+IFERROR(IF(X266="",0,X266),"0")+IFERROR(IF(X267="",0,X267),"0")</f>
        <v>0.34799999999999998</v>
      </c>
      <c r="Y268" s="341"/>
      <c r="Z268" s="341"/>
    </row>
    <row r="269" spans="1:53" x14ac:dyDescent="0.2">
      <c r="A269" s="350"/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1"/>
      <c r="N269" s="346" t="s">
        <v>66</v>
      </c>
      <c r="O269" s="347"/>
      <c r="P269" s="347"/>
      <c r="Q269" s="347"/>
      <c r="R269" s="347"/>
      <c r="S269" s="347"/>
      <c r="T269" s="348"/>
      <c r="U269" s="37" t="s">
        <v>65</v>
      </c>
      <c r="V269" s="340">
        <f>IFERROR(SUM(V265:V267),"0")</f>
        <v>120</v>
      </c>
      <c r="W269" s="340">
        <f>IFERROR(SUM(W265:W267),"0")</f>
        <v>126.6</v>
      </c>
      <c r="X269" s="37"/>
      <c r="Y269" s="341"/>
      <c r="Z269" s="341"/>
    </row>
    <row r="270" spans="1:53" ht="14.25" customHeight="1" x14ac:dyDescent="0.25">
      <c r="A270" s="355" t="s">
        <v>86</v>
      </c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33"/>
      <c r="Z270" s="333"/>
    </row>
    <row r="271" spans="1:53" ht="16.5" customHeight="1" x14ac:dyDescent="0.25">
      <c r="A271" s="54" t="s">
        <v>438</v>
      </c>
      <c r="B271" s="54" t="s">
        <v>439</v>
      </c>
      <c r="C271" s="31">
        <v>4301030232</v>
      </c>
      <c r="D271" s="345">
        <v>4607091388374</v>
      </c>
      <c r="E271" s="344"/>
      <c r="F271" s="337">
        <v>0.38</v>
      </c>
      <c r="G271" s="32">
        <v>8</v>
      </c>
      <c r="H271" s="337">
        <v>3.04</v>
      </c>
      <c r="I271" s="337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7" t="s">
        <v>440</v>
      </c>
      <c r="O271" s="343"/>
      <c r="P271" s="343"/>
      <c r="Q271" s="343"/>
      <c r="R271" s="344"/>
      <c r="S271" s="34"/>
      <c r="T271" s="34"/>
      <c r="U271" s="35" t="s">
        <v>65</v>
      </c>
      <c r="V271" s="338">
        <v>0</v>
      </c>
      <c r="W271" s="339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45">
        <v>4607091388381</v>
      </c>
      <c r="E272" s="344"/>
      <c r="F272" s="337">
        <v>0.38</v>
      </c>
      <c r="G272" s="32">
        <v>8</v>
      </c>
      <c r="H272" s="337">
        <v>3.04</v>
      </c>
      <c r="I272" s="337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5" t="s">
        <v>443</v>
      </c>
      <c r="O272" s="343"/>
      <c r="P272" s="343"/>
      <c r="Q272" s="343"/>
      <c r="R272" s="344"/>
      <c r="S272" s="34"/>
      <c r="T272" s="34"/>
      <c r="U272" s="35" t="s">
        <v>65</v>
      </c>
      <c r="V272" s="338">
        <v>0</v>
      </c>
      <c r="W272" s="339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5">
        <v>4607091388404</v>
      </c>
      <c r="E273" s="344"/>
      <c r="F273" s="337">
        <v>0.17</v>
      </c>
      <c r="G273" s="32">
        <v>15</v>
      </c>
      <c r="H273" s="337">
        <v>2.5499999999999998</v>
      </c>
      <c r="I273" s="337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3"/>
      <c r="P273" s="343"/>
      <c r="Q273" s="343"/>
      <c r="R273" s="344"/>
      <c r="S273" s="34"/>
      <c r="T273" s="34"/>
      <c r="U273" s="35" t="s">
        <v>65</v>
      </c>
      <c r="V273" s="338">
        <v>0</v>
      </c>
      <c r="W273" s="339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x14ac:dyDescent="0.2">
      <c r="A274" s="349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67</v>
      </c>
      <c r="V274" s="340">
        <f>IFERROR(V271/H271,"0")+IFERROR(V272/H272,"0")+IFERROR(V273/H273,"0")</f>
        <v>0</v>
      </c>
      <c r="W274" s="340">
        <f>IFERROR(W271/H271,"0")+IFERROR(W272/H272,"0")+IFERROR(W273/H273,"0")</f>
        <v>0</v>
      </c>
      <c r="X274" s="340">
        <f>IFERROR(IF(X271="",0,X271),"0")+IFERROR(IF(X272="",0,X272),"0")+IFERROR(IF(X273="",0,X273),"0")</f>
        <v>0</v>
      </c>
      <c r="Y274" s="341"/>
      <c r="Z274" s="341"/>
    </row>
    <row r="275" spans="1:53" x14ac:dyDescent="0.2">
      <c r="A275" s="350"/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1"/>
      <c r="N275" s="346" t="s">
        <v>66</v>
      </c>
      <c r="O275" s="347"/>
      <c r="P275" s="347"/>
      <c r="Q275" s="347"/>
      <c r="R275" s="347"/>
      <c r="S275" s="347"/>
      <c r="T275" s="348"/>
      <c r="U275" s="37" t="s">
        <v>65</v>
      </c>
      <c r="V275" s="340">
        <f>IFERROR(SUM(V271:V273),"0")</f>
        <v>0</v>
      </c>
      <c r="W275" s="340">
        <f>IFERROR(SUM(W271:W273),"0")</f>
        <v>0</v>
      </c>
      <c r="X275" s="37"/>
      <c r="Y275" s="341"/>
      <c r="Z275" s="341"/>
    </row>
    <row r="276" spans="1:53" ht="14.25" customHeight="1" x14ac:dyDescent="0.25">
      <c r="A276" s="355" t="s">
        <v>446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33"/>
      <c r="Z276" s="333"/>
    </row>
    <row r="277" spans="1:53" ht="16.5" customHeight="1" x14ac:dyDescent="0.25">
      <c r="A277" s="54" t="s">
        <v>447</v>
      </c>
      <c r="B277" s="54" t="s">
        <v>448</v>
      </c>
      <c r="C277" s="31">
        <v>4301180007</v>
      </c>
      <c r="D277" s="345">
        <v>4680115881808</v>
      </c>
      <c r="E277" s="344"/>
      <c r="F277" s="337">
        <v>0.1</v>
      </c>
      <c r="G277" s="32">
        <v>20</v>
      </c>
      <c r="H277" s="337">
        <v>2</v>
      </c>
      <c r="I277" s="337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3"/>
      <c r="P277" s="343"/>
      <c r="Q277" s="343"/>
      <c r="R277" s="344"/>
      <c r="S277" s="34"/>
      <c r="T277" s="34"/>
      <c r="U277" s="35" t="s">
        <v>65</v>
      </c>
      <c r="V277" s="338">
        <v>0</v>
      </c>
      <c r="W277" s="339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451</v>
      </c>
      <c r="B278" s="54" t="s">
        <v>452</v>
      </c>
      <c r="C278" s="31">
        <v>4301180006</v>
      </c>
      <c r="D278" s="345">
        <v>4680115881822</v>
      </c>
      <c r="E278" s="344"/>
      <c r="F278" s="337">
        <v>0.1</v>
      </c>
      <c r="G278" s="32">
        <v>20</v>
      </c>
      <c r="H278" s="337">
        <v>2</v>
      </c>
      <c r="I278" s="337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3"/>
      <c r="P278" s="343"/>
      <c r="Q278" s="343"/>
      <c r="R278" s="344"/>
      <c r="S278" s="34"/>
      <c r="T278" s="34"/>
      <c r="U278" s="35" t="s">
        <v>65</v>
      </c>
      <c r="V278" s="338">
        <v>0</v>
      </c>
      <c r="W278" s="339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45">
        <v>4680115880016</v>
      </c>
      <c r="E279" s="344"/>
      <c r="F279" s="337">
        <v>0.1</v>
      </c>
      <c r="G279" s="32">
        <v>20</v>
      </c>
      <c r="H279" s="337">
        <v>2</v>
      </c>
      <c r="I279" s="337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3"/>
      <c r="P279" s="343"/>
      <c r="Q279" s="343"/>
      <c r="R279" s="344"/>
      <c r="S279" s="34"/>
      <c r="T279" s="34"/>
      <c r="U279" s="35" t="s">
        <v>65</v>
      </c>
      <c r="V279" s="338">
        <v>0</v>
      </c>
      <c r="W279" s="339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x14ac:dyDescent="0.2">
      <c r="A280" s="349"/>
      <c r="B280" s="350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1"/>
      <c r="N280" s="346" t="s">
        <v>66</v>
      </c>
      <c r="O280" s="347"/>
      <c r="P280" s="347"/>
      <c r="Q280" s="347"/>
      <c r="R280" s="347"/>
      <c r="S280" s="347"/>
      <c r="T280" s="348"/>
      <c r="U280" s="37" t="s">
        <v>67</v>
      </c>
      <c r="V280" s="340">
        <f>IFERROR(V277/H277,"0")+IFERROR(V278/H278,"0")+IFERROR(V279/H279,"0")</f>
        <v>0</v>
      </c>
      <c r="W280" s="340">
        <f>IFERROR(W277/H277,"0")+IFERROR(W278/H278,"0")+IFERROR(W279/H279,"0")</f>
        <v>0</v>
      </c>
      <c r="X280" s="340">
        <f>IFERROR(IF(X277="",0,X277),"0")+IFERROR(IF(X278="",0,X278),"0")+IFERROR(IF(X279="",0,X279),"0")</f>
        <v>0</v>
      </c>
      <c r="Y280" s="341"/>
      <c r="Z280" s="341"/>
    </row>
    <row r="281" spans="1:53" x14ac:dyDescent="0.2">
      <c r="A281" s="350"/>
      <c r="B281" s="350"/>
      <c r="C281" s="35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1"/>
      <c r="N281" s="346" t="s">
        <v>66</v>
      </c>
      <c r="O281" s="347"/>
      <c r="P281" s="347"/>
      <c r="Q281" s="347"/>
      <c r="R281" s="347"/>
      <c r="S281" s="347"/>
      <c r="T281" s="348"/>
      <c r="U281" s="37" t="s">
        <v>65</v>
      </c>
      <c r="V281" s="340">
        <f>IFERROR(SUM(V277:V279),"0")</f>
        <v>0</v>
      </c>
      <c r="W281" s="340">
        <f>IFERROR(SUM(W277:W279),"0")</f>
        <v>0</v>
      </c>
      <c r="X281" s="37"/>
      <c r="Y281" s="341"/>
      <c r="Z281" s="341"/>
    </row>
    <row r="282" spans="1:53" ht="16.5" customHeight="1" x14ac:dyDescent="0.25">
      <c r="A282" s="371" t="s">
        <v>455</v>
      </c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34"/>
      <c r="Z282" s="334"/>
    </row>
    <row r="283" spans="1:53" ht="14.25" customHeight="1" x14ac:dyDescent="0.25">
      <c r="A283" s="355" t="s">
        <v>108</v>
      </c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33"/>
      <c r="Z283" s="333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5">
        <v>4607091387421</v>
      </c>
      <c r="E284" s="344"/>
      <c r="F284" s="337">
        <v>1.35</v>
      </c>
      <c r="G284" s="32">
        <v>8</v>
      </c>
      <c r="H284" s="337">
        <v>10.8</v>
      </c>
      <c r="I284" s="337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3"/>
      <c r="P284" s="343"/>
      <c r="Q284" s="343"/>
      <c r="R284" s="344"/>
      <c r="S284" s="34"/>
      <c r="T284" s="34"/>
      <c r="U284" s="35" t="s">
        <v>65</v>
      </c>
      <c r="V284" s="338">
        <v>0</v>
      </c>
      <c r="W284" s="339">
        <f t="shared" ref="W284:W291" si="15"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456</v>
      </c>
      <c r="B285" s="54" t="s">
        <v>458</v>
      </c>
      <c r="C285" s="31">
        <v>4301011121</v>
      </c>
      <c r="D285" s="345">
        <v>4607091387421</v>
      </c>
      <c r="E285" s="344"/>
      <c r="F285" s="337">
        <v>1.35</v>
      </c>
      <c r="G285" s="32">
        <v>8</v>
      </c>
      <c r="H285" s="337">
        <v>10.8</v>
      </c>
      <c r="I285" s="337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3"/>
      <c r="P285" s="343"/>
      <c r="Q285" s="343"/>
      <c r="R285" s="344"/>
      <c r="S285" s="34"/>
      <c r="T285" s="34"/>
      <c r="U285" s="35" t="s">
        <v>65</v>
      </c>
      <c r="V285" s="338">
        <v>0</v>
      </c>
      <c r="W285" s="339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459</v>
      </c>
      <c r="B286" s="54" t="s">
        <v>460</v>
      </c>
      <c r="C286" s="31">
        <v>4301011396</v>
      </c>
      <c r="D286" s="345">
        <v>4607091387452</v>
      </c>
      <c r="E286" s="344"/>
      <c r="F286" s="337">
        <v>1.35</v>
      </c>
      <c r="G286" s="32">
        <v>8</v>
      </c>
      <c r="H286" s="337">
        <v>10.8</v>
      </c>
      <c r="I286" s="337">
        <v>11.28</v>
      </c>
      <c r="J286" s="32">
        <v>48</v>
      </c>
      <c r="K286" s="32" t="s">
        <v>103</v>
      </c>
      <c r="L286" s="33" t="s">
        <v>112</v>
      </c>
      <c r="M286" s="32">
        <v>55</v>
      </c>
      <c r="N286" s="4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3"/>
      <c r="P286" s="343"/>
      <c r="Q286" s="343"/>
      <c r="R286" s="344"/>
      <c r="S286" s="34"/>
      <c r="T286" s="34"/>
      <c r="U286" s="35" t="s">
        <v>65</v>
      </c>
      <c r="V286" s="338">
        <v>0</v>
      </c>
      <c r="W286" s="339">
        <f t="shared" si="15"/>
        <v>0</v>
      </c>
      <c r="X286" s="36" t="str">
        <f>IFERROR(IF(W286=0,"",ROUNDUP(W286/H286,0)*0.02039),"")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461</v>
      </c>
      <c r="C287" s="31">
        <v>4301011619</v>
      </c>
      <c r="D287" s="345">
        <v>4607091387452</v>
      </c>
      <c r="E287" s="344"/>
      <c r="F287" s="337">
        <v>1.45</v>
      </c>
      <c r="G287" s="32">
        <v>8</v>
      </c>
      <c r="H287" s="337">
        <v>11.6</v>
      </c>
      <c r="I287" s="337">
        <v>12.08</v>
      </c>
      <c r="J287" s="32">
        <v>56</v>
      </c>
      <c r="K287" s="32" t="s">
        <v>103</v>
      </c>
      <c r="L287" s="33" t="s">
        <v>104</v>
      </c>
      <c r="M287" s="32">
        <v>55</v>
      </c>
      <c r="N287" s="599" t="s">
        <v>462</v>
      </c>
      <c r="O287" s="343"/>
      <c r="P287" s="343"/>
      <c r="Q287" s="343"/>
      <c r="R287" s="344"/>
      <c r="S287" s="34"/>
      <c r="T287" s="34"/>
      <c r="U287" s="35" t="s">
        <v>65</v>
      </c>
      <c r="V287" s="338">
        <v>0</v>
      </c>
      <c r="W287" s="339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459</v>
      </c>
      <c r="B288" s="54" t="s">
        <v>463</v>
      </c>
      <c r="C288" s="31">
        <v>4301011322</v>
      </c>
      <c r="D288" s="345">
        <v>4607091387452</v>
      </c>
      <c r="E288" s="344"/>
      <c r="F288" s="337">
        <v>1.35</v>
      </c>
      <c r="G288" s="32">
        <v>8</v>
      </c>
      <c r="H288" s="337">
        <v>10.8</v>
      </c>
      <c r="I288" s="337">
        <v>11.28</v>
      </c>
      <c r="J288" s="32">
        <v>56</v>
      </c>
      <c r="K288" s="32" t="s">
        <v>103</v>
      </c>
      <c r="L288" s="33" t="s">
        <v>125</v>
      </c>
      <c r="M288" s="32">
        <v>55</v>
      </c>
      <c r="N28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3"/>
      <c r="P288" s="343"/>
      <c r="Q288" s="343"/>
      <c r="R288" s="344"/>
      <c r="S288" s="34"/>
      <c r="T288" s="34"/>
      <c r="U288" s="35" t="s">
        <v>65</v>
      </c>
      <c r="V288" s="338">
        <v>0</v>
      </c>
      <c r="W288" s="339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464</v>
      </c>
      <c r="B289" s="54" t="s">
        <v>465</v>
      </c>
      <c r="C289" s="31">
        <v>4301011313</v>
      </c>
      <c r="D289" s="345">
        <v>4607091385984</v>
      </c>
      <c r="E289" s="344"/>
      <c r="F289" s="337">
        <v>1.35</v>
      </c>
      <c r="G289" s="32">
        <v>8</v>
      </c>
      <c r="H289" s="337">
        <v>10.8</v>
      </c>
      <c r="I289" s="337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3"/>
      <c r="P289" s="343"/>
      <c r="Q289" s="343"/>
      <c r="R289" s="344"/>
      <c r="S289" s="34"/>
      <c r="T289" s="34"/>
      <c r="U289" s="35" t="s">
        <v>65</v>
      </c>
      <c r="V289" s="338">
        <v>0</v>
      </c>
      <c r="W289" s="339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466</v>
      </c>
      <c r="B290" s="54" t="s">
        <v>467</v>
      </c>
      <c r="C290" s="31">
        <v>4301011316</v>
      </c>
      <c r="D290" s="345">
        <v>4607091387438</v>
      </c>
      <c r="E290" s="344"/>
      <c r="F290" s="337">
        <v>0.5</v>
      </c>
      <c r="G290" s="32">
        <v>10</v>
      </c>
      <c r="H290" s="337">
        <v>5</v>
      </c>
      <c r="I290" s="337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0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3"/>
      <c r="P290" s="343"/>
      <c r="Q290" s="343"/>
      <c r="R290" s="344"/>
      <c r="S290" s="34"/>
      <c r="T290" s="34"/>
      <c r="U290" s="35" t="s">
        <v>65</v>
      </c>
      <c r="V290" s="338">
        <v>0</v>
      </c>
      <c r="W290" s="339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customHeight="1" x14ac:dyDescent="0.25">
      <c r="A291" s="54" t="s">
        <v>468</v>
      </c>
      <c r="B291" s="54" t="s">
        <v>469</v>
      </c>
      <c r="C291" s="31">
        <v>4301011318</v>
      </c>
      <c r="D291" s="345">
        <v>4607091387469</v>
      </c>
      <c r="E291" s="344"/>
      <c r="F291" s="337">
        <v>0.5</v>
      </c>
      <c r="G291" s="32">
        <v>10</v>
      </c>
      <c r="H291" s="337">
        <v>5</v>
      </c>
      <c r="I291" s="337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3"/>
      <c r="P291" s="343"/>
      <c r="Q291" s="343"/>
      <c r="R291" s="344"/>
      <c r="S291" s="34"/>
      <c r="T291" s="34"/>
      <c r="U291" s="35" t="s">
        <v>65</v>
      </c>
      <c r="V291" s="338">
        <v>0</v>
      </c>
      <c r="W291" s="339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49"/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1"/>
      <c r="N292" s="346" t="s">
        <v>66</v>
      </c>
      <c r="O292" s="347"/>
      <c r="P292" s="347"/>
      <c r="Q292" s="347"/>
      <c r="R292" s="347"/>
      <c r="S292" s="347"/>
      <c r="T292" s="348"/>
      <c r="U292" s="37" t="s">
        <v>67</v>
      </c>
      <c r="V292" s="340">
        <f>IFERROR(V284/H284,"0")+IFERROR(V285/H285,"0")+IFERROR(V286/H286,"0")+IFERROR(V287/H287,"0")+IFERROR(V288/H288,"0")+IFERROR(V289/H289,"0")+IFERROR(V290/H290,"0")+IFERROR(V291/H291,"0")</f>
        <v>0</v>
      </c>
      <c r="W292" s="340">
        <f>IFERROR(W284/H284,"0")+IFERROR(W285/H285,"0")+IFERROR(W286/H286,"0")+IFERROR(W287/H287,"0")+IFERROR(W288/H288,"0")+IFERROR(W289/H289,"0")+IFERROR(W290/H290,"0")+IFERROR(W291/H291,"0")</f>
        <v>0</v>
      </c>
      <c r="X292" s="340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341"/>
      <c r="Z292" s="341"/>
    </row>
    <row r="293" spans="1:53" x14ac:dyDescent="0.2">
      <c r="A293" s="350"/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1"/>
      <c r="N293" s="346" t="s">
        <v>66</v>
      </c>
      <c r="O293" s="347"/>
      <c r="P293" s="347"/>
      <c r="Q293" s="347"/>
      <c r="R293" s="347"/>
      <c r="S293" s="347"/>
      <c r="T293" s="348"/>
      <c r="U293" s="37" t="s">
        <v>65</v>
      </c>
      <c r="V293" s="340">
        <f>IFERROR(SUM(V284:V291),"0")</f>
        <v>0</v>
      </c>
      <c r="W293" s="340">
        <f>IFERROR(SUM(W284:W291),"0")</f>
        <v>0</v>
      </c>
      <c r="X293" s="37"/>
      <c r="Y293" s="341"/>
      <c r="Z293" s="341"/>
    </row>
    <row r="294" spans="1:53" ht="14.25" customHeight="1" x14ac:dyDescent="0.25">
      <c r="A294" s="355" t="s">
        <v>60</v>
      </c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33"/>
      <c r="Z294" s="333"/>
    </row>
    <row r="295" spans="1:53" ht="27" customHeight="1" x14ac:dyDescent="0.25">
      <c r="A295" s="54" t="s">
        <v>470</v>
      </c>
      <c r="B295" s="54" t="s">
        <v>471</v>
      </c>
      <c r="C295" s="31">
        <v>4301031154</v>
      </c>
      <c r="D295" s="345">
        <v>4607091387292</v>
      </c>
      <c r="E295" s="344"/>
      <c r="F295" s="337">
        <v>0.73</v>
      </c>
      <c r="G295" s="32">
        <v>6</v>
      </c>
      <c r="H295" s="337">
        <v>4.38</v>
      </c>
      <c r="I295" s="337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6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3"/>
      <c r="P295" s="343"/>
      <c r="Q295" s="343"/>
      <c r="R295" s="344"/>
      <c r="S295" s="34"/>
      <c r="T295" s="34"/>
      <c r="U295" s="35" t="s">
        <v>65</v>
      </c>
      <c r="V295" s="338">
        <v>0</v>
      </c>
      <c r="W295" s="339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472</v>
      </c>
      <c r="B296" s="54" t="s">
        <v>473</v>
      </c>
      <c r="C296" s="31">
        <v>4301031155</v>
      </c>
      <c r="D296" s="345">
        <v>4607091387315</v>
      </c>
      <c r="E296" s="344"/>
      <c r="F296" s="337">
        <v>0.7</v>
      </c>
      <c r="G296" s="32">
        <v>4</v>
      </c>
      <c r="H296" s="337">
        <v>2.8</v>
      </c>
      <c r="I296" s="337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3"/>
      <c r="P296" s="343"/>
      <c r="Q296" s="343"/>
      <c r="R296" s="344"/>
      <c r="S296" s="34"/>
      <c r="T296" s="34"/>
      <c r="U296" s="35" t="s">
        <v>65</v>
      </c>
      <c r="V296" s="338">
        <v>0</v>
      </c>
      <c r="W296" s="339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x14ac:dyDescent="0.2">
      <c r="A297" s="349"/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1"/>
      <c r="N297" s="346" t="s">
        <v>66</v>
      </c>
      <c r="O297" s="347"/>
      <c r="P297" s="347"/>
      <c r="Q297" s="347"/>
      <c r="R297" s="347"/>
      <c r="S297" s="347"/>
      <c r="T297" s="348"/>
      <c r="U297" s="37" t="s">
        <v>67</v>
      </c>
      <c r="V297" s="340">
        <f>IFERROR(V295/H295,"0")+IFERROR(V296/H296,"0")</f>
        <v>0</v>
      </c>
      <c r="W297" s="340">
        <f>IFERROR(W295/H295,"0")+IFERROR(W296/H296,"0")</f>
        <v>0</v>
      </c>
      <c r="X297" s="340">
        <f>IFERROR(IF(X295="",0,X295),"0")+IFERROR(IF(X296="",0,X296),"0")</f>
        <v>0</v>
      </c>
      <c r="Y297" s="341"/>
      <c r="Z297" s="341"/>
    </row>
    <row r="298" spans="1:53" x14ac:dyDescent="0.2">
      <c r="A298" s="350"/>
      <c r="B298" s="350"/>
      <c r="C298" s="35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1"/>
      <c r="N298" s="346" t="s">
        <v>66</v>
      </c>
      <c r="O298" s="347"/>
      <c r="P298" s="347"/>
      <c r="Q298" s="347"/>
      <c r="R298" s="347"/>
      <c r="S298" s="347"/>
      <c r="T298" s="348"/>
      <c r="U298" s="37" t="s">
        <v>65</v>
      </c>
      <c r="V298" s="340">
        <f>IFERROR(SUM(V295:V296),"0")</f>
        <v>0</v>
      </c>
      <c r="W298" s="340">
        <f>IFERROR(SUM(W295:W296),"0")</f>
        <v>0</v>
      </c>
      <c r="X298" s="37"/>
      <c r="Y298" s="341"/>
      <c r="Z298" s="341"/>
    </row>
    <row r="299" spans="1:53" ht="16.5" customHeight="1" x14ac:dyDescent="0.25">
      <c r="A299" s="371" t="s">
        <v>474</v>
      </c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34"/>
      <c r="Z299" s="334"/>
    </row>
    <row r="300" spans="1:53" ht="14.25" customHeight="1" x14ac:dyDescent="0.25">
      <c r="A300" s="355" t="s">
        <v>60</v>
      </c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33"/>
      <c r="Z300" s="333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45">
        <v>4607091383836</v>
      </c>
      <c r="E301" s="344"/>
      <c r="F301" s="337">
        <v>0.3</v>
      </c>
      <c r="G301" s="32">
        <v>6</v>
      </c>
      <c r="H301" s="337">
        <v>1.8</v>
      </c>
      <c r="I301" s="337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3"/>
      <c r="P301" s="343"/>
      <c r="Q301" s="343"/>
      <c r="R301" s="344"/>
      <c r="S301" s="34"/>
      <c r="T301" s="34"/>
      <c r="U301" s="35" t="s">
        <v>65</v>
      </c>
      <c r="V301" s="338">
        <v>0</v>
      </c>
      <c r="W301" s="33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x14ac:dyDescent="0.2">
      <c r="A302" s="349"/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1"/>
      <c r="N302" s="346" t="s">
        <v>66</v>
      </c>
      <c r="O302" s="347"/>
      <c r="P302" s="347"/>
      <c r="Q302" s="347"/>
      <c r="R302" s="347"/>
      <c r="S302" s="347"/>
      <c r="T302" s="348"/>
      <c r="U302" s="37" t="s">
        <v>67</v>
      </c>
      <c r="V302" s="340">
        <f>IFERROR(V301/H301,"0")</f>
        <v>0</v>
      </c>
      <c r="W302" s="340">
        <f>IFERROR(W301/H301,"0")</f>
        <v>0</v>
      </c>
      <c r="X302" s="340">
        <f>IFERROR(IF(X301="",0,X301),"0")</f>
        <v>0</v>
      </c>
      <c r="Y302" s="341"/>
      <c r="Z302" s="341"/>
    </row>
    <row r="303" spans="1:53" x14ac:dyDescent="0.2">
      <c r="A303" s="350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65</v>
      </c>
      <c r="V303" s="340">
        <f>IFERROR(SUM(V301:V301),"0")</f>
        <v>0</v>
      </c>
      <c r="W303" s="340">
        <f>IFERROR(SUM(W301:W301),"0")</f>
        <v>0</v>
      </c>
      <c r="X303" s="37"/>
      <c r="Y303" s="341"/>
      <c r="Z303" s="341"/>
    </row>
    <row r="304" spans="1:53" ht="14.25" customHeight="1" x14ac:dyDescent="0.25">
      <c r="A304" s="355" t="s">
        <v>68</v>
      </c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33"/>
      <c r="Z304" s="333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5">
        <v>4607091387919</v>
      </c>
      <c r="E305" s="344"/>
      <c r="F305" s="337">
        <v>1.35</v>
      </c>
      <c r="G305" s="32">
        <v>6</v>
      </c>
      <c r="H305" s="337">
        <v>8.1</v>
      </c>
      <c r="I305" s="337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3"/>
      <c r="P305" s="343"/>
      <c r="Q305" s="343"/>
      <c r="R305" s="344"/>
      <c r="S305" s="34"/>
      <c r="T305" s="34"/>
      <c r="U305" s="35" t="s">
        <v>65</v>
      </c>
      <c r="V305" s="338">
        <v>0</v>
      </c>
      <c r="W305" s="339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x14ac:dyDescent="0.2">
      <c r="A306" s="349"/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1"/>
      <c r="N306" s="346" t="s">
        <v>66</v>
      </c>
      <c r="O306" s="347"/>
      <c r="P306" s="347"/>
      <c r="Q306" s="347"/>
      <c r="R306" s="347"/>
      <c r="S306" s="347"/>
      <c r="T306" s="348"/>
      <c r="U306" s="37" t="s">
        <v>67</v>
      </c>
      <c r="V306" s="340">
        <f>IFERROR(V305/H305,"0")</f>
        <v>0</v>
      </c>
      <c r="W306" s="340">
        <f>IFERROR(W305/H305,"0")</f>
        <v>0</v>
      </c>
      <c r="X306" s="340">
        <f>IFERROR(IF(X305="",0,X305),"0")</f>
        <v>0</v>
      </c>
      <c r="Y306" s="341"/>
      <c r="Z306" s="341"/>
    </row>
    <row r="307" spans="1:53" x14ac:dyDescent="0.2">
      <c r="A307" s="350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65</v>
      </c>
      <c r="V307" s="340">
        <f>IFERROR(SUM(V305:V305),"0")</f>
        <v>0</v>
      </c>
      <c r="W307" s="340">
        <f>IFERROR(SUM(W305:W305),"0")</f>
        <v>0</v>
      </c>
      <c r="X307" s="37"/>
      <c r="Y307" s="341"/>
      <c r="Z307" s="341"/>
    </row>
    <row r="308" spans="1:53" ht="14.25" customHeight="1" x14ac:dyDescent="0.25">
      <c r="A308" s="355" t="s">
        <v>229</v>
      </c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33"/>
      <c r="Z308" s="333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45">
        <v>4607091388831</v>
      </c>
      <c r="E309" s="344"/>
      <c r="F309" s="337">
        <v>0.38</v>
      </c>
      <c r="G309" s="32">
        <v>6</v>
      </c>
      <c r="H309" s="337">
        <v>2.2799999999999998</v>
      </c>
      <c r="I309" s="337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3"/>
      <c r="P309" s="343"/>
      <c r="Q309" s="343"/>
      <c r="R309" s="344"/>
      <c r="S309" s="34"/>
      <c r="T309" s="34"/>
      <c r="U309" s="35" t="s">
        <v>65</v>
      </c>
      <c r="V309" s="338">
        <v>0</v>
      </c>
      <c r="W309" s="339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49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1"/>
      <c r="N310" s="346" t="s">
        <v>66</v>
      </c>
      <c r="O310" s="347"/>
      <c r="P310" s="347"/>
      <c r="Q310" s="347"/>
      <c r="R310" s="347"/>
      <c r="S310" s="347"/>
      <c r="T310" s="348"/>
      <c r="U310" s="37" t="s">
        <v>67</v>
      </c>
      <c r="V310" s="340">
        <f>IFERROR(V309/H309,"0")</f>
        <v>0</v>
      </c>
      <c r="W310" s="340">
        <f>IFERROR(W309/H309,"0")</f>
        <v>0</v>
      </c>
      <c r="X310" s="340">
        <f>IFERROR(IF(X309="",0,X309),"0")</f>
        <v>0</v>
      </c>
      <c r="Y310" s="341"/>
      <c r="Z310" s="341"/>
    </row>
    <row r="311" spans="1:53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1"/>
      <c r="N311" s="346" t="s">
        <v>66</v>
      </c>
      <c r="O311" s="347"/>
      <c r="P311" s="347"/>
      <c r="Q311" s="347"/>
      <c r="R311" s="347"/>
      <c r="S311" s="347"/>
      <c r="T311" s="348"/>
      <c r="U311" s="37" t="s">
        <v>65</v>
      </c>
      <c r="V311" s="340">
        <f>IFERROR(SUM(V309:V309),"0")</f>
        <v>0</v>
      </c>
      <c r="W311" s="340">
        <f>IFERROR(SUM(W309:W309),"0")</f>
        <v>0</v>
      </c>
      <c r="X311" s="37"/>
      <c r="Y311" s="341"/>
      <c r="Z311" s="341"/>
    </row>
    <row r="312" spans="1:53" ht="14.25" customHeight="1" x14ac:dyDescent="0.25">
      <c r="A312" s="355" t="s">
        <v>86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33"/>
      <c r="Z312" s="333"/>
    </row>
    <row r="313" spans="1:53" ht="27" customHeight="1" x14ac:dyDescent="0.25">
      <c r="A313" s="54" t="s">
        <v>481</v>
      </c>
      <c r="B313" s="54" t="s">
        <v>482</v>
      </c>
      <c r="C313" s="31">
        <v>4301032015</v>
      </c>
      <c r="D313" s="345">
        <v>4607091383102</v>
      </c>
      <c r="E313" s="344"/>
      <c r="F313" s="337">
        <v>0.17</v>
      </c>
      <c r="G313" s="32">
        <v>15</v>
      </c>
      <c r="H313" s="337">
        <v>2.5499999999999998</v>
      </c>
      <c r="I313" s="337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7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3"/>
      <c r="P313" s="343"/>
      <c r="Q313" s="343"/>
      <c r="R313" s="344"/>
      <c r="S313" s="34"/>
      <c r="T313" s="34"/>
      <c r="U313" s="35" t="s">
        <v>65</v>
      </c>
      <c r="V313" s="338">
        <v>0</v>
      </c>
      <c r="W313" s="33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49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1"/>
      <c r="N314" s="346" t="s">
        <v>66</v>
      </c>
      <c r="O314" s="347"/>
      <c r="P314" s="347"/>
      <c r="Q314" s="347"/>
      <c r="R314" s="347"/>
      <c r="S314" s="347"/>
      <c r="T314" s="348"/>
      <c r="U314" s="37" t="s">
        <v>67</v>
      </c>
      <c r="V314" s="340">
        <f>IFERROR(V313/H313,"0")</f>
        <v>0</v>
      </c>
      <c r="W314" s="340">
        <f>IFERROR(W313/H313,"0")</f>
        <v>0</v>
      </c>
      <c r="X314" s="340">
        <f>IFERROR(IF(X313="",0,X313),"0")</f>
        <v>0</v>
      </c>
      <c r="Y314" s="341"/>
      <c r="Z314" s="341"/>
    </row>
    <row r="315" spans="1:53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1"/>
      <c r="N315" s="346" t="s">
        <v>66</v>
      </c>
      <c r="O315" s="347"/>
      <c r="P315" s="347"/>
      <c r="Q315" s="347"/>
      <c r="R315" s="347"/>
      <c r="S315" s="347"/>
      <c r="T315" s="348"/>
      <c r="U315" s="37" t="s">
        <v>65</v>
      </c>
      <c r="V315" s="340">
        <f>IFERROR(SUM(V313:V313),"0")</f>
        <v>0</v>
      </c>
      <c r="W315" s="340">
        <f>IFERROR(SUM(W313:W313),"0")</f>
        <v>0</v>
      </c>
      <c r="X315" s="37"/>
      <c r="Y315" s="341"/>
      <c r="Z315" s="341"/>
    </row>
    <row r="316" spans="1:53" ht="27.75" customHeight="1" x14ac:dyDescent="0.2">
      <c r="A316" s="356" t="s">
        <v>483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48"/>
      <c r="Z316" s="48"/>
    </row>
    <row r="317" spans="1:53" ht="16.5" customHeight="1" x14ac:dyDescent="0.25">
      <c r="A317" s="371" t="s">
        <v>484</v>
      </c>
      <c r="B317" s="350"/>
      <c r="C317" s="35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34"/>
      <c r="Z317" s="334"/>
    </row>
    <row r="318" spans="1:53" ht="14.25" customHeight="1" x14ac:dyDescent="0.25">
      <c r="A318" s="355" t="s">
        <v>108</v>
      </c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33"/>
      <c r="Z318" s="333"/>
    </row>
    <row r="319" spans="1:53" ht="27" customHeight="1" x14ac:dyDescent="0.25">
      <c r="A319" s="54" t="s">
        <v>485</v>
      </c>
      <c r="B319" s="54" t="s">
        <v>486</v>
      </c>
      <c r="C319" s="31">
        <v>4301011339</v>
      </c>
      <c r="D319" s="345">
        <v>4607091383997</v>
      </c>
      <c r="E319" s="344"/>
      <c r="F319" s="337">
        <v>2.5</v>
      </c>
      <c r="G319" s="32">
        <v>6</v>
      </c>
      <c r="H319" s="337">
        <v>15</v>
      </c>
      <c r="I319" s="337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43"/>
      <c r="P319" s="343"/>
      <c r="Q319" s="343"/>
      <c r="R319" s="344"/>
      <c r="S319" s="34"/>
      <c r="T319" s="34"/>
      <c r="U319" s="35" t="s">
        <v>65</v>
      </c>
      <c r="V319" s="338">
        <v>0</v>
      </c>
      <c r="W319" s="339">
        <f t="shared" ref="W319:W326" si="16"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27" customHeight="1" x14ac:dyDescent="0.25">
      <c r="A320" s="54" t="s">
        <v>485</v>
      </c>
      <c r="B320" s="54" t="s">
        <v>487</v>
      </c>
      <c r="C320" s="31">
        <v>4301011239</v>
      </c>
      <c r="D320" s="345">
        <v>4607091383997</v>
      </c>
      <c r="E320" s="344"/>
      <c r="F320" s="337">
        <v>2.5</v>
      </c>
      <c r="G320" s="32">
        <v>6</v>
      </c>
      <c r="H320" s="337">
        <v>15</v>
      </c>
      <c r="I320" s="337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0" s="343"/>
      <c r="P320" s="343"/>
      <c r="Q320" s="343"/>
      <c r="R320" s="344"/>
      <c r="S320" s="34"/>
      <c r="T320" s="34"/>
      <c r="U320" s="35" t="s">
        <v>65</v>
      </c>
      <c r="V320" s="338">
        <v>0</v>
      </c>
      <c r="W320" s="339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488</v>
      </c>
      <c r="B321" s="54" t="s">
        <v>489</v>
      </c>
      <c r="C321" s="31">
        <v>4301011240</v>
      </c>
      <c r="D321" s="345">
        <v>4607091384130</v>
      </c>
      <c r="E321" s="344"/>
      <c r="F321" s="337">
        <v>2.5</v>
      </c>
      <c r="G321" s="32">
        <v>6</v>
      </c>
      <c r="H321" s="337">
        <v>15</v>
      </c>
      <c r="I321" s="337">
        <v>15.48</v>
      </c>
      <c r="J321" s="32">
        <v>48</v>
      </c>
      <c r="K321" s="32" t="s">
        <v>103</v>
      </c>
      <c r="L321" s="33" t="s">
        <v>112</v>
      </c>
      <c r="M321" s="32">
        <v>60</v>
      </c>
      <c r="N321" s="3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43"/>
      <c r="P321" s="343"/>
      <c r="Q321" s="343"/>
      <c r="R321" s="344"/>
      <c r="S321" s="34"/>
      <c r="T321" s="34"/>
      <c r="U321" s="35" t="s">
        <v>65</v>
      </c>
      <c r="V321" s="338">
        <v>0</v>
      </c>
      <c r="W321" s="339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490</v>
      </c>
      <c r="C322" s="31">
        <v>4301011326</v>
      </c>
      <c r="D322" s="345">
        <v>4607091384130</v>
      </c>
      <c r="E322" s="344"/>
      <c r="F322" s="337">
        <v>2.5</v>
      </c>
      <c r="G322" s="32">
        <v>6</v>
      </c>
      <c r="H322" s="337">
        <v>15</v>
      </c>
      <c r="I322" s="337">
        <v>15.48</v>
      </c>
      <c r="J322" s="32">
        <v>48</v>
      </c>
      <c r="K322" s="32" t="s">
        <v>103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2" s="343"/>
      <c r="P322" s="343"/>
      <c r="Q322" s="343"/>
      <c r="R322" s="344"/>
      <c r="S322" s="34"/>
      <c r="T322" s="34"/>
      <c r="U322" s="35" t="s">
        <v>65</v>
      </c>
      <c r="V322" s="338">
        <v>0</v>
      </c>
      <c r="W322" s="339">
        <f t="shared" si="16"/>
        <v>0</v>
      </c>
      <c r="X322" s="36" t="str">
        <f>IFERROR(IF(W322=0,"",ROUNDUP(W322/H322,0)*0.02175),"")</f>
        <v/>
      </c>
      <c r="Y322" s="56"/>
      <c r="Z322" s="57"/>
      <c r="AD322" s="58"/>
      <c r="BA322" s="238" t="s">
        <v>1</v>
      </c>
    </row>
    <row r="323" spans="1:53" ht="16.5" customHeight="1" x14ac:dyDescent="0.25">
      <c r="A323" s="54" t="s">
        <v>491</v>
      </c>
      <c r="B323" s="54" t="s">
        <v>492</v>
      </c>
      <c r="C323" s="31">
        <v>4301011238</v>
      </c>
      <c r="D323" s="345">
        <v>4607091384147</v>
      </c>
      <c r="E323" s="344"/>
      <c r="F323" s="337">
        <v>2.5</v>
      </c>
      <c r="G323" s="32">
        <v>6</v>
      </c>
      <c r="H323" s="337">
        <v>15</v>
      </c>
      <c r="I323" s="337">
        <v>15.48</v>
      </c>
      <c r="J323" s="32">
        <v>48</v>
      </c>
      <c r="K323" s="32" t="s">
        <v>103</v>
      </c>
      <c r="L323" s="33" t="s">
        <v>112</v>
      </c>
      <c r="M323" s="32">
        <v>60</v>
      </c>
      <c r="N323" s="391" t="s">
        <v>493</v>
      </c>
      <c r="O323" s="343"/>
      <c r="P323" s="343"/>
      <c r="Q323" s="343"/>
      <c r="R323" s="344"/>
      <c r="S323" s="34"/>
      <c r="T323" s="34"/>
      <c r="U323" s="35" t="s">
        <v>65</v>
      </c>
      <c r="V323" s="338">
        <v>0</v>
      </c>
      <c r="W323" s="339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16.5" customHeight="1" x14ac:dyDescent="0.25">
      <c r="A324" s="54" t="s">
        <v>491</v>
      </c>
      <c r="B324" s="54" t="s">
        <v>494</v>
      </c>
      <c r="C324" s="31">
        <v>4301011330</v>
      </c>
      <c r="D324" s="345">
        <v>4607091384147</v>
      </c>
      <c r="E324" s="344"/>
      <c r="F324" s="337">
        <v>2.5</v>
      </c>
      <c r="G324" s="32">
        <v>6</v>
      </c>
      <c r="H324" s="337">
        <v>15</v>
      </c>
      <c r="I324" s="337">
        <v>15.48</v>
      </c>
      <c r="J324" s="32">
        <v>48</v>
      </c>
      <c r="K324" s="32" t="s">
        <v>103</v>
      </c>
      <c r="L324" s="33" t="s">
        <v>64</v>
      </c>
      <c r="M324" s="32">
        <v>60</v>
      </c>
      <c r="N324" s="6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4" s="343"/>
      <c r="P324" s="343"/>
      <c r="Q324" s="343"/>
      <c r="R324" s="344"/>
      <c r="S324" s="34"/>
      <c r="T324" s="34"/>
      <c r="U324" s="35" t="s">
        <v>65</v>
      </c>
      <c r="V324" s="338">
        <v>0</v>
      </c>
      <c r="W324" s="339">
        <f t="shared" si="16"/>
        <v>0</v>
      </c>
      <c r="X324" s="36" t="str">
        <f>IFERROR(IF(W324=0,"",ROUNDUP(W324/H324,0)*0.02175),"")</f>
        <v/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495</v>
      </c>
      <c r="B325" s="54" t="s">
        <v>496</v>
      </c>
      <c r="C325" s="31">
        <v>4301011327</v>
      </c>
      <c r="D325" s="345">
        <v>4607091384154</v>
      </c>
      <c r="E325" s="344"/>
      <c r="F325" s="337">
        <v>0.5</v>
      </c>
      <c r="G325" s="32">
        <v>10</v>
      </c>
      <c r="H325" s="337">
        <v>5</v>
      </c>
      <c r="I325" s="337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6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5" s="343"/>
      <c r="P325" s="343"/>
      <c r="Q325" s="343"/>
      <c r="R325" s="344"/>
      <c r="S325" s="34"/>
      <c r="T325" s="34"/>
      <c r="U325" s="35" t="s">
        <v>65</v>
      </c>
      <c r="V325" s="338">
        <v>0</v>
      </c>
      <c r="W325" s="339">
        <f t="shared" si="16"/>
        <v>0</v>
      </c>
      <c r="X325" s="36" t="str">
        <f>IFERROR(IF(W325=0,"",ROUNDUP(W325/H325,0)*0.00937),"")</f>
        <v/>
      </c>
      <c r="Y325" s="56"/>
      <c r="Z325" s="57"/>
      <c r="AD325" s="58"/>
      <c r="BA325" s="241" t="s">
        <v>1</v>
      </c>
    </row>
    <row r="326" spans="1:53" ht="27" customHeight="1" x14ac:dyDescent="0.25">
      <c r="A326" s="54" t="s">
        <v>497</v>
      </c>
      <c r="B326" s="54" t="s">
        <v>498</v>
      </c>
      <c r="C326" s="31">
        <v>4301011332</v>
      </c>
      <c r="D326" s="345">
        <v>4607091384161</v>
      </c>
      <c r="E326" s="344"/>
      <c r="F326" s="337">
        <v>0.5</v>
      </c>
      <c r="G326" s="32">
        <v>10</v>
      </c>
      <c r="H326" s="337">
        <v>5</v>
      </c>
      <c r="I326" s="337">
        <v>5.21</v>
      </c>
      <c r="J326" s="32">
        <v>120</v>
      </c>
      <c r="K326" s="32" t="s">
        <v>63</v>
      </c>
      <c r="L326" s="33" t="s">
        <v>64</v>
      </c>
      <c r="M326" s="32">
        <v>60</v>
      </c>
      <c r="N326" s="5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6" s="343"/>
      <c r="P326" s="343"/>
      <c r="Q326" s="343"/>
      <c r="R326" s="344"/>
      <c r="S326" s="34"/>
      <c r="T326" s="34"/>
      <c r="U326" s="35" t="s">
        <v>65</v>
      </c>
      <c r="V326" s="338">
        <v>0</v>
      </c>
      <c r="W326" s="339">
        <f t="shared" si="16"/>
        <v>0</v>
      </c>
      <c r="X326" s="36" t="str">
        <f>IFERROR(IF(W326=0,"",ROUNDUP(W326/H326,0)*0.00937),"")</f>
        <v/>
      </c>
      <c r="Y326" s="56"/>
      <c r="Z326" s="57"/>
      <c r="AD326" s="58"/>
      <c r="BA326" s="242" t="s">
        <v>1</v>
      </c>
    </row>
    <row r="327" spans="1:53" x14ac:dyDescent="0.2">
      <c r="A327" s="349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67</v>
      </c>
      <c r="V327" s="340">
        <f>IFERROR(V319/H319,"0")+IFERROR(V320/H320,"0")+IFERROR(V321/H321,"0")+IFERROR(V322/H322,"0")+IFERROR(V323/H323,"0")+IFERROR(V324/H324,"0")+IFERROR(V325/H325,"0")+IFERROR(V326/H326,"0")</f>
        <v>0</v>
      </c>
      <c r="W327" s="340">
        <f>IFERROR(W319/H319,"0")+IFERROR(W320/H320,"0")+IFERROR(W321/H321,"0")+IFERROR(W322/H322,"0")+IFERROR(W323/H323,"0")+IFERROR(W324/H324,"0")+IFERROR(W325/H325,"0")+IFERROR(W326/H326,"0")</f>
        <v>0</v>
      </c>
      <c r="X327" s="340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>0</v>
      </c>
      <c r="Y327" s="341"/>
      <c r="Z327" s="341"/>
    </row>
    <row r="328" spans="1:53" x14ac:dyDescent="0.2">
      <c r="A328" s="350"/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1"/>
      <c r="N328" s="346" t="s">
        <v>66</v>
      </c>
      <c r="O328" s="347"/>
      <c r="P328" s="347"/>
      <c r="Q328" s="347"/>
      <c r="R328" s="347"/>
      <c r="S328" s="347"/>
      <c r="T328" s="348"/>
      <c r="U328" s="37" t="s">
        <v>65</v>
      </c>
      <c r="V328" s="340">
        <f>IFERROR(SUM(V319:V326),"0")</f>
        <v>0</v>
      </c>
      <c r="W328" s="340">
        <f>IFERROR(SUM(W319:W326),"0")</f>
        <v>0</v>
      </c>
      <c r="X328" s="37"/>
      <c r="Y328" s="341"/>
      <c r="Z328" s="341"/>
    </row>
    <row r="329" spans="1:53" ht="14.25" customHeight="1" x14ac:dyDescent="0.25">
      <c r="A329" s="355" t="s">
        <v>100</v>
      </c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33"/>
      <c r="Z329" s="333"/>
    </row>
    <row r="330" spans="1:53" ht="27" customHeight="1" x14ac:dyDescent="0.25">
      <c r="A330" s="54" t="s">
        <v>499</v>
      </c>
      <c r="B330" s="54" t="s">
        <v>500</v>
      </c>
      <c r="C330" s="31">
        <v>4301020178</v>
      </c>
      <c r="D330" s="345">
        <v>4607091383980</v>
      </c>
      <c r="E330" s="344"/>
      <c r="F330" s="337">
        <v>2.5</v>
      </c>
      <c r="G330" s="32">
        <v>6</v>
      </c>
      <c r="H330" s="337">
        <v>15</v>
      </c>
      <c r="I330" s="337">
        <v>15.48</v>
      </c>
      <c r="J330" s="32">
        <v>48</v>
      </c>
      <c r="K330" s="32" t="s">
        <v>103</v>
      </c>
      <c r="L330" s="33" t="s">
        <v>104</v>
      </c>
      <c r="M330" s="32">
        <v>50</v>
      </c>
      <c r="N330" s="5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0" s="343"/>
      <c r="P330" s="343"/>
      <c r="Q330" s="343"/>
      <c r="R330" s="344"/>
      <c r="S330" s="34"/>
      <c r="T330" s="34"/>
      <c r="U330" s="35" t="s">
        <v>65</v>
      </c>
      <c r="V330" s="338">
        <v>0</v>
      </c>
      <c r="W330" s="339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16.5" customHeight="1" x14ac:dyDescent="0.25">
      <c r="A331" s="54" t="s">
        <v>501</v>
      </c>
      <c r="B331" s="54" t="s">
        <v>502</v>
      </c>
      <c r="C331" s="31">
        <v>4301020270</v>
      </c>
      <c r="D331" s="345">
        <v>4680115883314</v>
      </c>
      <c r="E331" s="344"/>
      <c r="F331" s="337">
        <v>1.35</v>
      </c>
      <c r="G331" s="32">
        <v>8</v>
      </c>
      <c r="H331" s="337">
        <v>10.8</v>
      </c>
      <c r="I331" s="337">
        <v>11.28</v>
      </c>
      <c r="J331" s="32">
        <v>56</v>
      </c>
      <c r="K331" s="32" t="s">
        <v>103</v>
      </c>
      <c r="L331" s="33" t="s">
        <v>125</v>
      </c>
      <c r="M331" s="32">
        <v>50</v>
      </c>
      <c r="N331" s="567" t="s">
        <v>503</v>
      </c>
      <c r="O331" s="343"/>
      <c r="P331" s="343"/>
      <c r="Q331" s="343"/>
      <c r="R331" s="344"/>
      <c r="S331" s="34"/>
      <c r="T331" s="34"/>
      <c r="U331" s="35" t="s">
        <v>65</v>
      </c>
      <c r="V331" s="338">
        <v>0</v>
      </c>
      <c r="W331" s="339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504</v>
      </c>
      <c r="B332" s="54" t="s">
        <v>505</v>
      </c>
      <c r="C332" s="31">
        <v>4301020179</v>
      </c>
      <c r="D332" s="345">
        <v>4607091384178</v>
      </c>
      <c r="E332" s="344"/>
      <c r="F332" s="337">
        <v>0.4</v>
      </c>
      <c r="G332" s="32">
        <v>10</v>
      </c>
      <c r="H332" s="337">
        <v>4</v>
      </c>
      <c r="I332" s="337">
        <v>4.24</v>
      </c>
      <c r="J332" s="32">
        <v>120</v>
      </c>
      <c r="K332" s="32" t="s">
        <v>63</v>
      </c>
      <c r="L332" s="33" t="s">
        <v>104</v>
      </c>
      <c r="M332" s="32">
        <v>50</v>
      </c>
      <c r="N332" s="5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2" s="343"/>
      <c r="P332" s="343"/>
      <c r="Q332" s="343"/>
      <c r="R332" s="344"/>
      <c r="S332" s="34"/>
      <c r="T332" s="34"/>
      <c r="U332" s="35" t="s">
        <v>65</v>
      </c>
      <c r="V332" s="338">
        <v>0</v>
      </c>
      <c r="W332" s="339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x14ac:dyDescent="0.2">
      <c r="A333" s="349"/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1"/>
      <c r="N333" s="346" t="s">
        <v>66</v>
      </c>
      <c r="O333" s="347"/>
      <c r="P333" s="347"/>
      <c r="Q333" s="347"/>
      <c r="R333" s="347"/>
      <c r="S333" s="347"/>
      <c r="T333" s="348"/>
      <c r="U333" s="37" t="s">
        <v>67</v>
      </c>
      <c r="V333" s="340">
        <f>IFERROR(V330/H330,"0")+IFERROR(V331/H331,"0")+IFERROR(V332/H332,"0")</f>
        <v>0</v>
      </c>
      <c r="W333" s="340">
        <f>IFERROR(W330/H330,"0")+IFERROR(W331/H331,"0")+IFERROR(W332/H332,"0")</f>
        <v>0</v>
      </c>
      <c r="X333" s="340">
        <f>IFERROR(IF(X330="",0,X330),"0")+IFERROR(IF(X331="",0,X331),"0")+IFERROR(IF(X332="",0,X332),"0")</f>
        <v>0</v>
      </c>
      <c r="Y333" s="341"/>
      <c r="Z333" s="341"/>
    </row>
    <row r="334" spans="1:53" x14ac:dyDescent="0.2">
      <c r="A334" s="350"/>
      <c r="B334" s="350"/>
      <c r="C334" s="35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1"/>
      <c r="N334" s="346" t="s">
        <v>66</v>
      </c>
      <c r="O334" s="347"/>
      <c r="P334" s="347"/>
      <c r="Q334" s="347"/>
      <c r="R334" s="347"/>
      <c r="S334" s="347"/>
      <c r="T334" s="348"/>
      <c r="U334" s="37" t="s">
        <v>65</v>
      </c>
      <c r="V334" s="340">
        <f>IFERROR(SUM(V330:V332),"0")</f>
        <v>0</v>
      </c>
      <c r="W334" s="340">
        <f>IFERROR(SUM(W330:W332),"0")</f>
        <v>0</v>
      </c>
      <c r="X334" s="37"/>
      <c r="Y334" s="341"/>
      <c r="Z334" s="341"/>
    </row>
    <row r="335" spans="1:53" ht="14.25" customHeight="1" x14ac:dyDescent="0.25">
      <c r="A335" s="355" t="s">
        <v>68</v>
      </c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33"/>
      <c r="Z335" s="333"/>
    </row>
    <row r="336" spans="1:53" ht="27" customHeight="1" x14ac:dyDescent="0.25">
      <c r="A336" s="54" t="s">
        <v>506</v>
      </c>
      <c r="B336" s="54" t="s">
        <v>507</v>
      </c>
      <c r="C336" s="31">
        <v>4301051560</v>
      </c>
      <c r="D336" s="345">
        <v>4607091383928</v>
      </c>
      <c r="E336" s="344"/>
      <c r="F336" s="337">
        <v>1.3</v>
      </c>
      <c r="G336" s="32">
        <v>6</v>
      </c>
      <c r="H336" s="337">
        <v>7.8</v>
      </c>
      <c r="I336" s="337">
        <v>8.3699999999999992</v>
      </c>
      <c r="J336" s="32">
        <v>56</v>
      </c>
      <c r="K336" s="32" t="s">
        <v>103</v>
      </c>
      <c r="L336" s="33" t="s">
        <v>125</v>
      </c>
      <c r="M336" s="32">
        <v>40</v>
      </c>
      <c r="N336" s="409" t="s">
        <v>508</v>
      </c>
      <c r="O336" s="343"/>
      <c r="P336" s="343"/>
      <c r="Q336" s="343"/>
      <c r="R336" s="344"/>
      <c r="S336" s="34"/>
      <c r="T336" s="34"/>
      <c r="U336" s="35" t="s">
        <v>65</v>
      </c>
      <c r="V336" s="338">
        <v>0</v>
      </c>
      <c r="W336" s="339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ht="27" customHeight="1" x14ac:dyDescent="0.25">
      <c r="A337" s="54" t="s">
        <v>509</v>
      </c>
      <c r="B337" s="54" t="s">
        <v>510</v>
      </c>
      <c r="C337" s="31">
        <v>4301051298</v>
      </c>
      <c r="D337" s="345">
        <v>4607091384260</v>
      </c>
      <c r="E337" s="344"/>
      <c r="F337" s="337">
        <v>1.3</v>
      </c>
      <c r="G337" s="32">
        <v>6</v>
      </c>
      <c r="H337" s="337">
        <v>7.8</v>
      </c>
      <c r="I337" s="337">
        <v>8.3640000000000008</v>
      </c>
      <c r="J337" s="32">
        <v>56</v>
      </c>
      <c r="K337" s="32" t="s">
        <v>103</v>
      </c>
      <c r="L337" s="33" t="s">
        <v>64</v>
      </c>
      <c r="M337" s="32">
        <v>35</v>
      </c>
      <c r="N337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7" s="343"/>
      <c r="P337" s="343"/>
      <c r="Q337" s="343"/>
      <c r="R337" s="344"/>
      <c r="S337" s="34"/>
      <c r="T337" s="34"/>
      <c r="U337" s="35" t="s">
        <v>65</v>
      </c>
      <c r="V337" s="338">
        <v>200</v>
      </c>
      <c r="W337" s="339">
        <f>IFERROR(IF(V337="",0,CEILING((V337/$H337),1)*$H337),"")</f>
        <v>202.79999999999998</v>
      </c>
      <c r="X337" s="36">
        <f>IFERROR(IF(W337=0,"",ROUNDUP(W337/H337,0)*0.02175),"")</f>
        <v>0.5655</v>
      </c>
      <c r="Y337" s="56"/>
      <c r="Z337" s="57"/>
      <c r="AD337" s="58"/>
      <c r="BA337" s="247" t="s">
        <v>1</v>
      </c>
    </row>
    <row r="338" spans="1:53" x14ac:dyDescent="0.2">
      <c r="A338" s="349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1"/>
      <c r="N338" s="346" t="s">
        <v>66</v>
      </c>
      <c r="O338" s="347"/>
      <c r="P338" s="347"/>
      <c r="Q338" s="347"/>
      <c r="R338" s="347"/>
      <c r="S338" s="347"/>
      <c r="T338" s="348"/>
      <c r="U338" s="37" t="s">
        <v>67</v>
      </c>
      <c r="V338" s="340">
        <f>IFERROR(V336/H336,"0")+IFERROR(V337/H337,"0")</f>
        <v>25.641025641025642</v>
      </c>
      <c r="W338" s="340">
        <f>IFERROR(W336/H336,"0")+IFERROR(W337/H337,"0")</f>
        <v>26</v>
      </c>
      <c r="X338" s="340">
        <f>IFERROR(IF(X336="",0,X336),"0")+IFERROR(IF(X337="",0,X337),"0")</f>
        <v>0.5655</v>
      </c>
      <c r="Y338" s="341"/>
      <c r="Z338" s="341"/>
    </row>
    <row r="339" spans="1:53" x14ac:dyDescent="0.2">
      <c r="A339" s="350"/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1"/>
      <c r="N339" s="346" t="s">
        <v>66</v>
      </c>
      <c r="O339" s="347"/>
      <c r="P339" s="347"/>
      <c r="Q339" s="347"/>
      <c r="R339" s="347"/>
      <c r="S339" s="347"/>
      <c r="T339" s="348"/>
      <c r="U339" s="37" t="s">
        <v>65</v>
      </c>
      <c r="V339" s="340">
        <f>IFERROR(SUM(V336:V337),"0")</f>
        <v>200</v>
      </c>
      <c r="W339" s="340">
        <f>IFERROR(SUM(W336:W337),"0")</f>
        <v>202.79999999999998</v>
      </c>
      <c r="X339" s="37"/>
      <c r="Y339" s="341"/>
      <c r="Z339" s="341"/>
    </row>
    <row r="340" spans="1:53" ht="14.25" customHeight="1" x14ac:dyDescent="0.25">
      <c r="A340" s="355" t="s">
        <v>229</v>
      </c>
      <c r="B340" s="350"/>
      <c r="C340" s="35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33"/>
      <c r="Z340" s="333"/>
    </row>
    <row r="341" spans="1:53" ht="16.5" customHeight="1" x14ac:dyDescent="0.25">
      <c r="A341" s="54" t="s">
        <v>511</v>
      </c>
      <c r="B341" s="54" t="s">
        <v>512</v>
      </c>
      <c r="C341" s="31">
        <v>4301060314</v>
      </c>
      <c r="D341" s="345">
        <v>4607091384673</v>
      </c>
      <c r="E341" s="344"/>
      <c r="F341" s="337">
        <v>1.3</v>
      </c>
      <c r="G341" s="32">
        <v>6</v>
      </c>
      <c r="H341" s="337">
        <v>7.8</v>
      </c>
      <c r="I341" s="337">
        <v>8.3640000000000008</v>
      </c>
      <c r="J341" s="32">
        <v>56</v>
      </c>
      <c r="K341" s="32" t="s">
        <v>103</v>
      </c>
      <c r="L341" s="33" t="s">
        <v>64</v>
      </c>
      <c r="M341" s="32">
        <v>30</v>
      </c>
      <c r="N341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1" s="343"/>
      <c r="P341" s="343"/>
      <c r="Q341" s="343"/>
      <c r="R341" s="344"/>
      <c r="S341" s="34"/>
      <c r="T341" s="34"/>
      <c r="U341" s="35" t="s">
        <v>65</v>
      </c>
      <c r="V341" s="338">
        <v>50</v>
      </c>
      <c r="W341" s="339">
        <f>IFERROR(IF(V341="",0,CEILING((V341/$H341),1)*$H341),"")</f>
        <v>54.6</v>
      </c>
      <c r="X341" s="36">
        <f>IFERROR(IF(W341=0,"",ROUNDUP(W341/H341,0)*0.02175),"")</f>
        <v>0.15225</v>
      </c>
      <c r="Y341" s="56"/>
      <c r="Z341" s="57"/>
      <c r="AD341" s="58"/>
      <c r="BA341" s="248" t="s">
        <v>1</v>
      </c>
    </row>
    <row r="342" spans="1:53" x14ac:dyDescent="0.2">
      <c r="A342" s="349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1"/>
      <c r="N342" s="346" t="s">
        <v>66</v>
      </c>
      <c r="O342" s="347"/>
      <c r="P342" s="347"/>
      <c r="Q342" s="347"/>
      <c r="R342" s="347"/>
      <c r="S342" s="347"/>
      <c r="T342" s="348"/>
      <c r="U342" s="37" t="s">
        <v>67</v>
      </c>
      <c r="V342" s="340">
        <f>IFERROR(V341/H341,"0")</f>
        <v>6.4102564102564106</v>
      </c>
      <c r="W342" s="340">
        <f>IFERROR(W341/H341,"0")</f>
        <v>7</v>
      </c>
      <c r="X342" s="340">
        <f>IFERROR(IF(X341="",0,X341),"0")</f>
        <v>0.15225</v>
      </c>
      <c r="Y342" s="341"/>
      <c r="Z342" s="341"/>
    </row>
    <row r="343" spans="1:53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1"/>
      <c r="N343" s="346" t="s">
        <v>66</v>
      </c>
      <c r="O343" s="347"/>
      <c r="P343" s="347"/>
      <c r="Q343" s="347"/>
      <c r="R343" s="347"/>
      <c r="S343" s="347"/>
      <c r="T343" s="348"/>
      <c r="U343" s="37" t="s">
        <v>65</v>
      </c>
      <c r="V343" s="340">
        <f>IFERROR(SUM(V341:V341),"0")</f>
        <v>50</v>
      </c>
      <c r="W343" s="340">
        <f>IFERROR(SUM(W341:W341),"0")</f>
        <v>54.6</v>
      </c>
      <c r="X343" s="37"/>
      <c r="Y343" s="341"/>
      <c r="Z343" s="341"/>
    </row>
    <row r="344" spans="1:53" ht="16.5" customHeight="1" x14ac:dyDescent="0.25">
      <c r="A344" s="371" t="s">
        <v>513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34"/>
      <c r="Z344" s="334"/>
    </row>
    <row r="345" spans="1:53" ht="14.25" customHeight="1" x14ac:dyDescent="0.25">
      <c r="A345" s="355" t="s">
        <v>108</v>
      </c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33"/>
      <c r="Z345" s="333"/>
    </row>
    <row r="346" spans="1:53" ht="27" customHeight="1" x14ac:dyDescent="0.25">
      <c r="A346" s="54" t="s">
        <v>514</v>
      </c>
      <c r="B346" s="54" t="s">
        <v>515</v>
      </c>
      <c r="C346" s="31">
        <v>4301011324</v>
      </c>
      <c r="D346" s="345">
        <v>4607091384185</v>
      </c>
      <c r="E346" s="344"/>
      <c r="F346" s="337">
        <v>0.8</v>
      </c>
      <c r="G346" s="32">
        <v>15</v>
      </c>
      <c r="H346" s="337">
        <v>12</v>
      </c>
      <c r="I346" s="337">
        <v>12.48</v>
      </c>
      <c r="J346" s="32">
        <v>56</v>
      </c>
      <c r="K346" s="32" t="s">
        <v>103</v>
      </c>
      <c r="L346" s="33" t="s">
        <v>64</v>
      </c>
      <c r="M346" s="32">
        <v>60</v>
      </c>
      <c r="N346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6" s="343"/>
      <c r="P346" s="343"/>
      <c r="Q346" s="343"/>
      <c r="R346" s="344"/>
      <c r="S346" s="34"/>
      <c r="T346" s="34"/>
      <c r="U346" s="35" t="s">
        <v>65</v>
      </c>
      <c r="V346" s="338">
        <v>100</v>
      </c>
      <c r="W346" s="339">
        <f>IFERROR(IF(V346="",0,CEILING((V346/$H346),1)*$H346),"")</f>
        <v>108</v>
      </c>
      <c r="X346" s="36">
        <f>IFERROR(IF(W346=0,"",ROUNDUP(W346/H346,0)*0.02175),"")</f>
        <v>0.19574999999999998</v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4301011312</v>
      </c>
      <c r="D347" s="345">
        <v>4607091384192</v>
      </c>
      <c r="E347" s="344"/>
      <c r="F347" s="337">
        <v>1.8</v>
      </c>
      <c r="G347" s="32">
        <v>6</v>
      </c>
      <c r="H347" s="337">
        <v>10.8</v>
      </c>
      <c r="I347" s="337">
        <v>11.28</v>
      </c>
      <c r="J347" s="32">
        <v>56</v>
      </c>
      <c r="K347" s="32" t="s">
        <v>103</v>
      </c>
      <c r="L347" s="33" t="s">
        <v>104</v>
      </c>
      <c r="M347" s="32">
        <v>60</v>
      </c>
      <c r="N347" s="4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7" s="343"/>
      <c r="P347" s="343"/>
      <c r="Q347" s="343"/>
      <c r="R347" s="344"/>
      <c r="S347" s="34"/>
      <c r="T347" s="34"/>
      <c r="U347" s="35" t="s">
        <v>65</v>
      </c>
      <c r="V347" s="338">
        <v>0</v>
      </c>
      <c r="W347" s="339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customHeight="1" x14ac:dyDescent="0.25">
      <c r="A348" s="54" t="s">
        <v>518</v>
      </c>
      <c r="B348" s="54" t="s">
        <v>519</v>
      </c>
      <c r="C348" s="31">
        <v>4301011483</v>
      </c>
      <c r="D348" s="345">
        <v>4680115881907</v>
      </c>
      <c r="E348" s="344"/>
      <c r="F348" s="337">
        <v>1.8</v>
      </c>
      <c r="G348" s="32">
        <v>6</v>
      </c>
      <c r="H348" s="337">
        <v>10.8</v>
      </c>
      <c r="I348" s="337">
        <v>11.28</v>
      </c>
      <c r="J348" s="32">
        <v>56</v>
      </c>
      <c r="K348" s="32" t="s">
        <v>103</v>
      </c>
      <c r="L348" s="33" t="s">
        <v>64</v>
      </c>
      <c r="M348" s="32">
        <v>60</v>
      </c>
      <c r="N348" s="6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8" s="343"/>
      <c r="P348" s="343"/>
      <c r="Q348" s="343"/>
      <c r="R348" s="344"/>
      <c r="S348" s="34"/>
      <c r="T348" s="34"/>
      <c r="U348" s="35" t="s">
        <v>65</v>
      </c>
      <c r="V348" s="338">
        <v>0</v>
      </c>
      <c r="W348" s="33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customHeight="1" x14ac:dyDescent="0.25">
      <c r="A349" s="54" t="s">
        <v>520</v>
      </c>
      <c r="B349" s="54" t="s">
        <v>521</v>
      </c>
      <c r="C349" s="31">
        <v>4301011655</v>
      </c>
      <c r="D349" s="345">
        <v>4680115883925</v>
      </c>
      <c r="E349" s="344"/>
      <c r="F349" s="337">
        <v>2.5</v>
      </c>
      <c r="G349" s="32">
        <v>6</v>
      </c>
      <c r="H349" s="337">
        <v>15</v>
      </c>
      <c r="I349" s="337">
        <v>15.48</v>
      </c>
      <c r="J349" s="32">
        <v>48</v>
      </c>
      <c r="K349" s="32" t="s">
        <v>103</v>
      </c>
      <c r="L349" s="33" t="s">
        <v>64</v>
      </c>
      <c r="M349" s="32">
        <v>60</v>
      </c>
      <c r="N349" s="425" t="s">
        <v>522</v>
      </c>
      <c r="O349" s="343"/>
      <c r="P349" s="343"/>
      <c r="Q349" s="343"/>
      <c r="R349" s="344"/>
      <c r="S349" s="34"/>
      <c r="T349" s="34"/>
      <c r="U349" s="35" t="s">
        <v>65</v>
      </c>
      <c r="V349" s="338">
        <v>0</v>
      </c>
      <c r="W349" s="339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2" t="s">
        <v>1</v>
      </c>
    </row>
    <row r="350" spans="1:53" ht="27" customHeight="1" x14ac:dyDescent="0.25">
      <c r="A350" s="54" t="s">
        <v>523</v>
      </c>
      <c r="B350" s="54" t="s">
        <v>524</v>
      </c>
      <c r="C350" s="31">
        <v>4301011303</v>
      </c>
      <c r="D350" s="345">
        <v>4607091384680</v>
      </c>
      <c r="E350" s="344"/>
      <c r="F350" s="337">
        <v>0.4</v>
      </c>
      <c r="G350" s="32">
        <v>10</v>
      </c>
      <c r="H350" s="337">
        <v>4</v>
      </c>
      <c r="I350" s="337">
        <v>4.21</v>
      </c>
      <c r="J350" s="32">
        <v>120</v>
      </c>
      <c r="K350" s="32" t="s">
        <v>63</v>
      </c>
      <c r="L350" s="33" t="s">
        <v>64</v>
      </c>
      <c r="M350" s="32">
        <v>60</v>
      </c>
      <c r="N350" s="46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0" s="343"/>
      <c r="P350" s="343"/>
      <c r="Q350" s="343"/>
      <c r="R350" s="344"/>
      <c r="S350" s="34"/>
      <c r="T350" s="34"/>
      <c r="U350" s="35" t="s">
        <v>65</v>
      </c>
      <c r="V350" s="338">
        <v>0</v>
      </c>
      <c r="W350" s="339">
        <f>IFERROR(IF(V350="",0,CEILING((V350/$H350),1)*$H350),"")</f>
        <v>0</v>
      </c>
      <c r="X350" s="36" t="str">
        <f>IFERROR(IF(W350=0,"",ROUNDUP(W350/H350,0)*0.00937),"")</f>
        <v/>
      </c>
      <c r="Y350" s="56"/>
      <c r="Z350" s="57"/>
      <c r="AD350" s="58"/>
      <c r="BA350" s="253" t="s">
        <v>1</v>
      </c>
    </row>
    <row r="351" spans="1:53" x14ac:dyDescent="0.2">
      <c r="A351" s="349"/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1"/>
      <c r="N351" s="346" t="s">
        <v>66</v>
      </c>
      <c r="O351" s="347"/>
      <c r="P351" s="347"/>
      <c r="Q351" s="347"/>
      <c r="R351" s="347"/>
      <c r="S351" s="347"/>
      <c r="T351" s="348"/>
      <c r="U351" s="37" t="s">
        <v>67</v>
      </c>
      <c r="V351" s="340">
        <f>IFERROR(V346/H346,"0")+IFERROR(V347/H347,"0")+IFERROR(V348/H348,"0")+IFERROR(V349/H349,"0")+IFERROR(V350/H350,"0")</f>
        <v>8.3333333333333339</v>
      </c>
      <c r="W351" s="340">
        <f>IFERROR(W346/H346,"0")+IFERROR(W347/H347,"0")+IFERROR(W348/H348,"0")+IFERROR(W349/H349,"0")+IFERROR(W350/H350,"0")</f>
        <v>9</v>
      </c>
      <c r="X351" s="340">
        <f>IFERROR(IF(X346="",0,X346),"0")+IFERROR(IF(X347="",0,X347),"0")+IFERROR(IF(X348="",0,X348),"0")+IFERROR(IF(X349="",0,X349),"0")+IFERROR(IF(X350="",0,X350),"0")</f>
        <v>0.19574999999999998</v>
      </c>
      <c r="Y351" s="341"/>
      <c r="Z351" s="341"/>
    </row>
    <row r="352" spans="1:53" x14ac:dyDescent="0.2">
      <c r="A352" s="350"/>
      <c r="B352" s="350"/>
      <c r="C352" s="35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1"/>
      <c r="N352" s="346" t="s">
        <v>66</v>
      </c>
      <c r="O352" s="347"/>
      <c r="P352" s="347"/>
      <c r="Q352" s="347"/>
      <c r="R352" s="347"/>
      <c r="S352" s="347"/>
      <c r="T352" s="348"/>
      <c r="U352" s="37" t="s">
        <v>65</v>
      </c>
      <c r="V352" s="340">
        <f>IFERROR(SUM(V346:V350),"0")</f>
        <v>100</v>
      </c>
      <c r="W352" s="340">
        <f>IFERROR(SUM(W346:W350),"0")</f>
        <v>108</v>
      </c>
      <c r="X352" s="37"/>
      <c r="Y352" s="341"/>
      <c r="Z352" s="341"/>
    </row>
    <row r="353" spans="1:53" ht="14.25" customHeight="1" x14ac:dyDescent="0.25">
      <c r="A353" s="355" t="s">
        <v>60</v>
      </c>
      <c r="B353" s="350"/>
      <c r="C353" s="35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33"/>
      <c r="Z353" s="333"/>
    </row>
    <row r="354" spans="1:53" ht="27" customHeight="1" x14ac:dyDescent="0.25">
      <c r="A354" s="54" t="s">
        <v>525</v>
      </c>
      <c r="B354" s="54" t="s">
        <v>526</v>
      </c>
      <c r="C354" s="31">
        <v>4301031139</v>
      </c>
      <c r="D354" s="345">
        <v>4607091384802</v>
      </c>
      <c r="E354" s="344"/>
      <c r="F354" s="337">
        <v>0.73</v>
      </c>
      <c r="G354" s="32">
        <v>6</v>
      </c>
      <c r="H354" s="337">
        <v>4.38</v>
      </c>
      <c r="I354" s="337">
        <v>4.58</v>
      </c>
      <c r="J354" s="32">
        <v>156</v>
      </c>
      <c r="K354" s="32" t="s">
        <v>63</v>
      </c>
      <c r="L354" s="33" t="s">
        <v>64</v>
      </c>
      <c r="M354" s="32">
        <v>35</v>
      </c>
      <c r="N354" s="6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4" s="343"/>
      <c r="P354" s="343"/>
      <c r="Q354" s="343"/>
      <c r="R354" s="344"/>
      <c r="S354" s="34"/>
      <c r="T354" s="34"/>
      <c r="U354" s="35" t="s">
        <v>65</v>
      </c>
      <c r="V354" s="338">
        <v>0</v>
      </c>
      <c r="W354" s="339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527</v>
      </c>
      <c r="B355" s="54" t="s">
        <v>528</v>
      </c>
      <c r="C355" s="31">
        <v>4301031140</v>
      </c>
      <c r="D355" s="345">
        <v>4607091384826</v>
      </c>
      <c r="E355" s="344"/>
      <c r="F355" s="337">
        <v>0.35</v>
      </c>
      <c r="G355" s="32">
        <v>8</v>
      </c>
      <c r="H355" s="337">
        <v>2.8</v>
      </c>
      <c r="I355" s="337">
        <v>2.9</v>
      </c>
      <c r="J355" s="32">
        <v>234</v>
      </c>
      <c r="K355" s="32" t="s">
        <v>180</v>
      </c>
      <c r="L355" s="33" t="s">
        <v>64</v>
      </c>
      <c r="M355" s="32">
        <v>35</v>
      </c>
      <c r="N355" s="4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5" s="343"/>
      <c r="P355" s="343"/>
      <c r="Q355" s="343"/>
      <c r="R355" s="344"/>
      <c r="S355" s="34"/>
      <c r="T355" s="34"/>
      <c r="U355" s="35" t="s">
        <v>65</v>
      </c>
      <c r="V355" s="338">
        <v>0</v>
      </c>
      <c r="W355" s="339">
        <f>IFERROR(IF(V355="",0,CEILING((V355/$H355),1)*$H355),"")</f>
        <v>0</v>
      </c>
      <c r="X355" s="36" t="str">
        <f>IFERROR(IF(W355=0,"",ROUNDUP(W355/H355,0)*0.00502),"")</f>
        <v/>
      </c>
      <c r="Y355" s="56"/>
      <c r="Z355" s="57"/>
      <c r="AD355" s="58"/>
      <c r="BA355" s="255" t="s">
        <v>1</v>
      </c>
    </row>
    <row r="356" spans="1:53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40">
        <f>IFERROR(V354/H354,"0")+IFERROR(V355/H355,"0")</f>
        <v>0</v>
      </c>
      <c r="W356" s="340">
        <f>IFERROR(W354/H354,"0")+IFERROR(W355/H355,"0")</f>
        <v>0</v>
      </c>
      <c r="X356" s="340">
        <f>IFERROR(IF(X354="",0,X354),"0")+IFERROR(IF(X355="",0,X355),"0")</f>
        <v>0</v>
      </c>
      <c r="Y356" s="341"/>
      <c r="Z356" s="341"/>
    </row>
    <row r="357" spans="1:53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40">
        <f>IFERROR(SUM(V354:V355),"0")</f>
        <v>0</v>
      </c>
      <c r="W357" s="340">
        <f>IFERROR(SUM(W354:W355),"0")</f>
        <v>0</v>
      </c>
      <c r="X357" s="37"/>
      <c r="Y357" s="341"/>
      <c r="Z357" s="341"/>
    </row>
    <row r="358" spans="1:53" ht="14.25" customHeight="1" x14ac:dyDescent="0.25">
      <c r="A358" s="355" t="s">
        <v>68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33"/>
      <c r="Z358" s="333"/>
    </row>
    <row r="359" spans="1:53" ht="27" customHeight="1" x14ac:dyDescent="0.25">
      <c r="A359" s="54" t="s">
        <v>529</v>
      </c>
      <c r="B359" s="54" t="s">
        <v>530</v>
      </c>
      <c r="C359" s="31">
        <v>4301051303</v>
      </c>
      <c r="D359" s="345">
        <v>4607091384246</v>
      </c>
      <c r="E359" s="344"/>
      <c r="F359" s="337">
        <v>1.3</v>
      </c>
      <c r="G359" s="32">
        <v>6</v>
      </c>
      <c r="H359" s="337">
        <v>7.8</v>
      </c>
      <c r="I359" s="337">
        <v>8.3640000000000008</v>
      </c>
      <c r="J359" s="32">
        <v>56</v>
      </c>
      <c r="K359" s="32" t="s">
        <v>103</v>
      </c>
      <c r="L359" s="33" t="s">
        <v>64</v>
      </c>
      <c r="M359" s="32">
        <v>40</v>
      </c>
      <c r="N359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9" s="343"/>
      <c r="P359" s="343"/>
      <c r="Q359" s="343"/>
      <c r="R359" s="344"/>
      <c r="S359" s="34"/>
      <c r="T359" s="34"/>
      <c r="U359" s="35" t="s">
        <v>65</v>
      </c>
      <c r="V359" s="338">
        <v>0</v>
      </c>
      <c r="W359" s="339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customHeight="1" x14ac:dyDescent="0.25">
      <c r="A360" s="54" t="s">
        <v>531</v>
      </c>
      <c r="B360" s="54" t="s">
        <v>532</v>
      </c>
      <c r="C360" s="31">
        <v>4301051445</v>
      </c>
      <c r="D360" s="345">
        <v>4680115881976</v>
      </c>
      <c r="E360" s="344"/>
      <c r="F360" s="337">
        <v>1.3</v>
      </c>
      <c r="G360" s="32">
        <v>6</v>
      </c>
      <c r="H360" s="337">
        <v>7.8</v>
      </c>
      <c r="I360" s="337">
        <v>8.2799999999999994</v>
      </c>
      <c r="J360" s="32">
        <v>56</v>
      </c>
      <c r="K360" s="32" t="s">
        <v>103</v>
      </c>
      <c r="L360" s="33" t="s">
        <v>64</v>
      </c>
      <c r="M360" s="32">
        <v>40</v>
      </c>
      <c r="N360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0" s="343"/>
      <c r="P360" s="343"/>
      <c r="Q360" s="343"/>
      <c r="R360" s="344"/>
      <c r="S360" s="34"/>
      <c r="T360" s="34"/>
      <c r="U360" s="35" t="s">
        <v>65</v>
      </c>
      <c r="V360" s="338">
        <v>0</v>
      </c>
      <c r="W360" s="33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7" t="s">
        <v>1</v>
      </c>
    </row>
    <row r="361" spans="1:53" ht="27" customHeight="1" x14ac:dyDescent="0.25">
      <c r="A361" s="54" t="s">
        <v>533</v>
      </c>
      <c r="B361" s="54" t="s">
        <v>534</v>
      </c>
      <c r="C361" s="31">
        <v>4301051297</v>
      </c>
      <c r="D361" s="345">
        <v>4607091384253</v>
      </c>
      <c r="E361" s="344"/>
      <c r="F361" s="337">
        <v>0.4</v>
      </c>
      <c r="G361" s="32">
        <v>6</v>
      </c>
      <c r="H361" s="337">
        <v>2.4</v>
      </c>
      <c r="I361" s="337">
        <v>2.6840000000000002</v>
      </c>
      <c r="J361" s="32">
        <v>156</v>
      </c>
      <c r="K361" s="32" t="s">
        <v>63</v>
      </c>
      <c r="L361" s="33" t="s">
        <v>64</v>
      </c>
      <c r="M361" s="32">
        <v>40</v>
      </c>
      <c r="N361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1" s="343"/>
      <c r="P361" s="343"/>
      <c r="Q361" s="343"/>
      <c r="R361" s="344"/>
      <c r="S361" s="34"/>
      <c r="T361" s="34"/>
      <c r="U361" s="35" t="s">
        <v>65</v>
      </c>
      <c r="V361" s="338">
        <v>0</v>
      </c>
      <c r="W361" s="33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535</v>
      </c>
      <c r="B362" s="54" t="s">
        <v>536</v>
      </c>
      <c r="C362" s="31">
        <v>4301051444</v>
      </c>
      <c r="D362" s="345">
        <v>4680115881969</v>
      </c>
      <c r="E362" s="344"/>
      <c r="F362" s="337">
        <v>0.4</v>
      </c>
      <c r="G362" s="32">
        <v>6</v>
      </c>
      <c r="H362" s="337">
        <v>2.4</v>
      </c>
      <c r="I362" s="337">
        <v>2.6</v>
      </c>
      <c r="J362" s="32">
        <v>156</v>
      </c>
      <c r="K362" s="32" t="s">
        <v>63</v>
      </c>
      <c r="L362" s="33" t="s">
        <v>64</v>
      </c>
      <c r="M362" s="32">
        <v>40</v>
      </c>
      <c r="N362" s="4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2" s="343"/>
      <c r="P362" s="343"/>
      <c r="Q362" s="343"/>
      <c r="R362" s="344"/>
      <c r="S362" s="34"/>
      <c r="T362" s="34"/>
      <c r="U362" s="35" t="s">
        <v>65</v>
      </c>
      <c r="V362" s="338">
        <v>0</v>
      </c>
      <c r="W362" s="339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9" t="s">
        <v>1</v>
      </c>
    </row>
    <row r="363" spans="1:53" x14ac:dyDescent="0.2">
      <c r="A363" s="349"/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1"/>
      <c r="N363" s="346" t="s">
        <v>66</v>
      </c>
      <c r="O363" s="347"/>
      <c r="P363" s="347"/>
      <c r="Q363" s="347"/>
      <c r="R363" s="347"/>
      <c r="S363" s="347"/>
      <c r="T363" s="348"/>
      <c r="U363" s="37" t="s">
        <v>67</v>
      </c>
      <c r="V363" s="340">
        <f>IFERROR(V359/H359,"0")+IFERROR(V360/H360,"0")+IFERROR(V361/H361,"0")+IFERROR(V362/H362,"0")</f>
        <v>0</v>
      </c>
      <c r="W363" s="340">
        <f>IFERROR(W359/H359,"0")+IFERROR(W360/H360,"0")+IFERROR(W361/H361,"0")+IFERROR(W362/H362,"0")</f>
        <v>0</v>
      </c>
      <c r="X363" s="340">
        <f>IFERROR(IF(X359="",0,X359),"0")+IFERROR(IF(X360="",0,X360),"0")+IFERROR(IF(X361="",0,X361),"0")+IFERROR(IF(X362="",0,X362),"0")</f>
        <v>0</v>
      </c>
      <c r="Y363" s="341"/>
      <c r="Z363" s="341"/>
    </row>
    <row r="364" spans="1:53" x14ac:dyDescent="0.2">
      <c r="A364" s="350"/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1"/>
      <c r="N364" s="346" t="s">
        <v>66</v>
      </c>
      <c r="O364" s="347"/>
      <c r="P364" s="347"/>
      <c r="Q364" s="347"/>
      <c r="R364" s="347"/>
      <c r="S364" s="347"/>
      <c r="T364" s="348"/>
      <c r="U364" s="37" t="s">
        <v>65</v>
      </c>
      <c r="V364" s="340">
        <f>IFERROR(SUM(V359:V362),"0")</f>
        <v>0</v>
      </c>
      <c r="W364" s="340">
        <f>IFERROR(SUM(W359:W362),"0")</f>
        <v>0</v>
      </c>
      <c r="X364" s="37"/>
      <c r="Y364" s="341"/>
      <c r="Z364" s="341"/>
    </row>
    <row r="365" spans="1:53" ht="14.25" customHeight="1" x14ac:dyDescent="0.25">
      <c r="A365" s="355" t="s">
        <v>229</v>
      </c>
      <c r="B365" s="350"/>
      <c r="C365" s="35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33"/>
      <c r="Z365" s="333"/>
    </row>
    <row r="366" spans="1:53" ht="27" customHeight="1" x14ac:dyDescent="0.25">
      <c r="A366" s="54" t="s">
        <v>537</v>
      </c>
      <c r="B366" s="54" t="s">
        <v>538</v>
      </c>
      <c r="C366" s="31">
        <v>4301060322</v>
      </c>
      <c r="D366" s="345">
        <v>4607091389357</v>
      </c>
      <c r="E366" s="344"/>
      <c r="F366" s="337">
        <v>1.3</v>
      </c>
      <c r="G366" s="32">
        <v>6</v>
      </c>
      <c r="H366" s="337">
        <v>7.8</v>
      </c>
      <c r="I366" s="337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6" s="343"/>
      <c r="P366" s="343"/>
      <c r="Q366" s="343"/>
      <c r="R366" s="344"/>
      <c r="S366" s="34"/>
      <c r="T366" s="34"/>
      <c r="U366" s="35" t="s">
        <v>65</v>
      </c>
      <c r="V366" s="338">
        <v>0</v>
      </c>
      <c r="W366" s="33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40">
        <f>IFERROR(V366/H366,"0")</f>
        <v>0</v>
      </c>
      <c r="W367" s="340">
        <f>IFERROR(W366/H366,"0")</f>
        <v>0</v>
      </c>
      <c r="X367" s="340">
        <f>IFERROR(IF(X366="",0,X366),"0")</f>
        <v>0</v>
      </c>
      <c r="Y367" s="341"/>
      <c r="Z367" s="341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40">
        <f>IFERROR(SUM(V366:V366),"0")</f>
        <v>0</v>
      </c>
      <c r="W368" s="340">
        <f>IFERROR(SUM(W366:W366),"0")</f>
        <v>0</v>
      </c>
      <c r="X368" s="37"/>
      <c r="Y368" s="341"/>
      <c r="Z368" s="341"/>
    </row>
    <row r="369" spans="1:53" ht="27.75" customHeight="1" x14ac:dyDescent="0.2">
      <c r="A369" s="356" t="s">
        <v>539</v>
      </c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57"/>
      <c r="N369" s="357"/>
      <c r="O369" s="357"/>
      <c r="P369" s="357"/>
      <c r="Q369" s="357"/>
      <c r="R369" s="357"/>
      <c r="S369" s="357"/>
      <c r="T369" s="357"/>
      <c r="U369" s="357"/>
      <c r="V369" s="357"/>
      <c r="W369" s="357"/>
      <c r="X369" s="357"/>
      <c r="Y369" s="48"/>
      <c r="Z369" s="48"/>
    </row>
    <row r="370" spans="1:53" ht="16.5" customHeight="1" x14ac:dyDescent="0.25">
      <c r="A370" s="371" t="s">
        <v>540</v>
      </c>
      <c r="B370" s="350"/>
      <c r="C370" s="35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34"/>
      <c r="Z370" s="334"/>
    </row>
    <row r="371" spans="1:53" ht="14.25" customHeight="1" x14ac:dyDescent="0.25">
      <c r="A371" s="355" t="s">
        <v>108</v>
      </c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33"/>
      <c r="Z371" s="333"/>
    </row>
    <row r="372" spans="1:53" ht="27" customHeight="1" x14ac:dyDescent="0.25">
      <c r="A372" s="54" t="s">
        <v>541</v>
      </c>
      <c r="B372" s="54" t="s">
        <v>542</v>
      </c>
      <c r="C372" s="31">
        <v>4301011428</v>
      </c>
      <c r="D372" s="345">
        <v>4607091389708</v>
      </c>
      <c r="E372" s="344"/>
      <c r="F372" s="337">
        <v>0.45</v>
      </c>
      <c r="G372" s="32">
        <v>6</v>
      </c>
      <c r="H372" s="337">
        <v>2.7</v>
      </c>
      <c r="I372" s="337">
        <v>2.9</v>
      </c>
      <c r="J372" s="32">
        <v>156</v>
      </c>
      <c r="K372" s="32" t="s">
        <v>63</v>
      </c>
      <c r="L372" s="33" t="s">
        <v>104</v>
      </c>
      <c r="M372" s="32">
        <v>50</v>
      </c>
      <c r="N372" s="5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2" s="343"/>
      <c r="P372" s="343"/>
      <c r="Q372" s="343"/>
      <c r="R372" s="344"/>
      <c r="S372" s="34"/>
      <c r="T372" s="34"/>
      <c r="U372" s="35" t="s">
        <v>65</v>
      </c>
      <c r="V372" s="338">
        <v>0</v>
      </c>
      <c r="W372" s="339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543</v>
      </c>
      <c r="B373" s="54" t="s">
        <v>544</v>
      </c>
      <c r="C373" s="31">
        <v>4301011427</v>
      </c>
      <c r="D373" s="345">
        <v>4607091389692</v>
      </c>
      <c r="E373" s="344"/>
      <c r="F373" s="337">
        <v>0.45</v>
      </c>
      <c r="G373" s="32">
        <v>6</v>
      </c>
      <c r="H373" s="337">
        <v>2.7</v>
      </c>
      <c r="I373" s="337">
        <v>2.9</v>
      </c>
      <c r="J373" s="32">
        <v>156</v>
      </c>
      <c r="K373" s="32" t="s">
        <v>63</v>
      </c>
      <c r="L373" s="33" t="s">
        <v>104</v>
      </c>
      <c r="M373" s="32">
        <v>50</v>
      </c>
      <c r="N37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3" s="343"/>
      <c r="P373" s="343"/>
      <c r="Q373" s="343"/>
      <c r="R373" s="344"/>
      <c r="S373" s="34"/>
      <c r="T373" s="34"/>
      <c r="U373" s="35" t="s">
        <v>65</v>
      </c>
      <c r="V373" s="338">
        <v>0</v>
      </c>
      <c r="W373" s="339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49"/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1"/>
      <c r="N374" s="346" t="s">
        <v>66</v>
      </c>
      <c r="O374" s="347"/>
      <c r="P374" s="347"/>
      <c r="Q374" s="347"/>
      <c r="R374" s="347"/>
      <c r="S374" s="347"/>
      <c r="T374" s="348"/>
      <c r="U374" s="37" t="s">
        <v>67</v>
      </c>
      <c r="V374" s="340">
        <f>IFERROR(V372/H372,"0")+IFERROR(V373/H373,"0")</f>
        <v>0</v>
      </c>
      <c r="W374" s="340">
        <f>IFERROR(W372/H372,"0")+IFERROR(W373/H373,"0")</f>
        <v>0</v>
      </c>
      <c r="X374" s="340">
        <f>IFERROR(IF(X372="",0,X372),"0")+IFERROR(IF(X373="",0,X373),"0")</f>
        <v>0</v>
      </c>
      <c r="Y374" s="341"/>
      <c r="Z374" s="341"/>
    </row>
    <row r="375" spans="1:53" x14ac:dyDescent="0.2">
      <c r="A375" s="350"/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1"/>
      <c r="N375" s="346" t="s">
        <v>66</v>
      </c>
      <c r="O375" s="347"/>
      <c r="P375" s="347"/>
      <c r="Q375" s="347"/>
      <c r="R375" s="347"/>
      <c r="S375" s="347"/>
      <c r="T375" s="348"/>
      <c r="U375" s="37" t="s">
        <v>65</v>
      </c>
      <c r="V375" s="340">
        <f>IFERROR(SUM(V372:V373),"0")</f>
        <v>0</v>
      </c>
      <c r="W375" s="340">
        <f>IFERROR(SUM(W372:W373),"0")</f>
        <v>0</v>
      </c>
      <c r="X375" s="37"/>
      <c r="Y375" s="341"/>
      <c r="Z375" s="341"/>
    </row>
    <row r="376" spans="1:53" ht="14.25" customHeight="1" x14ac:dyDescent="0.25">
      <c r="A376" s="355" t="s">
        <v>60</v>
      </c>
      <c r="B376" s="350"/>
      <c r="C376" s="35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33"/>
      <c r="Z376" s="333"/>
    </row>
    <row r="377" spans="1:53" ht="27" customHeight="1" x14ac:dyDescent="0.25">
      <c r="A377" s="54" t="s">
        <v>545</v>
      </c>
      <c r="B377" s="54" t="s">
        <v>546</v>
      </c>
      <c r="C377" s="31">
        <v>4301031177</v>
      </c>
      <c r="D377" s="345">
        <v>4607091389753</v>
      </c>
      <c r="E377" s="344"/>
      <c r="F377" s="337">
        <v>0.7</v>
      </c>
      <c r="G377" s="32">
        <v>6</v>
      </c>
      <c r="H377" s="337">
        <v>4.2</v>
      </c>
      <c r="I377" s="337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6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7" s="343"/>
      <c r="P377" s="343"/>
      <c r="Q377" s="343"/>
      <c r="R377" s="344"/>
      <c r="S377" s="34"/>
      <c r="T377" s="34"/>
      <c r="U377" s="35" t="s">
        <v>65</v>
      </c>
      <c r="V377" s="338">
        <v>50</v>
      </c>
      <c r="W377" s="339">
        <f t="shared" ref="W377:W389" si="17">IFERROR(IF(V377="",0,CEILING((V377/$H377),1)*$H377),"")</f>
        <v>50.400000000000006</v>
      </c>
      <c r="X377" s="36">
        <f>IFERROR(IF(W377=0,"",ROUNDUP(W377/H377,0)*0.00753),"")</f>
        <v>9.0359999999999996E-2</v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547</v>
      </c>
      <c r="B378" s="54" t="s">
        <v>548</v>
      </c>
      <c r="C378" s="31">
        <v>4301031174</v>
      </c>
      <c r="D378" s="345">
        <v>4607091389760</v>
      </c>
      <c r="E378" s="344"/>
      <c r="F378" s="337">
        <v>0.7</v>
      </c>
      <c r="G378" s="32">
        <v>6</v>
      </c>
      <c r="H378" s="337">
        <v>4.2</v>
      </c>
      <c r="I378" s="337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8" s="343"/>
      <c r="P378" s="343"/>
      <c r="Q378" s="343"/>
      <c r="R378" s="344"/>
      <c r="S378" s="34"/>
      <c r="T378" s="34"/>
      <c r="U378" s="35" t="s">
        <v>65</v>
      </c>
      <c r="V378" s="338">
        <v>0</v>
      </c>
      <c r="W378" s="339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549</v>
      </c>
      <c r="B379" s="54" t="s">
        <v>550</v>
      </c>
      <c r="C379" s="31">
        <v>4301031175</v>
      </c>
      <c r="D379" s="345">
        <v>4607091389746</v>
      </c>
      <c r="E379" s="344"/>
      <c r="F379" s="337">
        <v>0.7</v>
      </c>
      <c r="G379" s="32">
        <v>6</v>
      </c>
      <c r="H379" s="337">
        <v>4.2</v>
      </c>
      <c r="I379" s="337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6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9" s="343"/>
      <c r="P379" s="343"/>
      <c r="Q379" s="343"/>
      <c r="R379" s="344"/>
      <c r="S379" s="34"/>
      <c r="T379" s="34"/>
      <c r="U379" s="35" t="s">
        <v>65</v>
      </c>
      <c r="V379" s="338">
        <v>100</v>
      </c>
      <c r="W379" s="339">
        <f t="shared" si="17"/>
        <v>100.80000000000001</v>
      </c>
      <c r="X379" s="36">
        <f>IFERROR(IF(W379=0,"",ROUNDUP(W379/H379,0)*0.00753),"")</f>
        <v>0.18071999999999999</v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551</v>
      </c>
      <c r="B380" s="54" t="s">
        <v>552</v>
      </c>
      <c r="C380" s="31">
        <v>4301031236</v>
      </c>
      <c r="D380" s="345">
        <v>4680115882928</v>
      </c>
      <c r="E380" s="344"/>
      <c r="F380" s="337">
        <v>0.28000000000000003</v>
      </c>
      <c r="G380" s="32">
        <v>6</v>
      </c>
      <c r="H380" s="337">
        <v>1.68</v>
      </c>
      <c r="I380" s="337">
        <v>2.6</v>
      </c>
      <c r="J380" s="32">
        <v>156</v>
      </c>
      <c r="K380" s="32" t="s">
        <v>63</v>
      </c>
      <c r="L380" s="33" t="s">
        <v>64</v>
      </c>
      <c r="M380" s="32">
        <v>35</v>
      </c>
      <c r="N380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0" s="343"/>
      <c r="P380" s="343"/>
      <c r="Q380" s="343"/>
      <c r="R380" s="344"/>
      <c r="S380" s="34"/>
      <c r="T380" s="34"/>
      <c r="U380" s="35" t="s">
        <v>65</v>
      </c>
      <c r="V380" s="338">
        <v>0</v>
      </c>
      <c r="W380" s="339">
        <f t="shared" si="17"/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553</v>
      </c>
      <c r="B381" s="54" t="s">
        <v>554</v>
      </c>
      <c r="C381" s="31">
        <v>4301031257</v>
      </c>
      <c r="D381" s="345">
        <v>4680115883147</v>
      </c>
      <c r="E381" s="344"/>
      <c r="F381" s="337">
        <v>0.28000000000000003</v>
      </c>
      <c r="G381" s="32">
        <v>6</v>
      </c>
      <c r="H381" s="337">
        <v>1.68</v>
      </c>
      <c r="I381" s="337">
        <v>1.81</v>
      </c>
      <c r="J381" s="32">
        <v>234</v>
      </c>
      <c r="K381" s="32" t="s">
        <v>180</v>
      </c>
      <c r="L381" s="33" t="s">
        <v>64</v>
      </c>
      <c r="M381" s="32">
        <v>45</v>
      </c>
      <c r="N381" s="3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1" s="343"/>
      <c r="P381" s="343"/>
      <c r="Q381" s="343"/>
      <c r="R381" s="344"/>
      <c r="S381" s="34"/>
      <c r="T381" s="34"/>
      <c r="U381" s="35" t="s">
        <v>65</v>
      </c>
      <c r="V381" s="338">
        <v>0</v>
      </c>
      <c r="W381" s="339">
        <f t="shared" si="17"/>
        <v>0</v>
      </c>
      <c r="X381" s="36" t="str">
        <f t="shared" ref="X381:X389" si="18">IFERROR(IF(W381=0,"",ROUNDUP(W381/H381,0)*0.00502),"")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555</v>
      </c>
      <c r="B382" s="54" t="s">
        <v>556</v>
      </c>
      <c r="C382" s="31">
        <v>4301031178</v>
      </c>
      <c r="D382" s="345">
        <v>4607091384338</v>
      </c>
      <c r="E382" s="344"/>
      <c r="F382" s="337">
        <v>0.35</v>
      </c>
      <c r="G382" s="32">
        <v>6</v>
      </c>
      <c r="H382" s="337">
        <v>2.1</v>
      </c>
      <c r="I382" s="337">
        <v>2.23</v>
      </c>
      <c r="J382" s="32">
        <v>234</v>
      </c>
      <c r="K382" s="32" t="s">
        <v>180</v>
      </c>
      <c r="L382" s="33" t="s">
        <v>64</v>
      </c>
      <c r="M382" s="32">
        <v>45</v>
      </c>
      <c r="N382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2" s="343"/>
      <c r="P382" s="343"/>
      <c r="Q382" s="343"/>
      <c r="R382" s="344"/>
      <c r="S382" s="34"/>
      <c r="T382" s="34"/>
      <c r="U382" s="35" t="s">
        <v>65</v>
      </c>
      <c r="V382" s="338">
        <v>0</v>
      </c>
      <c r="W382" s="339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37.5" customHeight="1" x14ac:dyDescent="0.25">
      <c r="A383" s="54" t="s">
        <v>557</v>
      </c>
      <c r="B383" s="54" t="s">
        <v>558</v>
      </c>
      <c r="C383" s="31">
        <v>4301031254</v>
      </c>
      <c r="D383" s="345">
        <v>4680115883154</v>
      </c>
      <c r="E383" s="344"/>
      <c r="F383" s="337">
        <v>0.28000000000000003</v>
      </c>
      <c r="G383" s="32">
        <v>6</v>
      </c>
      <c r="H383" s="337">
        <v>1.68</v>
      </c>
      <c r="I383" s="337">
        <v>1.81</v>
      </c>
      <c r="J383" s="32">
        <v>234</v>
      </c>
      <c r="K383" s="32" t="s">
        <v>180</v>
      </c>
      <c r="L383" s="33" t="s">
        <v>64</v>
      </c>
      <c r="M383" s="32">
        <v>45</v>
      </c>
      <c r="N383" s="4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3" s="343"/>
      <c r="P383" s="343"/>
      <c r="Q383" s="343"/>
      <c r="R383" s="344"/>
      <c r="S383" s="34"/>
      <c r="T383" s="34"/>
      <c r="U383" s="35" t="s">
        <v>65</v>
      </c>
      <c r="V383" s="338">
        <v>0</v>
      </c>
      <c r="W383" s="339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37.5" customHeight="1" x14ac:dyDescent="0.25">
      <c r="A384" s="54" t="s">
        <v>559</v>
      </c>
      <c r="B384" s="54" t="s">
        <v>560</v>
      </c>
      <c r="C384" s="31">
        <v>4301031171</v>
      </c>
      <c r="D384" s="345">
        <v>4607091389524</v>
      </c>
      <c r="E384" s="344"/>
      <c r="F384" s="337">
        <v>0.35</v>
      </c>
      <c r="G384" s="32">
        <v>6</v>
      </c>
      <c r="H384" s="337">
        <v>2.1</v>
      </c>
      <c r="I384" s="337">
        <v>2.23</v>
      </c>
      <c r="J384" s="32">
        <v>234</v>
      </c>
      <c r="K384" s="32" t="s">
        <v>180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4" s="343"/>
      <c r="P384" s="343"/>
      <c r="Q384" s="343"/>
      <c r="R384" s="344"/>
      <c r="S384" s="34"/>
      <c r="T384" s="34"/>
      <c r="U384" s="35" t="s">
        <v>65</v>
      </c>
      <c r="V384" s="338">
        <v>0</v>
      </c>
      <c r="W384" s="339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561</v>
      </c>
      <c r="B385" s="54" t="s">
        <v>562</v>
      </c>
      <c r="C385" s="31">
        <v>4301031258</v>
      </c>
      <c r="D385" s="345">
        <v>4680115883161</v>
      </c>
      <c r="E385" s="344"/>
      <c r="F385" s="337">
        <v>0.28000000000000003</v>
      </c>
      <c r="G385" s="32">
        <v>6</v>
      </c>
      <c r="H385" s="337">
        <v>1.68</v>
      </c>
      <c r="I385" s="337">
        <v>1.81</v>
      </c>
      <c r="J385" s="32">
        <v>234</v>
      </c>
      <c r="K385" s="32" t="s">
        <v>180</v>
      </c>
      <c r="L385" s="33" t="s">
        <v>64</v>
      </c>
      <c r="M385" s="32">
        <v>45</v>
      </c>
      <c r="N385" s="6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5" s="343"/>
      <c r="P385" s="343"/>
      <c r="Q385" s="343"/>
      <c r="R385" s="344"/>
      <c r="S385" s="34"/>
      <c r="T385" s="34"/>
      <c r="U385" s="35" t="s">
        <v>65</v>
      </c>
      <c r="V385" s="338">
        <v>0</v>
      </c>
      <c r="W385" s="339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customHeight="1" x14ac:dyDescent="0.25">
      <c r="A386" s="54" t="s">
        <v>563</v>
      </c>
      <c r="B386" s="54" t="s">
        <v>564</v>
      </c>
      <c r="C386" s="31">
        <v>4301031170</v>
      </c>
      <c r="D386" s="345">
        <v>4607091384345</v>
      </c>
      <c r="E386" s="344"/>
      <c r="F386" s="337">
        <v>0.35</v>
      </c>
      <c r="G386" s="32">
        <v>6</v>
      </c>
      <c r="H386" s="337">
        <v>2.1</v>
      </c>
      <c r="I386" s="337">
        <v>2.23</v>
      </c>
      <c r="J386" s="32">
        <v>234</v>
      </c>
      <c r="K386" s="32" t="s">
        <v>180</v>
      </c>
      <c r="L386" s="33" t="s">
        <v>64</v>
      </c>
      <c r="M386" s="32">
        <v>45</v>
      </c>
      <c r="N386" s="5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6" s="343"/>
      <c r="P386" s="343"/>
      <c r="Q386" s="343"/>
      <c r="R386" s="344"/>
      <c r="S386" s="34"/>
      <c r="T386" s="34"/>
      <c r="U386" s="35" t="s">
        <v>65</v>
      </c>
      <c r="V386" s="338">
        <v>0</v>
      </c>
      <c r="W386" s="339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customHeight="1" x14ac:dyDescent="0.25">
      <c r="A387" s="54" t="s">
        <v>565</v>
      </c>
      <c r="B387" s="54" t="s">
        <v>566</v>
      </c>
      <c r="C387" s="31">
        <v>4301031256</v>
      </c>
      <c r="D387" s="345">
        <v>4680115883178</v>
      </c>
      <c r="E387" s="344"/>
      <c r="F387" s="337">
        <v>0.28000000000000003</v>
      </c>
      <c r="G387" s="32">
        <v>6</v>
      </c>
      <c r="H387" s="337">
        <v>1.68</v>
      </c>
      <c r="I387" s="337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7" s="343"/>
      <c r="P387" s="343"/>
      <c r="Q387" s="343"/>
      <c r="R387" s="344"/>
      <c r="S387" s="34"/>
      <c r="T387" s="34"/>
      <c r="U387" s="35" t="s">
        <v>65</v>
      </c>
      <c r="V387" s="338">
        <v>0</v>
      </c>
      <c r="W387" s="339">
        <f t="shared" si="17"/>
        <v>0</v>
      </c>
      <c r="X387" s="36" t="str">
        <f t="shared" si="18"/>
        <v/>
      </c>
      <c r="Y387" s="56"/>
      <c r="Z387" s="57"/>
      <c r="AD387" s="58"/>
      <c r="BA387" s="273" t="s">
        <v>1</v>
      </c>
    </row>
    <row r="388" spans="1:53" ht="27" customHeight="1" x14ac:dyDescent="0.25">
      <c r="A388" s="54" t="s">
        <v>567</v>
      </c>
      <c r="B388" s="54" t="s">
        <v>568</v>
      </c>
      <c r="C388" s="31">
        <v>4301031172</v>
      </c>
      <c r="D388" s="345">
        <v>4607091389531</v>
      </c>
      <c r="E388" s="344"/>
      <c r="F388" s="337">
        <v>0.35</v>
      </c>
      <c r="G388" s="32">
        <v>6</v>
      </c>
      <c r="H388" s="337">
        <v>2.1</v>
      </c>
      <c r="I388" s="337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8" s="343"/>
      <c r="P388" s="343"/>
      <c r="Q388" s="343"/>
      <c r="R388" s="344"/>
      <c r="S388" s="34"/>
      <c r="T388" s="34"/>
      <c r="U388" s="35" t="s">
        <v>65</v>
      </c>
      <c r="V388" s="338">
        <v>0</v>
      </c>
      <c r="W388" s="339">
        <f t="shared" si="17"/>
        <v>0</v>
      </c>
      <c r="X388" s="36" t="str">
        <f t="shared" si="18"/>
        <v/>
      </c>
      <c r="Y388" s="56"/>
      <c r="Z388" s="57"/>
      <c r="AD388" s="58"/>
      <c r="BA388" s="274" t="s">
        <v>1</v>
      </c>
    </row>
    <row r="389" spans="1:53" ht="27" customHeight="1" x14ac:dyDescent="0.25">
      <c r="A389" s="54" t="s">
        <v>569</v>
      </c>
      <c r="B389" s="54" t="s">
        <v>570</v>
      </c>
      <c r="C389" s="31">
        <v>4301031255</v>
      </c>
      <c r="D389" s="345">
        <v>4680115883185</v>
      </c>
      <c r="E389" s="344"/>
      <c r="F389" s="337">
        <v>0.28000000000000003</v>
      </c>
      <c r="G389" s="32">
        <v>6</v>
      </c>
      <c r="H389" s="337">
        <v>1.68</v>
      </c>
      <c r="I389" s="337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687" t="s">
        <v>571</v>
      </c>
      <c r="O389" s="343"/>
      <c r="P389" s="343"/>
      <c r="Q389" s="343"/>
      <c r="R389" s="344"/>
      <c r="S389" s="34"/>
      <c r="T389" s="34"/>
      <c r="U389" s="35" t="s">
        <v>65</v>
      </c>
      <c r="V389" s="338">
        <v>0</v>
      </c>
      <c r="W389" s="339">
        <f t="shared" si="17"/>
        <v>0</v>
      </c>
      <c r="X389" s="36" t="str">
        <f t="shared" si="18"/>
        <v/>
      </c>
      <c r="Y389" s="56"/>
      <c r="Z389" s="57"/>
      <c r="AD389" s="58"/>
      <c r="BA389" s="275" t="s">
        <v>1</v>
      </c>
    </row>
    <row r="390" spans="1:53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40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>35.714285714285715</v>
      </c>
      <c r="W390" s="340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>36</v>
      </c>
      <c r="X390" s="340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>0.27107999999999999</v>
      </c>
      <c r="Y390" s="341"/>
      <c r="Z390" s="341"/>
    </row>
    <row r="391" spans="1:53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40">
        <f>IFERROR(SUM(V377:V389),"0")</f>
        <v>150</v>
      </c>
      <c r="W391" s="340">
        <f>IFERROR(SUM(W377:W389),"0")</f>
        <v>151.20000000000002</v>
      </c>
      <c r="X391" s="37"/>
      <c r="Y391" s="341"/>
      <c r="Z391" s="341"/>
    </row>
    <row r="392" spans="1:53" ht="14.25" customHeight="1" x14ac:dyDescent="0.25">
      <c r="A392" s="355" t="s">
        <v>68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33"/>
      <c r="Z392" s="333"/>
    </row>
    <row r="393" spans="1:53" ht="27" customHeight="1" x14ac:dyDescent="0.25">
      <c r="A393" s="54" t="s">
        <v>572</v>
      </c>
      <c r="B393" s="54" t="s">
        <v>573</v>
      </c>
      <c r="C393" s="31">
        <v>4301051258</v>
      </c>
      <c r="D393" s="345">
        <v>4607091389685</v>
      </c>
      <c r="E393" s="344"/>
      <c r="F393" s="337">
        <v>1.3</v>
      </c>
      <c r="G393" s="32">
        <v>6</v>
      </c>
      <c r="H393" s="337">
        <v>7.8</v>
      </c>
      <c r="I393" s="337">
        <v>8.3460000000000001</v>
      </c>
      <c r="J393" s="32">
        <v>56</v>
      </c>
      <c r="K393" s="32" t="s">
        <v>103</v>
      </c>
      <c r="L393" s="33" t="s">
        <v>125</v>
      </c>
      <c r="M393" s="32">
        <v>45</v>
      </c>
      <c r="N393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3" s="343"/>
      <c r="P393" s="343"/>
      <c r="Q393" s="343"/>
      <c r="R393" s="344"/>
      <c r="S393" s="34"/>
      <c r="T393" s="34"/>
      <c r="U393" s="35" t="s">
        <v>65</v>
      </c>
      <c r="V393" s="338">
        <v>0</v>
      </c>
      <c r="W393" s="339">
        <f>IFERROR(IF(V393="",0,CEILING((V393/$H393),1)*$H393),"")</f>
        <v>0</v>
      </c>
      <c r="X393" s="36" t="str">
        <f>IFERROR(IF(W393=0,"",ROUNDUP(W393/H393,0)*0.02175),"")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574</v>
      </c>
      <c r="B394" s="54" t="s">
        <v>575</v>
      </c>
      <c r="C394" s="31">
        <v>4301051431</v>
      </c>
      <c r="D394" s="345">
        <v>4607091389654</v>
      </c>
      <c r="E394" s="344"/>
      <c r="F394" s="337">
        <v>0.33</v>
      </c>
      <c r="G394" s="32">
        <v>6</v>
      </c>
      <c r="H394" s="337">
        <v>1.98</v>
      </c>
      <c r="I394" s="337">
        <v>2.258</v>
      </c>
      <c r="J394" s="32">
        <v>156</v>
      </c>
      <c r="K394" s="32" t="s">
        <v>63</v>
      </c>
      <c r="L394" s="33" t="s">
        <v>125</v>
      </c>
      <c r="M394" s="32">
        <v>45</v>
      </c>
      <c r="N39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4" s="343"/>
      <c r="P394" s="343"/>
      <c r="Q394" s="343"/>
      <c r="R394" s="344"/>
      <c r="S394" s="34"/>
      <c r="T394" s="34"/>
      <c r="U394" s="35" t="s">
        <v>65</v>
      </c>
      <c r="V394" s="338">
        <v>0</v>
      </c>
      <c r="W394" s="339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576</v>
      </c>
      <c r="B395" s="54" t="s">
        <v>577</v>
      </c>
      <c r="C395" s="31">
        <v>4301051284</v>
      </c>
      <c r="D395" s="345">
        <v>4607091384352</v>
      </c>
      <c r="E395" s="344"/>
      <c r="F395" s="337">
        <v>0.6</v>
      </c>
      <c r="G395" s="32">
        <v>4</v>
      </c>
      <c r="H395" s="337">
        <v>2.4</v>
      </c>
      <c r="I395" s="337">
        <v>2.6459999999999999</v>
      </c>
      <c r="J395" s="32">
        <v>120</v>
      </c>
      <c r="K395" s="32" t="s">
        <v>63</v>
      </c>
      <c r="L395" s="33" t="s">
        <v>125</v>
      </c>
      <c r="M395" s="32">
        <v>45</v>
      </c>
      <c r="N395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5" s="343"/>
      <c r="P395" s="343"/>
      <c r="Q395" s="343"/>
      <c r="R395" s="344"/>
      <c r="S395" s="34"/>
      <c r="T395" s="34"/>
      <c r="U395" s="35" t="s">
        <v>65</v>
      </c>
      <c r="V395" s="338">
        <v>0</v>
      </c>
      <c r="W395" s="339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578</v>
      </c>
      <c r="B396" s="54" t="s">
        <v>579</v>
      </c>
      <c r="C396" s="31">
        <v>4301051257</v>
      </c>
      <c r="D396" s="345">
        <v>4607091389661</v>
      </c>
      <c r="E396" s="344"/>
      <c r="F396" s="337">
        <v>0.55000000000000004</v>
      </c>
      <c r="G396" s="32">
        <v>4</v>
      </c>
      <c r="H396" s="337">
        <v>2.2000000000000002</v>
      </c>
      <c r="I396" s="337">
        <v>2.492</v>
      </c>
      <c r="J396" s="32">
        <v>120</v>
      </c>
      <c r="K396" s="32" t="s">
        <v>63</v>
      </c>
      <c r="L396" s="33" t="s">
        <v>125</v>
      </c>
      <c r="M396" s="32">
        <v>45</v>
      </c>
      <c r="N396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6" s="343"/>
      <c r="P396" s="343"/>
      <c r="Q396" s="343"/>
      <c r="R396" s="344"/>
      <c r="S396" s="34"/>
      <c r="T396" s="34"/>
      <c r="U396" s="35" t="s">
        <v>65</v>
      </c>
      <c r="V396" s="338">
        <v>0</v>
      </c>
      <c r="W396" s="339">
        <f>IFERROR(IF(V396="",0,CEILING((V396/$H396),1)*$H396),"")</f>
        <v>0</v>
      </c>
      <c r="X396" s="36" t="str">
        <f>IFERROR(IF(W396=0,"",ROUNDUP(W396/H396,0)*0.00937),"")</f>
        <v/>
      </c>
      <c r="Y396" s="56"/>
      <c r="Z396" s="57"/>
      <c r="AD396" s="58"/>
      <c r="BA396" s="279" t="s">
        <v>1</v>
      </c>
    </row>
    <row r="397" spans="1:53" x14ac:dyDescent="0.2">
      <c r="A397" s="349"/>
      <c r="B397" s="350"/>
      <c r="C397" s="35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1"/>
      <c r="N397" s="346" t="s">
        <v>66</v>
      </c>
      <c r="O397" s="347"/>
      <c r="P397" s="347"/>
      <c r="Q397" s="347"/>
      <c r="R397" s="347"/>
      <c r="S397" s="347"/>
      <c r="T397" s="348"/>
      <c r="U397" s="37" t="s">
        <v>67</v>
      </c>
      <c r="V397" s="340">
        <f>IFERROR(V393/H393,"0")+IFERROR(V394/H394,"0")+IFERROR(V395/H395,"0")+IFERROR(V396/H396,"0")</f>
        <v>0</v>
      </c>
      <c r="W397" s="340">
        <f>IFERROR(W393/H393,"0")+IFERROR(W394/H394,"0")+IFERROR(W395/H395,"0")+IFERROR(W396/H396,"0")</f>
        <v>0</v>
      </c>
      <c r="X397" s="340">
        <f>IFERROR(IF(X393="",0,X393),"0")+IFERROR(IF(X394="",0,X394),"0")+IFERROR(IF(X395="",0,X395),"0")+IFERROR(IF(X396="",0,X396),"0")</f>
        <v>0</v>
      </c>
      <c r="Y397" s="341"/>
      <c r="Z397" s="341"/>
    </row>
    <row r="398" spans="1:53" x14ac:dyDescent="0.2">
      <c r="A398" s="350"/>
      <c r="B398" s="350"/>
      <c r="C398" s="35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1"/>
      <c r="N398" s="346" t="s">
        <v>66</v>
      </c>
      <c r="O398" s="347"/>
      <c r="P398" s="347"/>
      <c r="Q398" s="347"/>
      <c r="R398" s="347"/>
      <c r="S398" s="347"/>
      <c r="T398" s="348"/>
      <c r="U398" s="37" t="s">
        <v>65</v>
      </c>
      <c r="V398" s="340">
        <f>IFERROR(SUM(V393:V396),"0")</f>
        <v>0</v>
      </c>
      <c r="W398" s="340">
        <f>IFERROR(SUM(W393:W396),"0")</f>
        <v>0</v>
      </c>
      <c r="X398" s="37"/>
      <c r="Y398" s="341"/>
      <c r="Z398" s="341"/>
    </row>
    <row r="399" spans="1:53" ht="14.25" customHeight="1" x14ac:dyDescent="0.25">
      <c r="A399" s="355" t="s">
        <v>229</v>
      </c>
      <c r="B399" s="350"/>
      <c r="C399" s="35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33"/>
      <c r="Z399" s="333"/>
    </row>
    <row r="400" spans="1:53" ht="27" customHeight="1" x14ac:dyDescent="0.25">
      <c r="A400" s="54" t="s">
        <v>580</v>
      </c>
      <c r="B400" s="54" t="s">
        <v>581</v>
      </c>
      <c r="C400" s="31">
        <v>4301060352</v>
      </c>
      <c r="D400" s="345">
        <v>4680115881648</v>
      </c>
      <c r="E400" s="344"/>
      <c r="F400" s="337">
        <v>1</v>
      </c>
      <c r="G400" s="32">
        <v>4</v>
      </c>
      <c r="H400" s="337">
        <v>4</v>
      </c>
      <c r="I400" s="337">
        <v>4.4039999999999999</v>
      </c>
      <c r="J400" s="32">
        <v>104</v>
      </c>
      <c r="K400" s="32" t="s">
        <v>103</v>
      </c>
      <c r="L400" s="33" t="s">
        <v>64</v>
      </c>
      <c r="M400" s="32">
        <v>35</v>
      </c>
      <c r="N400" s="4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0" s="343"/>
      <c r="P400" s="343"/>
      <c r="Q400" s="343"/>
      <c r="R400" s="344"/>
      <c r="S400" s="34"/>
      <c r="T400" s="34"/>
      <c r="U400" s="35" t="s">
        <v>65</v>
      </c>
      <c r="V400" s="338">
        <v>0</v>
      </c>
      <c r="W400" s="339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80" t="s">
        <v>1</v>
      </c>
    </row>
    <row r="401" spans="1:53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40">
        <f>IFERROR(V400/H400,"0")</f>
        <v>0</v>
      </c>
      <c r="W401" s="340">
        <f>IFERROR(W400/H400,"0")</f>
        <v>0</v>
      </c>
      <c r="X401" s="340">
        <f>IFERROR(IF(X400="",0,X400),"0")</f>
        <v>0</v>
      </c>
      <c r="Y401" s="341"/>
      <c r="Z401" s="341"/>
    </row>
    <row r="402" spans="1:53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40">
        <f>IFERROR(SUM(V400:V400),"0")</f>
        <v>0</v>
      </c>
      <c r="W402" s="340">
        <f>IFERROR(SUM(W400:W400),"0")</f>
        <v>0</v>
      </c>
      <c r="X402" s="37"/>
      <c r="Y402" s="341"/>
      <c r="Z402" s="341"/>
    </row>
    <row r="403" spans="1:53" ht="14.25" customHeight="1" x14ac:dyDescent="0.25">
      <c r="A403" s="355" t="s">
        <v>86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33"/>
      <c r="Z403" s="333"/>
    </row>
    <row r="404" spans="1:53" ht="27" customHeight="1" x14ac:dyDescent="0.25">
      <c r="A404" s="54" t="s">
        <v>582</v>
      </c>
      <c r="B404" s="54" t="s">
        <v>583</v>
      </c>
      <c r="C404" s="31">
        <v>4301032046</v>
      </c>
      <c r="D404" s="345">
        <v>4680115884359</v>
      </c>
      <c r="E404" s="344"/>
      <c r="F404" s="337">
        <v>0.06</v>
      </c>
      <c r="G404" s="32">
        <v>20</v>
      </c>
      <c r="H404" s="337">
        <v>1.2</v>
      </c>
      <c r="I404" s="337">
        <v>1.8</v>
      </c>
      <c r="J404" s="32">
        <v>200</v>
      </c>
      <c r="K404" s="32" t="s">
        <v>584</v>
      </c>
      <c r="L404" s="33" t="s">
        <v>585</v>
      </c>
      <c r="M404" s="32">
        <v>60</v>
      </c>
      <c r="N404" s="385" t="s">
        <v>586</v>
      </c>
      <c r="O404" s="343"/>
      <c r="P404" s="343"/>
      <c r="Q404" s="343"/>
      <c r="R404" s="344"/>
      <c r="S404" s="34"/>
      <c r="T404" s="34"/>
      <c r="U404" s="35" t="s">
        <v>65</v>
      </c>
      <c r="V404" s="338">
        <v>0</v>
      </c>
      <c r="W404" s="339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t="27" customHeight="1" x14ac:dyDescent="0.25">
      <c r="A405" s="54" t="s">
        <v>587</v>
      </c>
      <c r="B405" s="54" t="s">
        <v>588</v>
      </c>
      <c r="C405" s="31">
        <v>4301032045</v>
      </c>
      <c r="D405" s="345">
        <v>4680115884335</v>
      </c>
      <c r="E405" s="344"/>
      <c r="F405" s="337">
        <v>0.06</v>
      </c>
      <c r="G405" s="32">
        <v>20</v>
      </c>
      <c r="H405" s="337">
        <v>1.2</v>
      </c>
      <c r="I405" s="337">
        <v>1.8</v>
      </c>
      <c r="J405" s="32">
        <v>200</v>
      </c>
      <c r="K405" s="32" t="s">
        <v>584</v>
      </c>
      <c r="L405" s="33" t="s">
        <v>585</v>
      </c>
      <c r="M405" s="32">
        <v>60</v>
      </c>
      <c r="N405" s="551" t="s">
        <v>589</v>
      </c>
      <c r="O405" s="343"/>
      <c r="P405" s="343"/>
      <c r="Q405" s="343"/>
      <c r="R405" s="344"/>
      <c r="S405" s="34"/>
      <c r="T405" s="34"/>
      <c r="U405" s="35" t="s">
        <v>65</v>
      </c>
      <c r="V405" s="338">
        <v>0</v>
      </c>
      <c r="W405" s="339">
        <f>IFERROR(IF(V405="",0,CEILING((V405/$H405),1)*$H405),"")</f>
        <v>0</v>
      </c>
      <c r="X405" s="36" t="str">
        <f>IFERROR(IF(W405=0,"",ROUNDUP(W405/H405,0)*0.00627),"")</f>
        <v/>
      </c>
      <c r="Y405" s="56"/>
      <c r="Z405" s="57"/>
      <c r="AD405" s="58"/>
      <c r="BA405" s="282" t="s">
        <v>1</v>
      </c>
    </row>
    <row r="406" spans="1:53" ht="27" customHeight="1" x14ac:dyDescent="0.25">
      <c r="A406" s="54" t="s">
        <v>590</v>
      </c>
      <c r="B406" s="54" t="s">
        <v>591</v>
      </c>
      <c r="C406" s="31">
        <v>4301032047</v>
      </c>
      <c r="D406" s="345">
        <v>4680115884342</v>
      </c>
      <c r="E406" s="344"/>
      <c r="F406" s="337">
        <v>0.06</v>
      </c>
      <c r="G406" s="32">
        <v>20</v>
      </c>
      <c r="H406" s="337">
        <v>1.2</v>
      </c>
      <c r="I406" s="337">
        <v>1.8</v>
      </c>
      <c r="J406" s="32">
        <v>200</v>
      </c>
      <c r="K406" s="32" t="s">
        <v>584</v>
      </c>
      <c r="L406" s="33" t="s">
        <v>585</v>
      </c>
      <c r="M406" s="32">
        <v>60</v>
      </c>
      <c r="N406" s="623" t="s">
        <v>592</v>
      </c>
      <c r="O406" s="343"/>
      <c r="P406" s="343"/>
      <c r="Q406" s="343"/>
      <c r="R406" s="344"/>
      <c r="S406" s="34"/>
      <c r="T406" s="34"/>
      <c r="U406" s="35" t="s">
        <v>65</v>
      </c>
      <c r="V406" s="338">
        <v>0</v>
      </c>
      <c r="W406" s="339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83" t="s">
        <v>1</v>
      </c>
    </row>
    <row r="407" spans="1:53" ht="27" customHeight="1" x14ac:dyDescent="0.25">
      <c r="A407" s="54" t="s">
        <v>593</v>
      </c>
      <c r="B407" s="54" t="s">
        <v>594</v>
      </c>
      <c r="C407" s="31">
        <v>4301170011</v>
      </c>
      <c r="D407" s="345">
        <v>4680115884113</v>
      </c>
      <c r="E407" s="344"/>
      <c r="F407" s="337">
        <v>0.11</v>
      </c>
      <c r="G407" s="32">
        <v>12</v>
      </c>
      <c r="H407" s="337">
        <v>1.32</v>
      </c>
      <c r="I407" s="337">
        <v>1.88</v>
      </c>
      <c r="J407" s="32">
        <v>200</v>
      </c>
      <c r="K407" s="32" t="s">
        <v>584</v>
      </c>
      <c r="L407" s="33" t="s">
        <v>585</v>
      </c>
      <c r="M407" s="32">
        <v>150</v>
      </c>
      <c r="N407" s="429" t="s">
        <v>595</v>
      </c>
      <c r="O407" s="343"/>
      <c r="P407" s="343"/>
      <c r="Q407" s="343"/>
      <c r="R407" s="344"/>
      <c r="S407" s="34"/>
      <c r="T407" s="34"/>
      <c r="U407" s="35" t="s">
        <v>65</v>
      </c>
      <c r="V407" s="338">
        <v>0</v>
      </c>
      <c r="W407" s="339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84" t="s">
        <v>1</v>
      </c>
    </row>
    <row r="408" spans="1:53" x14ac:dyDescent="0.2">
      <c r="A408" s="349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67</v>
      </c>
      <c r="V408" s="340">
        <f>IFERROR(V404/H404,"0")+IFERROR(V405/H405,"0")+IFERROR(V406/H406,"0")+IFERROR(V407/H407,"0")</f>
        <v>0</v>
      </c>
      <c r="W408" s="340">
        <f>IFERROR(W404/H404,"0")+IFERROR(W405/H405,"0")+IFERROR(W406/H406,"0")+IFERROR(W407/H407,"0")</f>
        <v>0</v>
      </c>
      <c r="X408" s="340">
        <f>IFERROR(IF(X404="",0,X404),"0")+IFERROR(IF(X405="",0,X405),"0")+IFERROR(IF(X406="",0,X406),"0")+IFERROR(IF(X407="",0,X407),"0")</f>
        <v>0</v>
      </c>
      <c r="Y408" s="341"/>
      <c r="Z408" s="341"/>
    </row>
    <row r="409" spans="1:53" x14ac:dyDescent="0.2">
      <c r="A409" s="350"/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1"/>
      <c r="N409" s="346" t="s">
        <v>66</v>
      </c>
      <c r="O409" s="347"/>
      <c r="P409" s="347"/>
      <c r="Q409" s="347"/>
      <c r="R409" s="347"/>
      <c r="S409" s="347"/>
      <c r="T409" s="348"/>
      <c r="U409" s="37" t="s">
        <v>65</v>
      </c>
      <c r="V409" s="340">
        <f>IFERROR(SUM(V404:V407),"0")</f>
        <v>0</v>
      </c>
      <c r="W409" s="340">
        <f>IFERROR(SUM(W404:W407),"0")</f>
        <v>0</v>
      </c>
      <c r="X409" s="37"/>
      <c r="Y409" s="341"/>
      <c r="Z409" s="341"/>
    </row>
    <row r="410" spans="1:53" ht="16.5" customHeight="1" x14ac:dyDescent="0.25">
      <c r="A410" s="371" t="s">
        <v>596</v>
      </c>
      <c r="B410" s="350"/>
      <c r="C410" s="35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34"/>
      <c r="Z410" s="334"/>
    </row>
    <row r="411" spans="1:53" ht="14.25" customHeight="1" x14ac:dyDescent="0.25">
      <c r="A411" s="355" t="s">
        <v>100</v>
      </c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33"/>
      <c r="Z411" s="333"/>
    </row>
    <row r="412" spans="1:53" ht="27" customHeight="1" x14ac:dyDescent="0.25">
      <c r="A412" s="54" t="s">
        <v>597</v>
      </c>
      <c r="B412" s="54" t="s">
        <v>598</v>
      </c>
      <c r="C412" s="31">
        <v>4301020196</v>
      </c>
      <c r="D412" s="345">
        <v>4607091389388</v>
      </c>
      <c r="E412" s="344"/>
      <c r="F412" s="337">
        <v>1.3</v>
      </c>
      <c r="G412" s="32">
        <v>4</v>
      </c>
      <c r="H412" s="337">
        <v>5.2</v>
      </c>
      <c r="I412" s="337">
        <v>5.6079999999999997</v>
      </c>
      <c r="J412" s="32">
        <v>104</v>
      </c>
      <c r="K412" s="32" t="s">
        <v>103</v>
      </c>
      <c r="L412" s="33" t="s">
        <v>125</v>
      </c>
      <c r="M412" s="32">
        <v>35</v>
      </c>
      <c r="N412" s="4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2" s="343"/>
      <c r="P412" s="343"/>
      <c r="Q412" s="343"/>
      <c r="R412" s="344"/>
      <c r="S412" s="34"/>
      <c r="T412" s="34"/>
      <c r="U412" s="35" t="s">
        <v>65</v>
      </c>
      <c r="V412" s="338">
        <v>0</v>
      </c>
      <c r="W412" s="339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85" t="s">
        <v>1</v>
      </c>
    </row>
    <row r="413" spans="1:53" ht="27" customHeight="1" x14ac:dyDescent="0.25">
      <c r="A413" s="54" t="s">
        <v>599</v>
      </c>
      <c r="B413" s="54" t="s">
        <v>600</v>
      </c>
      <c r="C413" s="31">
        <v>4301020185</v>
      </c>
      <c r="D413" s="345">
        <v>4607091389364</v>
      </c>
      <c r="E413" s="344"/>
      <c r="F413" s="337">
        <v>0.42</v>
      </c>
      <c r="G413" s="32">
        <v>6</v>
      </c>
      <c r="H413" s="337">
        <v>2.52</v>
      </c>
      <c r="I413" s="337">
        <v>2.75</v>
      </c>
      <c r="J413" s="32">
        <v>156</v>
      </c>
      <c r="K413" s="32" t="s">
        <v>63</v>
      </c>
      <c r="L413" s="33" t="s">
        <v>125</v>
      </c>
      <c r="M413" s="32">
        <v>35</v>
      </c>
      <c r="N413" s="42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3" s="343"/>
      <c r="P413" s="343"/>
      <c r="Q413" s="343"/>
      <c r="R413" s="344"/>
      <c r="S413" s="34"/>
      <c r="T413" s="34"/>
      <c r="U413" s="35" t="s">
        <v>65</v>
      </c>
      <c r="V413" s="338">
        <v>0</v>
      </c>
      <c r="W413" s="339">
        <f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6" t="s">
        <v>1</v>
      </c>
    </row>
    <row r="414" spans="1:53" x14ac:dyDescent="0.2">
      <c r="A414" s="349"/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1"/>
      <c r="N414" s="346" t="s">
        <v>66</v>
      </c>
      <c r="O414" s="347"/>
      <c r="P414" s="347"/>
      <c r="Q414" s="347"/>
      <c r="R414" s="347"/>
      <c r="S414" s="347"/>
      <c r="T414" s="348"/>
      <c r="U414" s="37" t="s">
        <v>67</v>
      </c>
      <c r="V414" s="340">
        <f>IFERROR(V412/H412,"0")+IFERROR(V413/H413,"0")</f>
        <v>0</v>
      </c>
      <c r="W414" s="340">
        <f>IFERROR(W412/H412,"0")+IFERROR(W413/H413,"0")</f>
        <v>0</v>
      </c>
      <c r="X414" s="340">
        <f>IFERROR(IF(X412="",0,X412),"0")+IFERROR(IF(X413="",0,X413),"0")</f>
        <v>0</v>
      </c>
      <c r="Y414" s="341"/>
      <c r="Z414" s="341"/>
    </row>
    <row r="415" spans="1:53" x14ac:dyDescent="0.2">
      <c r="A415" s="350"/>
      <c r="B415" s="350"/>
      <c r="C415" s="35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1"/>
      <c r="N415" s="346" t="s">
        <v>66</v>
      </c>
      <c r="O415" s="347"/>
      <c r="P415" s="347"/>
      <c r="Q415" s="347"/>
      <c r="R415" s="347"/>
      <c r="S415" s="347"/>
      <c r="T415" s="348"/>
      <c r="U415" s="37" t="s">
        <v>65</v>
      </c>
      <c r="V415" s="340">
        <f>IFERROR(SUM(V412:V413),"0")</f>
        <v>0</v>
      </c>
      <c r="W415" s="340">
        <f>IFERROR(SUM(W412:W413),"0")</f>
        <v>0</v>
      </c>
      <c r="X415" s="37"/>
      <c r="Y415" s="341"/>
      <c r="Z415" s="341"/>
    </row>
    <row r="416" spans="1:53" ht="14.25" customHeight="1" x14ac:dyDescent="0.25">
      <c r="A416" s="355" t="s">
        <v>60</v>
      </c>
      <c r="B416" s="350"/>
      <c r="C416" s="35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33"/>
      <c r="Z416" s="333"/>
    </row>
    <row r="417" spans="1:53" ht="27" customHeight="1" x14ac:dyDescent="0.25">
      <c r="A417" s="54" t="s">
        <v>601</v>
      </c>
      <c r="B417" s="54" t="s">
        <v>602</v>
      </c>
      <c r="C417" s="31">
        <v>4301031212</v>
      </c>
      <c r="D417" s="345">
        <v>4607091389739</v>
      </c>
      <c r="E417" s="344"/>
      <c r="F417" s="337">
        <v>0.7</v>
      </c>
      <c r="G417" s="32">
        <v>6</v>
      </c>
      <c r="H417" s="337">
        <v>4.2</v>
      </c>
      <c r="I417" s="337">
        <v>4.43</v>
      </c>
      <c r="J417" s="32">
        <v>156</v>
      </c>
      <c r="K417" s="32" t="s">
        <v>63</v>
      </c>
      <c r="L417" s="33" t="s">
        <v>104</v>
      </c>
      <c r="M417" s="32">
        <v>45</v>
      </c>
      <c r="N417" s="6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7" s="343"/>
      <c r="P417" s="343"/>
      <c r="Q417" s="343"/>
      <c r="R417" s="344"/>
      <c r="S417" s="34"/>
      <c r="T417" s="34"/>
      <c r="U417" s="35" t="s">
        <v>65</v>
      </c>
      <c r="V417" s="338">
        <v>300</v>
      </c>
      <c r="W417" s="339">
        <f t="shared" ref="W417:W423" si="19">IFERROR(IF(V417="",0,CEILING((V417/$H417),1)*$H417),"")</f>
        <v>302.40000000000003</v>
      </c>
      <c r="X417" s="36">
        <f>IFERROR(IF(W417=0,"",ROUNDUP(W417/H417,0)*0.00753),"")</f>
        <v>0.54215999999999998</v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603</v>
      </c>
      <c r="B418" s="54" t="s">
        <v>604</v>
      </c>
      <c r="C418" s="31">
        <v>4301031247</v>
      </c>
      <c r="D418" s="345">
        <v>4680115883048</v>
      </c>
      <c r="E418" s="344"/>
      <c r="F418" s="337">
        <v>1</v>
      </c>
      <c r="G418" s="32">
        <v>4</v>
      </c>
      <c r="H418" s="337">
        <v>4</v>
      </c>
      <c r="I418" s="337">
        <v>4.21</v>
      </c>
      <c r="J418" s="32">
        <v>120</v>
      </c>
      <c r="K418" s="32" t="s">
        <v>63</v>
      </c>
      <c r="L418" s="33" t="s">
        <v>64</v>
      </c>
      <c r="M418" s="32">
        <v>40</v>
      </c>
      <c r="N418" s="6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8" s="343"/>
      <c r="P418" s="343"/>
      <c r="Q418" s="343"/>
      <c r="R418" s="344"/>
      <c r="S418" s="34"/>
      <c r="T418" s="34"/>
      <c r="U418" s="35" t="s">
        <v>65</v>
      </c>
      <c r="V418" s="338">
        <v>0</v>
      </c>
      <c r="W418" s="339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605</v>
      </c>
      <c r="B419" s="54" t="s">
        <v>606</v>
      </c>
      <c r="C419" s="31">
        <v>4301031176</v>
      </c>
      <c r="D419" s="345">
        <v>4607091389425</v>
      </c>
      <c r="E419" s="344"/>
      <c r="F419" s="337">
        <v>0.35</v>
      </c>
      <c r="G419" s="32">
        <v>6</v>
      </c>
      <c r="H419" s="337">
        <v>2.1</v>
      </c>
      <c r="I419" s="337">
        <v>2.23</v>
      </c>
      <c r="J419" s="32">
        <v>234</v>
      </c>
      <c r="K419" s="32" t="s">
        <v>180</v>
      </c>
      <c r="L419" s="33" t="s">
        <v>64</v>
      </c>
      <c r="M419" s="32">
        <v>45</v>
      </c>
      <c r="N41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9" s="343"/>
      <c r="P419" s="343"/>
      <c r="Q419" s="343"/>
      <c r="R419" s="344"/>
      <c r="S419" s="34"/>
      <c r="T419" s="34"/>
      <c r="U419" s="35" t="s">
        <v>65</v>
      </c>
      <c r="V419" s="338">
        <v>0</v>
      </c>
      <c r="W419" s="339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607</v>
      </c>
      <c r="B420" s="54" t="s">
        <v>608</v>
      </c>
      <c r="C420" s="31">
        <v>4301031215</v>
      </c>
      <c r="D420" s="345">
        <v>4680115882911</v>
      </c>
      <c r="E420" s="344"/>
      <c r="F420" s="337">
        <v>0.4</v>
      </c>
      <c r="G420" s="32">
        <v>6</v>
      </c>
      <c r="H420" s="337">
        <v>2.4</v>
      </c>
      <c r="I420" s="337">
        <v>2.5299999999999998</v>
      </c>
      <c r="J420" s="32">
        <v>234</v>
      </c>
      <c r="K420" s="32" t="s">
        <v>180</v>
      </c>
      <c r="L420" s="33" t="s">
        <v>64</v>
      </c>
      <c r="M420" s="32">
        <v>40</v>
      </c>
      <c r="N420" s="646" t="s">
        <v>609</v>
      </c>
      <c r="O420" s="343"/>
      <c r="P420" s="343"/>
      <c r="Q420" s="343"/>
      <c r="R420" s="344"/>
      <c r="S420" s="34"/>
      <c r="T420" s="34"/>
      <c r="U420" s="35" t="s">
        <v>65</v>
      </c>
      <c r="V420" s="338">
        <v>0</v>
      </c>
      <c r="W420" s="339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customHeight="1" x14ac:dyDescent="0.25">
      <c r="A421" s="54" t="s">
        <v>610</v>
      </c>
      <c r="B421" s="54" t="s">
        <v>611</v>
      </c>
      <c r="C421" s="31">
        <v>4301031167</v>
      </c>
      <c r="D421" s="345">
        <v>4680115880771</v>
      </c>
      <c r="E421" s="344"/>
      <c r="F421" s="337">
        <v>0.28000000000000003</v>
      </c>
      <c r="G421" s="32">
        <v>6</v>
      </c>
      <c r="H421" s="337">
        <v>1.68</v>
      </c>
      <c r="I421" s="337">
        <v>1.81</v>
      </c>
      <c r="J421" s="32">
        <v>234</v>
      </c>
      <c r="K421" s="32" t="s">
        <v>180</v>
      </c>
      <c r="L421" s="33" t="s">
        <v>64</v>
      </c>
      <c r="M421" s="32">
        <v>45</v>
      </c>
      <c r="N421" s="57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1" s="343"/>
      <c r="P421" s="343"/>
      <c r="Q421" s="343"/>
      <c r="R421" s="344"/>
      <c r="S421" s="34"/>
      <c r="T421" s="34"/>
      <c r="U421" s="35" t="s">
        <v>65</v>
      </c>
      <c r="V421" s="338">
        <v>0</v>
      </c>
      <c r="W421" s="339">
        <f t="shared" si="19"/>
        <v>0</v>
      </c>
      <c r="X421" s="36" t="str">
        <f>IFERROR(IF(W421=0,"",ROUNDUP(W421/H421,0)*0.00502),"")</f>
        <v/>
      </c>
      <c r="Y421" s="56"/>
      <c r="Z421" s="57"/>
      <c r="AD421" s="58"/>
      <c r="BA421" s="291" t="s">
        <v>1</v>
      </c>
    </row>
    <row r="422" spans="1:53" ht="27" customHeight="1" x14ac:dyDescent="0.25">
      <c r="A422" s="54" t="s">
        <v>612</v>
      </c>
      <c r="B422" s="54" t="s">
        <v>613</v>
      </c>
      <c r="C422" s="31">
        <v>4301031173</v>
      </c>
      <c r="D422" s="345">
        <v>4607091389500</v>
      </c>
      <c r="E422" s="344"/>
      <c r="F422" s="337">
        <v>0.35</v>
      </c>
      <c r="G422" s="32">
        <v>6</v>
      </c>
      <c r="H422" s="337">
        <v>2.1</v>
      </c>
      <c r="I422" s="337">
        <v>2.23</v>
      </c>
      <c r="J422" s="32">
        <v>234</v>
      </c>
      <c r="K422" s="32" t="s">
        <v>180</v>
      </c>
      <c r="L422" s="33" t="s">
        <v>64</v>
      </c>
      <c r="M422" s="32">
        <v>45</v>
      </c>
      <c r="N422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2" s="343"/>
      <c r="P422" s="343"/>
      <c r="Q422" s="343"/>
      <c r="R422" s="344"/>
      <c r="S422" s="34"/>
      <c r="T422" s="34"/>
      <c r="U422" s="35" t="s">
        <v>65</v>
      </c>
      <c r="V422" s="338">
        <v>0</v>
      </c>
      <c r="W422" s="339">
        <f t="shared" si="19"/>
        <v>0</v>
      </c>
      <c r="X422" s="36" t="str">
        <f>IFERROR(IF(W422=0,"",ROUNDUP(W422/H422,0)*0.00502),"")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614</v>
      </c>
      <c r="B423" s="54" t="s">
        <v>615</v>
      </c>
      <c r="C423" s="31">
        <v>4301031103</v>
      </c>
      <c r="D423" s="345">
        <v>4680115881983</v>
      </c>
      <c r="E423" s="344"/>
      <c r="F423" s="337">
        <v>0.28000000000000003</v>
      </c>
      <c r="G423" s="32">
        <v>4</v>
      </c>
      <c r="H423" s="337">
        <v>1.1200000000000001</v>
      </c>
      <c r="I423" s="337">
        <v>1.252</v>
      </c>
      <c r="J423" s="32">
        <v>234</v>
      </c>
      <c r="K423" s="32" t="s">
        <v>180</v>
      </c>
      <c r="L423" s="33" t="s">
        <v>64</v>
      </c>
      <c r="M423" s="32">
        <v>40</v>
      </c>
      <c r="N423" s="5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3" s="343"/>
      <c r="P423" s="343"/>
      <c r="Q423" s="343"/>
      <c r="R423" s="344"/>
      <c r="S423" s="34"/>
      <c r="T423" s="34"/>
      <c r="U423" s="35" t="s">
        <v>65</v>
      </c>
      <c r="V423" s="338">
        <v>0</v>
      </c>
      <c r="W423" s="339">
        <f t="shared" si="19"/>
        <v>0</v>
      </c>
      <c r="X423" s="36" t="str">
        <f>IFERROR(IF(W423=0,"",ROUNDUP(W423/H423,0)*0.00502),"")</f>
        <v/>
      </c>
      <c r="Y423" s="56"/>
      <c r="Z423" s="57"/>
      <c r="AD423" s="58"/>
      <c r="BA423" s="293" t="s">
        <v>1</v>
      </c>
    </row>
    <row r="424" spans="1:53" x14ac:dyDescent="0.2">
      <c r="A424" s="349"/>
      <c r="B424" s="350"/>
      <c r="C424" s="35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1"/>
      <c r="N424" s="346" t="s">
        <v>66</v>
      </c>
      <c r="O424" s="347"/>
      <c r="P424" s="347"/>
      <c r="Q424" s="347"/>
      <c r="R424" s="347"/>
      <c r="S424" s="347"/>
      <c r="T424" s="348"/>
      <c r="U424" s="37" t="s">
        <v>67</v>
      </c>
      <c r="V424" s="340">
        <f>IFERROR(V417/H417,"0")+IFERROR(V418/H418,"0")+IFERROR(V419/H419,"0")+IFERROR(V420/H420,"0")+IFERROR(V421/H421,"0")+IFERROR(V422/H422,"0")+IFERROR(V423/H423,"0")</f>
        <v>71.428571428571431</v>
      </c>
      <c r="W424" s="340">
        <f>IFERROR(W417/H417,"0")+IFERROR(W418/H418,"0")+IFERROR(W419/H419,"0")+IFERROR(W420/H420,"0")+IFERROR(W421/H421,"0")+IFERROR(W422/H422,"0")+IFERROR(W423/H423,"0")</f>
        <v>72</v>
      </c>
      <c r="X424" s="340">
        <f>IFERROR(IF(X417="",0,X417),"0")+IFERROR(IF(X418="",0,X418),"0")+IFERROR(IF(X419="",0,X419),"0")+IFERROR(IF(X420="",0,X420),"0")+IFERROR(IF(X421="",0,X421),"0")+IFERROR(IF(X422="",0,X422),"0")+IFERROR(IF(X423="",0,X423),"0")</f>
        <v>0.54215999999999998</v>
      </c>
      <c r="Y424" s="341"/>
      <c r="Z424" s="341"/>
    </row>
    <row r="425" spans="1:53" x14ac:dyDescent="0.2">
      <c r="A425" s="350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65</v>
      </c>
      <c r="V425" s="340">
        <f>IFERROR(SUM(V417:V423),"0")</f>
        <v>300</v>
      </c>
      <c r="W425" s="340">
        <f>IFERROR(SUM(W417:W423),"0")</f>
        <v>302.40000000000003</v>
      </c>
      <c r="X425" s="37"/>
      <c r="Y425" s="341"/>
      <c r="Z425" s="341"/>
    </row>
    <row r="426" spans="1:53" ht="14.25" customHeight="1" x14ac:dyDescent="0.25">
      <c r="A426" s="355" t="s">
        <v>86</v>
      </c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33"/>
      <c r="Z426" s="333"/>
    </row>
    <row r="427" spans="1:53" ht="27" customHeight="1" x14ac:dyDescent="0.25">
      <c r="A427" s="54" t="s">
        <v>616</v>
      </c>
      <c r="B427" s="54" t="s">
        <v>617</v>
      </c>
      <c r="C427" s="31">
        <v>4301040358</v>
      </c>
      <c r="D427" s="345">
        <v>4680115884571</v>
      </c>
      <c r="E427" s="344"/>
      <c r="F427" s="337">
        <v>0.1</v>
      </c>
      <c r="G427" s="32">
        <v>20</v>
      </c>
      <c r="H427" s="337">
        <v>2</v>
      </c>
      <c r="I427" s="337">
        <v>2.6</v>
      </c>
      <c r="J427" s="32">
        <v>200</v>
      </c>
      <c r="K427" s="32" t="s">
        <v>584</v>
      </c>
      <c r="L427" s="33" t="s">
        <v>585</v>
      </c>
      <c r="M427" s="32">
        <v>60</v>
      </c>
      <c r="N427" s="509" t="s">
        <v>618</v>
      </c>
      <c r="O427" s="343"/>
      <c r="P427" s="343"/>
      <c r="Q427" s="343"/>
      <c r="R427" s="344"/>
      <c r="S427" s="34"/>
      <c r="T427" s="34"/>
      <c r="U427" s="35" t="s">
        <v>65</v>
      </c>
      <c r="V427" s="338">
        <v>0</v>
      </c>
      <c r="W427" s="339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4" t="s">
        <v>1</v>
      </c>
    </row>
    <row r="428" spans="1:53" x14ac:dyDescent="0.2">
      <c r="A428" s="349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1"/>
      <c r="N428" s="346" t="s">
        <v>66</v>
      </c>
      <c r="O428" s="347"/>
      <c r="P428" s="347"/>
      <c r="Q428" s="347"/>
      <c r="R428" s="347"/>
      <c r="S428" s="347"/>
      <c r="T428" s="348"/>
      <c r="U428" s="37" t="s">
        <v>67</v>
      </c>
      <c r="V428" s="340">
        <f>IFERROR(V427/H427,"0")</f>
        <v>0</v>
      </c>
      <c r="W428" s="340">
        <f>IFERROR(W427/H427,"0")</f>
        <v>0</v>
      </c>
      <c r="X428" s="340">
        <f>IFERROR(IF(X427="",0,X427),"0")</f>
        <v>0</v>
      </c>
      <c r="Y428" s="341"/>
      <c r="Z428" s="341"/>
    </row>
    <row r="429" spans="1:53" x14ac:dyDescent="0.2">
      <c r="A429" s="350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65</v>
      </c>
      <c r="V429" s="340">
        <f>IFERROR(SUM(V427:V427),"0")</f>
        <v>0</v>
      </c>
      <c r="W429" s="340">
        <f>IFERROR(SUM(W427:W427),"0")</f>
        <v>0</v>
      </c>
      <c r="X429" s="37"/>
      <c r="Y429" s="341"/>
      <c r="Z429" s="341"/>
    </row>
    <row r="430" spans="1:53" ht="14.25" customHeight="1" x14ac:dyDescent="0.25">
      <c r="A430" s="355" t="s">
        <v>95</v>
      </c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33"/>
      <c r="Z430" s="333"/>
    </row>
    <row r="431" spans="1:53" ht="27" customHeight="1" x14ac:dyDescent="0.25">
      <c r="A431" s="54" t="s">
        <v>619</v>
      </c>
      <c r="B431" s="54" t="s">
        <v>620</v>
      </c>
      <c r="C431" s="31">
        <v>4301170010</v>
      </c>
      <c r="D431" s="345">
        <v>4680115884090</v>
      </c>
      <c r="E431" s="344"/>
      <c r="F431" s="337">
        <v>0.11</v>
      </c>
      <c r="G431" s="32">
        <v>12</v>
      </c>
      <c r="H431" s="337">
        <v>1.32</v>
      </c>
      <c r="I431" s="337">
        <v>1.88</v>
      </c>
      <c r="J431" s="32">
        <v>200</v>
      </c>
      <c r="K431" s="32" t="s">
        <v>584</v>
      </c>
      <c r="L431" s="33" t="s">
        <v>585</v>
      </c>
      <c r="M431" s="32">
        <v>150</v>
      </c>
      <c r="N431" s="492" t="s">
        <v>621</v>
      </c>
      <c r="O431" s="343"/>
      <c r="P431" s="343"/>
      <c r="Q431" s="343"/>
      <c r="R431" s="344"/>
      <c r="S431" s="34"/>
      <c r="T431" s="34"/>
      <c r="U431" s="35" t="s">
        <v>65</v>
      </c>
      <c r="V431" s="338">
        <v>0</v>
      </c>
      <c r="W431" s="339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49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1"/>
      <c r="N432" s="346" t="s">
        <v>66</v>
      </c>
      <c r="O432" s="347"/>
      <c r="P432" s="347"/>
      <c r="Q432" s="347"/>
      <c r="R432" s="347"/>
      <c r="S432" s="347"/>
      <c r="T432" s="348"/>
      <c r="U432" s="37" t="s">
        <v>67</v>
      </c>
      <c r="V432" s="340">
        <f>IFERROR(V431/H431,"0")</f>
        <v>0</v>
      </c>
      <c r="W432" s="340">
        <f>IFERROR(W431/H431,"0")</f>
        <v>0</v>
      </c>
      <c r="X432" s="340">
        <f>IFERROR(IF(X431="",0,X431),"0")</f>
        <v>0</v>
      </c>
      <c r="Y432" s="341"/>
      <c r="Z432" s="341"/>
    </row>
    <row r="433" spans="1:53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1"/>
      <c r="N433" s="346" t="s">
        <v>66</v>
      </c>
      <c r="O433" s="347"/>
      <c r="P433" s="347"/>
      <c r="Q433" s="347"/>
      <c r="R433" s="347"/>
      <c r="S433" s="347"/>
      <c r="T433" s="348"/>
      <c r="U433" s="37" t="s">
        <v>65</v>
      </c>
      <c r="V433" s="340">
        <f>IFERROR(SUM(V431:V431),"0")</f>
        <v>0</v>
      </c>
      <c r="W433" s="340">
        <f>IFERROR(SUM(W431:W431),"0")</f>
        <v>0</v>
      </c>
      <c r="X433" s="37"/>
      <c r="Y433" s="341"/>
      <c r="Z433" s="341"/>
    </row>
    <row r="434" spans="1:53" ht="14.25" customHeight="1" x14ac:dyDescent="0.25">
      <c r="A434" s="355" t="s">
        <v>622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33"/>
      <c r="Z434" s="333"/>
    </row>
    <row r="435" spans="1:53" ht="27" customHeight="1" x14ac:dyDescent="0.25">
      <c r="A435" s="54" t="s">
        <v>623</v>
      </c>
      <c r="B435" s="54" t="s">
        <v>624</v>
      </c>
      <c r="C435" s="31">
        <v>4301040357</v>
      </c>
      <c r="D435" s="345">
        <v>4680115884564</v>
      </c>
      <c r="E435" s="344"/>
      <c r="F435" s="337">
        <v>0.15</v>
      </c>
      <c r="G435" s="32">
        <v>20</v>
      </c>
      <c r="H435" s="337">
        <v>3</v>
      </c>
      <c r="I435" s="337">
        <v>3.6</v>
      </c>
      <c r="J435" s="32">
        <v>200</v>
      </c>
      <c r="K435" s="32" t="s">
        <v>584</v>
      </c>
      <c r="L435" s="33" t="s">
        <v>585</v>
      </c>
      <c r="M435" s="32">
        <v>60</v>
      </c>
      <c r="N435" s="670" t="s">
        <v>625</v>
      </c>
      <c r="O435" s="343"/>
      <c r="P435" s="343"/>
      <c r="Q435" s="343"/>
      <c r="R435" s="344"/>
      <c r="S435" s="34"/>
      <c r="T435" s="34"/>
      <c r="U435" s="35" t="s">
        <v>65</v>
      </c>
      <c r="V435" s="338">
        <v>0</v>
      </c>
      <c r="W435" s="339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49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1"/>
      <c r="N436" s="346" t="s">
        <v>66</v>
      </c>
      <c r="O436" s="347"/>
      <c r="P436" s="347"/>
      <c r="Q436" s="347"/>
      <c r="R436" s="347"/>
      <c r="S436" s="347"/>
      <c r="T436" s="348"/>
      <c r="U436" s="37" t="s">
        <v>67</v>
      </c>
      <c r="V436" s="340">
        <f>IFERROR(V435/H435,"0")</f>
        <v>0</v>
      </c>
      <c r="W436" s="340">
        <f>IFERROR(W435/H435,"0")</f>
        <v>0</v>
      </c>
      <c r="X436" s="340">
        <f>IFERROR(IF(X435="",0,X435),"0")</f>
        <v>0</v>
      </c>
      <c r="Y436" s="341"/>
      <c r="Z436" s="341"/>
    </row>
    <row r="437" spans="1:53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1"/>
      <c r="N437" s="346" t="s">
        <v>66</v>
      </c>
      <c r="O437" s="347"/>
      <c r="P437" s="347"/>
      <c r="Q437" s="347"/>
      <c r="R437" s="347"/>
      <c r="S437" s="347"/>
      <c r="T437" s="348"/>
      <c r="U437" s="37" t="s">
        <v>65</v>
      </c>
      <c r="V437" s="340">
        <f>IFERROR(SUM(V435:V435),"0")</f>
        <v>0</v>
      </c>
      <c r="W437" s="340">
        <f>IFERROR(SUM(W435:W435),"0")</f>
        <v>0</v>
      </c>
      <c r="X437" s="37"/>
      <c r="Y437" s="341"/>
      <c r="Z437" s="341"/>
    </row>
    <row r="438" spans="1:53" ht="27.75" customHeight="1" x14ac:dyDescent="0.2">
      <c r="A438" s="356" t="s">
        <v>626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48"/>
      <c r="Z438" s="48"/>
    </row>
    <row r="439" spans="1:53" ht="16.5" customHeight="1" x14ac:dyDescent="0.25">
      <c r="A439" s="371" t="s">
        <v>626</v>
      </c>
      <c r="B439" s="350"/>
      <c r="C439" s="35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34"/>
      <c r="Z439" s="334"/>
    </row>
    <row r="440" spans="1:53" ht="14.25" customHeight="1" x14ac:dyDescent="0.25">
      <c r="A440" s="355" t="s">
        <v>108</v>
      </c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33"/>
      <c r="Z440" s="333"/>
    </row>
    <row r="441" spans="1:53" ht="27" customHeight="1" x14ac:dyDescent="0.25">
      <c r="A441" s="54" t="s">
        <v>627</v>
      </c>
      <c r="B441" s="54" t="s">
        <v>628</v>
      </c>
      <c r="C441" s="31">
        <v>4301011371</v>
      </c>
      <c r="D441" s="345">
        <v>4607091389067</v>
      </c>
      <c r="E441" s="344"/>
      <c r="F441" s="337">
        <v>0.88</v>
      </c>
      <c r="G441" s="32">
        <v>6</v>
      </c>
      <c r="H441" s="337">
        <v>5.28</v>
      </c>
      <c r="I441" s="337">
        <v>5.64</v>
      </c>
      <c r="J441" s="32">
        <v>104</v>
      </c>
      <c r="K441" s="32" t="s">
        <v>103</v>
      </c>
      <c r="L441" s="33" t="s">
        <v>125</v>
      </c>
      <c r="M441" s="32">
        <v>55</v>
      </c>
      <c r="N441" s="6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43"/>
      <c r="P441" s="343"/>
      <c r="Q441" s="343"/>
      <c r="R441" s="344"/>
      <c r="S441" s="34"/>
      <c r="T441" s="34"/>
      <c r="U441" s="35" t="s">
        <v>65</v>
      </c>
      <c r="V441" s="338">
        <v>0</v>
      </c>
      <c r="W441" s="339">
        <f t="shared" ref="W441:W449" si="20">IFERROR(IF(V441="",0,CEILING((V441/$H441),1)*$H441),"")</f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629</v>
      </c>
      <c r="B442" s="54" t="s">
        <v>630</v>
      </c>
      <c r="C442" s="31">
        <v>4301011363</v>
      </c>
      <c r="D442" s="345">
        <v>4607091383522</v>
      </c>
      <c r="E442" s="344"/>
      <c r="F442" s="337">
        <v>0.88</v>
      </c>
      <c r="G442" s="32">
        <v>6</v>
      </c>
      <c r="H442" s="337">
        <v>5.28</v>
      </c>
      <c r="I442" s="337">
        <v>5.64</v>
      </c>
      <c r="J442" s="32">
        <v>104</v>
      </c>
      <c r="K442" s="32" t="s">
        <v>103</v>
      </c>
      <c r="L442" s="33" t="s">
        <v>104</v>
      </c>
      <c r="M442" s="32">
        <v>55</v>
      </c>
      <c r="N442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2" s="343"/>
      <c r="P442" s="343"/>
      <c r="Q442" s="343"/>
      <c r="R442" s="344"/>
      <c r="S442" s="34"/>
      <c r="T442" s="34"/>
      <c r="U442" s="35" t="s">
        <v>65</v>
      </c>
      <c r="V442" s="338">
        <v>0</v>
      </c>
      <c r="W442" s="339">
        <f t="shared" si="20"/>
        <v>0</v>
      </c>
      <c r="X442" s="36" t="str">
        <f>IFERROR(IF(W442=0,"",ROUNDUP(W442/H442,0)*0.01196),"")</f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631</v>
      </c>
      <c r="B443" s="54" t="s">
        <v>632</v>
      </c>
      <c r="C443" s="31">
        <v>4301011431</v>
      </c>
      <c r="D443" s="345">
        <v>4607091384437</v>
      </c>
      <c r="E443" s="344"/>
      <c r="F443" s="337">
        <v>0.88</v>
      </c>
      <c r="G443" s="32">
        <v>6</v>
      </c>
      <c r="H443" s="337">
        <v>5.28</v>
      </c>
      <c r="I443" s="337">
        <v>5.64</v>
      </c>
      <c r="J443" s="32">
        <v>104</v>
      </c>
      <c r="K443" s="32" t="s">
        <v>103</v>
      </c>
      <c r="L443" s="33" t="s">
        <v>104</v>
      </c>
      <c r="M443" s="32">
        <v>50</v>
      </c>
      <c r="N443" s="5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3" s="343"/>
      <c r="P443" s="343"/>
      <c r="Q443" s="343"/>
      <c r="R443" s="344"/>
      <c r="S443" s="34"/>
      <c r="T443" s="34"/>
      <c r="U443" s="35" t="s">
        <v>65</v>
      </c>
      <c r="V443" s="338">
        <v>0</v>
      </c>
      <c r="W443" s="339">
        <f t="shared" si="20"/>
        <v>0</v>
      </c>
      <c r="X443" s="36" t="str">
        <f>IFERROR(IF(W443=0,"",ROUNDUP(W443/H443,0)*0.01196),"")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633</v>
      </c>
      <c r="B444" s="54" t="s">
        <v>634</v>
      </c>
      <c r="C444" s="31">
        <v>4301011365</v>
      </c>
      <c r="D444" s="345">
        <v>4607091389104</v>
      </c>
      <c r="E444" s="344"/>
      <c r="F444" s="337">
        <v>0.88</v>
      </c>
      <c r="G444" s="32">
        <v>6</v>
      </c>
      <c r="H444" s="337">
        <v>5.28</v>
      </c>
      <c r="I444" s="337">
        <v>5.64</v>
      </c>
      <c r="J444" s="32">
        <v>104</v>
      </c>
      <c r="K444" s="32" t="s">
        <v>103</v>
      </c>
      <c r="L444" s="33" t="s">
        <v>104</v>
      </c>
      <c r="M444" s="32">
        <v>55</v>
      </c>
      <c r="N444" s="44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4" s="343"/>
      <c r="P444" s="343"/>
      <c r="Q444" s="343"/>
      <c r="R444" s="344"/>
      <c r="S444" s="34"/>
      <c r="T444" s="34"/>
      <c r="U444" s="35" t="s">
        <v>65</v>
      </c>
      <c r="V444" s="338">
        <v>0</v>
      </c>
      <c r="W444" s="339">
        <f t="shared" si="20"/>
        <v>0</v>
      </c>
      <c r="X444" s="36" t="str">
        <f>IFERROR(IF(W444=0,"",ROUNDUP(W444/H444,0)*0.01196),"")</f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635</v>
      </c>
      <c r="B445" s="54" t="s">
        <v>636</v>
      </c>
      <c r="C445" s="31">
        <v>4301011367</v>
      </c>
      <c r="D445" s="345">
        <v>4680115880603</v>
      </c>
      <c r="E445" s="344"/>
      <c r="F445" s="337">
        <v>0.6</v>
      </c>
      <c r="G445" s="32">
        <v>6</v>
      </c>
      <c r="H445" s="337">
        <v>3.6</v>
      </c>
      <c r="I445" s="337">
        <v>3.84</v>
      </c>
      <c r="J445" s="32">
        <v>120</v>
      </c>
      <c r="K445" s="32" t="s">
        <v>63</v>
      </c>
      <c r="L445" s="33" t="s">
        <v>104</v>
      </c>
      <c r="M445" s="32">
        <v>55</v>
      </c>
      <c r="N445" s="5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5" s="343"/>
      <c r="P445" s="343"/>
      <c r="Q445" s="343"/>
      <c r="R445" s="344"/>
      <c r="S445" s="34"/>
      <c r="T445" s="34"/>
      <c r="U445" s="35" t="s">
        <v>65</v>
      </c>
      <c r="V445" s="338">
        <v>0</v>
      </c>
      <c r="W445" s="339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637</v>
      </c>
      <c r="B446" s="54" t="s">
        <v>638</v>
      </c>
      <c r="C446" s="31">
        <v>4301011168</v>
      </c>
      <c r="D446" s="345">
        <v>4607091389999</v>
      </c>
      <c r="E446" s="344"/>
      <c r="F446" s="337">
        <v>0.6</v>
      </c>
      <c r="G446" s="32">
        <v>6</v>
      </c>
      <c r="H446" s="337">
        <v>3.6</v>
      </c>
      <c r="I446" s="337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6" s="343"/>
      <c r="P446" s="343"/>
      <c r="Q446" s="343"/>
      <c r="R446" s="344"/>
      <c r="S446" s="34"/>
      <c r="T446" s="34"/>
      <c r="U446" s="35" t="s">
        <v>65</v>
      </c>
      <c r="V446" s="338">
        <v>0</v>
      </c>
      <c r="W446" s="339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639</v>
      </c>
      <c r="B447" s="54" t="s">
        <v>640</v>
      </c>
      <c r="C447" s="31">
        <v>4301011372</v>
      </c>
      <c r="D447" s="345">
        <v>4680115882782</v>
      </c>
      <c r="E447" s="344"/>
      <c r="F447" s="337">
        <v>0.6</v>
      </c>
      <c r="G447" s="32">
        <v>6</v>
      </c>
      <c r="H447" s="337">
        <v>3.6</v>
      </c>
      <c r="I447" s="337">
        <v>3.84</v>
      </c>
      <c r="J447" s="32">
        <v>120</v>
      </c>
      <c r="K447" s="32" t="s">
        <v>63</v>
      </c>
      <c r="L447" s="33" t="s">
        <v>104</v>
      </c>
      <c r="M447" s="32">
        <v>50</v>
      </c>
      <c r="N447" s="47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7" s="343"/>
      <c r="P447" s="343"/>
      <c r="Q447" s="343"/>
      <c r="R447" s="344"/>
      <c r="S447" s="34"/>
      <c r="T447" s="34"/>
      <c r="U447" s="35" t="s">
        <v>65</v>
      </c>
      <c r="V447" s="338">
        <v>0</v>
      </c>
      <c r="W447" s="339">
        <f t="shared" si="20"/>
        <v>0</v>
      </c>
      <c r="X447" s="36" t="str">
        <f>IFERROR(IF(W447=0,"",ROUNDUP(W447/H447,0)*0.00937),"")</f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641</v>
      </c>
      <c r="B448" s="54" t="s">
        <v>642</v>
      </c>
      <c r="C448" s="31">
        <v>4301011190</v>
      </c>
      <c r="D448" s="345">
        <v>4607091389098</v>
      </c>
      <c r="E448" s="344"/>
      <c r="F448" s="337">
        <v>0.4</v>
      </c>
      <c r="G448" s="32">
        <v>6</v>
      </c>
      <c r="H448" s="337">
        <v>2.4</v>
      </c>
      <c r="I448" s="337">
        <v>2.6</v>
      </c>
      <c r="J448" s="32">
        <v>156</v>
      </c>
      <c r="K448" s="32" t="s">
        <v>63</v>
      </c>
      <c r="L448" s="33" t="s">
        <v>125</v>
      </c>
      <c r="M448" s="32">
        <v>50</v>
      </c>
      <c r="N448" s="5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8" s="343"/>
      <c r="P448" s="343"/>
      <c r="Q448" s="343"/>
      <c r="R448" s="344"/>
      <c r="S448" s="34"/>
      <c r="T448" s="34"/>
      <c r="U448" s="35" t="s">
        <v>65</v>
      </c>
      <c r="V448" s="338">
        <v>0</v>
      </c>
      <c r="W448" s="339">
        <f t="shared" si="20"/>
        <v>0</v>
      </c>
      <c r="X448" s="36" t="str">
        <f>IFERROR(IF(W448=0,"",ROUNDUP(W448/H448,0)*0.00753),"")</f>
        <v/>
      </c>
      <c r="Y448" s="56"/>
      <c r="Z448" s="57"/>
      <c r="AD448" s="58"/>
      <c r="BA448" s="304" t="s">
        <v>1</v>
      </c>
    </row>
    <row r="449" spans="1:53" ht="27" customHeight="1" x14ac:dyDescent="0.25">
      <c r="A449" s="54" t="s">
        <v>643</v>
      </c>
      <c r="B449" s="54" t="s">
        <v>644</v>
      </c>
      <c r="C449" s="31">
        <v>4301011366</v>
      </c>
      <c r="D449" s="345">
        <v>4607091389982</v>
      </c>
      <c r="E449" s="344"/>
      <c r="F449" s="337">
        <v>0.6</v>
      </c>
      <c r="G449" s="32">
        <v>6</v>
      </c>
      <c r="H449" s="337">
        <v>3.6</v>
      </c>
      <c r="I449" s="337">
        <v>3.84</v>
      </c>
      <c r="J449" s="32">
        <v>120</v>
      </c>
      <c r="K449" s="32" t="s">
        <v>63</v>
      </c>
      <c r="L449" s="33" t="s">
        <v>104</v>
      </c>
      <c r="M449" s="32">
        <v>55</v>
      </c>
      <c r="N449" s="5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9" s="343"/>
      <c r="P449" s="343"/>
      <c r="Q449" s="343"/>
      <c r="R449" s="344"/>
      <c r="S449" s="34"/>
      <c r="T449" s="34"/>
      <c r="U449" s="35" t="s">
        <v>65</v>
      </c>
      <c r="V449" s="338">
        <v>0</v>
      </c>
      <c r="W449" s="339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5" t="s">
        <v>1</v>
      </c>
    </row>
    <row r="450" spans="1:53" x14ac:dyDescent="0.2">
      <c r="A450" s="349"/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1"/>
      <c r="N450" s="346" t="s">
        <v>66</v>
      </c>
      <c r="O450" s="347"/>
      <c r="P450" s="347"/>
      <c r="Q450" s="347"/>
      <c r="R450" s="347"/>
      <c r="S450" s="347"/>
      <c r="T450" s="348"/>
      <c r="U450" s="37" t="s">
        <v>67</v>
      </c>
      <c r="V450" s="340">
        <f>IFERROR(V441/H441,"0")+IFERROR(V442/H442,"0")+IFERROR(V443/H443,"0")+IFERROR(V444/H444,"0")+IFERROR(V445/H445,"0")+IFERROR(V446/H446,"0")+IFERROR(V447/H447,"0")+IFERROR(V448/H448,"0")+IFERROR(V449/H449,"0")</f>
        <v>0</v>
      </c>
      <c r="W450" s="340">
        <f>IFERROR(W441/H441,"0")+IFERROR(W442/H442,"0")+IFERROR(W443/H443,"0")+IFERROR(W444/H444,"0")+IFERROR(W445/H445,"0")+IFERROR(W446/H446,"0")+IFERROR(W447/H447,"0")+IFERROR(W448/H448,"0")+IFERROR(W449/H449,"0")</f>
        <v>0</v>
      </c>
      <c r="X450" s="340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>0</v>
      </c>
      <c r="Y450" s="341"/>
      <c r="Z450" s="341"/>
    </row>
    <row r="451" spans="1:53" x14ac:dyDescent="0.2">
      <c r="A451" s="350"/>
      <c r="B451" s="350"/>
      <c r="C451" s="35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1"/>
      <c r="N451" s="346" t="s">
        <v>66</v>
      </c>
      <c r="O451" s="347"/>
      <c r="P451" s="347"/>
      <c r="Q451" s="347"/>
      <c r="R451" s="347"/>
      <c r="S451" s="347"/>
      <c r="T451" s="348"/>
      <c r="U451" s="37" t="s">
        <v>65</v>
      </c>
      <c r="V451" s="340">
        <f>IFERROR(SUM(V441:V449),"0")</f>
        <v>0</v>
      </c>
      <c r="W451" s="340">
        <f>IFERROR(SUM(W441:W449),"0")</f>
        <v>0</v>
      </c>
      <c r="X451" s="37"/>
      <c r="Y451" s="341"/>
      <c r="Z451" s="341"/>
    </row>
    <row r="452" spans="1:53" ht="14.25" customHeight="1" x14ac:dyDescent="0.25">
      <c r="A452" s="355" t="s">
        <v>100</v>
      </c>
      <c r="B452" s="350"/>
      <c r="C452" s="35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33"/>
      <c r="Z452" s="333"/>
    </row>
    <row r="453" spans="1:53" ht="16.5" customHeight="1" x14ac:dyDescent="0.25">
      <c r="A453" s="54" t="s">
        <v>645</v>
      </c>
      <c r="B453" s="54" t="s">
        <v>646</v>
      </c>
      <c r="C453" s="31">
        <v>4301020222</v>
      </c>
      <c r="D453" s="345">
        <v>4607091388930</v>
      </c>
      <c r="E453" s="344"/>
      <c r="F453" s="337">
        <v>0.88</v>
      </c>
      <c r="G453" s="32">
        <v>6</v>
      </c>
      <c r="H453" s="337">
        <v>5.28</v>
      </c>
      <c r="I453" s="337">
        <v>5.64</v>
      </c>
      <c r="J453" s="32">
        <v>104</v>
      </c>
      <c r="K453" s="32" t="s">
        <v>103</v>
      </c>
      <c r="L453" s="33" t="s">
        <v>104</v>
      </c>
      <c r="M453" s="32">
        <v>55</v>
      </c>
      <c r="N453" s="4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3" s="343"/>
      <c r="P453" s="343"/>
      <c r="Q453" s="343"/>
      <c r="R453" s="344"/>
      <c r="S453" s="34"/>
      <c r="T453" s="34"/>
      <c r="U453" s="35" t="s">
        <v>65</v>
      </c>
      <c r="V453" s="338">
        <v>200</v>
      </c>
      <c r="W453" s="339">
        <f>IFERROR(IF(V453="",0,CEILING((V453/$H453),1)*$H453),"")</f>
        <v>200.64000000000001</v>
      </c>
      <c r="X453" s="36">
        <f>IFERROR(IF(W453=0,"",ROUNDUP(W453/H453,0)*0.01196),"")</f>
        <v>0.45448</v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647</v>
      </c>
      <c r="B454" s="54" t="s">
        <v>648</v>
      </c>
      <c r="C454" s="31">
        <v>4301020206</v>
      </c>
      <c r="D454" s="345">
        <v>4680115880054</v>
      </c>
      <c r="E454" s="344"/>
      <c r="F454" s="337">
        <v>0.6</v>
      </c>
      <c r="G454" s="32">
        <v>6</v>
      </c>
      <c r="H454" s="337">
        <v>3.6</v>
      </c>
      <c r="I454" s="337">
        <v>3.84</v>
      </c>
      <c r="J454" s="32">
        <v>120</v>
      </c>
      <c r="K454" s="32" t="s">
        <v>63</v>
      </c>
      <c r="L454" s="33" t="s">
        <v>104</v>
      </c>
      <c r="M454" s="32">
        <v>55</v>
      </c>
      <c r="N454" s="6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4" s="343"/>
      <c r="P454" s="343"/>
      <c r="Q454" s="343"/>
      <c r="R454" s="344"/>
      <c r="S454" s="34"/>
      <c r="T454" s="34"/>
      <c r="U454" s="35" t="s">
        <v>65</v>
      </c>
      <c r="V454" s="338">
        <v>24</v>
      </c>
      <c r="W454" s="339">
        <f>IFERROR(IF(V454="",0,CEILING((V454/$H454),1)*$H454),"")</f>
        <v>25.2</v>
      </c>
      <c r="X454" s="36">
        <f>IFERROR(IF(W454=0,"",ROUNDUP(W454/H454,0)*0.00937),"")</f>
        <v>6.5589999999999996E-2</v>
      </c>
      <c r="Y454" s="56"/>
      <c r="Z454" s="57"/>
      <c r="AD454" s="58"/>
      <c r="BA454" s="307" t="s">
        <v>1</v>
      </c>
    </row>
    <row r="455" spans="1:53" x14ac:dyDescent="0.2">
      <c r="A455" s="349"/>
      <c r="B455" s="350"/>
      <c r="C455" s="35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1"/>
      <c r="N455" s="346" t="s">
        <v>66</v>
      </c>
      <c r="O455" s="347"/>
      <c r="P455" s="347"/>
      <c r="Q455" s="347"/>
      <c r="R455" s="347"/>
      <c r="S455" s="347"/>
      <c r="T455" s="348"/>
      <c r="U455" s="37" t="s">
        <v>67</v>
      </c>
      <c r="V455" s="340">
        <f>IFERROR(V453/H453,"0")+IFERROR(V454/H454,"0")</f>
        <v>44.54545454545454</v>
      </c>
      <c r="W455" s="340">
        <f>IFERROR(W453/H453,"0")+IFERROR(W454/H454,"0")</f>
        <v>45</v>
      </c>
      <c r="X455" s="340">
        <f>IFERROR(IF(X453="",0,X453),"0")+IFERROR(IF(X454="",0,X454),"0")</f>
        <v>0.52007000000000003</v>
      </c>
      <c r="Y455" s="341"/>
      <c r="Z455" s="341"/>
    </row>
    <row r="456" spans="1:53" x14ac:dyDescent="0.2">
      <c r="A456" s="350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1"/>
      <c r="N456" s="346" t="s">
        <v>66</v>
      </c>
      <c r="O456" s="347"/>
      <c r="P456" s="347"/>
      <c r="Q456" s="347"/>
      <c r="R456" s="347"/>
      <c r="S456" s="347"/>
      <c r="T456" s="348"/>
      <c r="U456" s="37" t="s">
        <v>65</v>
      </c>
      <c r="V456" s="340">
        <f>IFERROR(SUM(V453:V454),"0")</f>
        <v>224</v>
      </c>
      <c r="W456" s="340">
        <f>IFERROR(SUM(W453:W454),"0")</f>
        <v>225.84</v>
      </c>
      <c r="X456" s="37"/>
      <c r="Y456" s="341"/>
      <c r="Z456" s="341"/>
    </row>
    <row r="457" spans="1:53" ht="14.25" customHeight="1" x14ac:dyDescent="0.25">
      <c r="A457" s="355" t="s">
        <v>60</v>
      </c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33"/>
      <c r="Z457" s="333"/>
    </row>
    <row r="458" spans="1:53" ht="27" customHeight="1" x14ac:dyDescent="0.25">
      <c r="A458" s="54" t="s">
        <v>649</v>
      </c>
      <c r="B458" s="54" t="s">
        <v>650</v>
      </c>
      <c r="C458" s="31">
        <v>4301031252</v>
      </c>
      <c r="D458" s="345">
        <v>4680115883116</v>
      </c>
      <c r="E458" s="344"/>
      <c r="F458" s="337">
        <v>0.88</v>
      </c>
      <c r="G458" s="32">
        <v>6</v>
      </c>
      <c r="H458" s="337">
        <v>5.28</v>
      </c>
      <c r="I458" s="337">
        <v>5.64</v>
      </c>
      <c r="J458" s="32">
        <v>104</v>
      </c>
      <c r="K458" s="32" t="s">
        <v>103</v>
      </c>
      <c r="L458" s="33" t="s">
        <v>104</v>
      </c>
      <c r="M458" s="32">
        <v>60</v>
      </c>
      <c r="N458" s="5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8" s="343"/>
      <c r="P458" s="343"/>
      <c r="Q458" s="343"/>
      <c r="R458" s="344"/>
      <c r="S458" s="34"/>
      <c r="T458" s="34"/>
      <c r="U458" s="35" t="s">
        <v>65</v>
      </c>
      <c r="V458" s="338">
        <v>0</v>
      </c>
      <c r="W458" s="339">
        <f t="shared" ref="W458:W463" si="21"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4301031248</v>
      </c>
      <c r="D459" s="345">
        <v>4680115883093</v>
      </c>
      <c r="E459" s="344"/>
      <c r="F459" s="337">
        <v>0.88</v>
      </c>
      <c r="G459" s="32">
        <v>6</v>
      </c>
      <c r="H459" s="337">
        <v>5.28</v>
      </c>
      <c r="I459" s="337">
        <v>5.64</v>
      </c>
      <c r="J459" s="32">
        <v>104</v>
      </c>
      <c r="K459" s="32" t="s">
        <v>103</v>
      </c>
      <c r="L459" s="33" t="s">
        <v>64</v>
      </c>
      <c r="M459" s="32">
        <v>60</v>
      </c>
      <c r="N459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9" s="343"/>
      <c r="P459" s="343"/>
      <c r="Q459" s="343"/>
      <c r="R459" s="344"/>
      <c r="S459" s="34"/>
      <c r="T459" s="34"/>
      <c r="U459" s="35" t="s">
        <v>65</v>
      </c>
      <c r="V459" s="338">
        <v>100</v>
      </c>
      <c r="W459" s="339">
        <f t="shared" si="21"/>
        <v>100.32000000000001</v>
      </c>
      <c r="X459" s="36">
        <f>IFERROR(IF(W459=0,"",ROUNDUP(W459/H459,0)*0.01196),"")</f>
        <v>0.22724</v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653</v>
      </c>
      <c r="B460" s="54" t="s">
        <v>654</v>
      </c>
      <c r="C460" s="31">
        <v>4301031250</v>
      </c>
      <c r="D460" s="345">
        <v>4680115883109</v>
      </c>
      <c r="E460" s="344"/>
      <c r="F460" s="337">
        <v>0.88</v>
      </c>
      <c r="G460" s="32">
        <v>6</v>
      </c>
      <c r="H460" s="337">
        <v>5.28</v>
      </c>
      <c r="I460" s="337">
        <v>5.64</v>
      </c>
      <c r="J460" s="32">
        <v>104</v>
      </c>
      <c r="K460" s="32" t="s">
        <v>103</v>
      </c>
      <c r="L460" s="33" t="s">
        <v>64</v>
      </c>
      <c r="M460" s="32">
        <v>60</v>
      </c>
      <c r="N460" s="3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0" s="343"/>
      <c r="P460" s="343"/>
      <c r="Q460" s="343"/>
      <c r="R460" s="344"/>
      <c r="S460" s="34"/>
      <c r="T460" s="34"/>
      <c r="U460" s="35" t="s">
        <v>65</v>
      </c>
      <c r="V460" s="338">
        <v>0</v>
      </c>
      <c r="W460" s="339">
        <f t="shared" si="21"/>
        <v>0</v>
      </c>
      <c r="X460" s="36" t="str">
        <f>IFERROR(IF(W460=0,"",ROUNDUP(W460/H460,0)*0.01196),"")</f>
        <v/>
      </c>
      <c r="Y460" s="56"/>
      <c r="Z460" s="57"/>
      <c r="AD460" s="58"/>
      <c r="BA460" s="310" t="s">
        <v>1</v>
      </c>
    </row>
    <row r="461" spans="1:53" ht="27" customHeight="1" x14ac:dyDescent="0.25">
      <c r="A461" s="54" t="s">
        <v>655</v>
      </c>
      <c r="B461" s="54" t="s">
        <v>656</v>
      </c>
      <c r="C461" s="31">
        <v>4301031249</v>
      </c>
      <c r="D461" s="345">
        <v>4680115882072</v>
      </c>
      <c r="E461" s="344"/>
      <c r="F461" s="337">
        <v>0.6</v>
      </c>
      <c r="G461" s="32">
        <v>6</v>
      </c>
      <c r="H461" s="337">
        <v>3.6</v>
      </c>
      <c r="I461" s="337">
        <v>3.84</v>
      </c>
      <c r="J461" s="32">
        <v>120</v>
      </c>
      <c r="K461" s="32" t="s">
        <v>63</v>
      </c>
      <c r="L461" s="33" t="s">
        <v>104</v>
      </c>
      <c r="M461" s="32">
        <v>60</v>
      </c>
      <c r="N461" s="576" t="s">
        <v>657</v>
      </c>
      <c r="O461" s="343"/>
      <c r="P461" s="343"/>
      <c r="Q461" s="343"/>
      <c r="R461" s="344"/>
      <c r="S461" s="34"/>
      <c r="T461" s="34"/>
      <c r="U461" s="35" t="s">
        <v>65</v>
      </c>
      <c r="V461" s="338">
        <v>0</v>
      </c>
      <c r="W461" s="339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1" t="s">
        <v>1</v>
      </c>
    </row>
    <row r="462" spans="1:53" ht="27" customHeight="1" x14ac:dyDescent="0.25">
      <c r="A462" s="54" t="s">
        <v>658</v>
      </c>
      <c r="B462" s="54" t="s">
        <v>659</v>
      </c>
      <c r="C462" s="31">
        <v>4301031251</v>
      </c>
      <c r="D462" s="345">
        <v>4680115882102</v>
      </c>
      <c r="E462" s="344"/>
      <c r="F462" s="337">
        <v>0.6</v>
      </c>
      <c r="G462" s="32">
        <v>6</v>
      </c>
      <c r="H462" s="337">
        <v>3.6</v>
      </c>
      <c r="I462" s="337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365" t="s">
        <v>660</v>
      </c>
      <c r="O462" s="343"/>
      <c r="P462" s="343"/>
      <c r="Q462" s="343"/>
      <c r="R462" s="344"/>
      <c r="S462" s="34"/>
      <c r="T462" s="34"/>
      <c r="U462" s="35" t="s">
        <v>65</v>
      </c>
      <c r="V462" s="338">
        <v>0</v>
      </c>
      <c r="W462" s="33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2" t="s">
        <v>1</v>
      </c>
    </row>
    <row r="463" spans="1:53" ht="27" customHeight="1" x14ac:dyDescent="0.25">
      <c r="A463" s="54" t="s">
        <v>661</v>
      </c>
      <c r="B463" s="54" t="s">
        <v>662</v>
      </c>
      <c r="C463" s="31">
        <v>4301031253</v>
      </c>
      <c r="D463" s="345">
        <v>4680115882096</v>
      </c>
      <c r="E463" s="344"/>
      <c r="F463" s="337">
        <v>0.6</v>
      </c>
      <c r="G463" s="32">
        <v>6</v>
      </c>
      <c r="H463" s="337">
        <v>3.6</v>
      </c>
      <c r="I463" s="337">
        <v>3.81</v>
      </c>
      <c r="J463" s="32">
        <v>120</v>
      </c>
      <c r="K463" s="32" t="s">
        <v>63</v>
      </c>
      <c r="L463" s="33" t="s">
        <v>64</v>
      </c>
      <c r="M463" s="32">
        <v>60</v>
      </c>
      <c r="N463" s="397" t="s">
        <v>663</v>
      </c>
      <c r="O463" s="343"/>
      <c r="P463" s="343"/>
      <c r="Q463" s="343"/>
      <c r="R463" s="344"/>
      <c r="S463" s="34"/>
      <c r="T463" s="34"/>
      <c r="U463" s="35" t="s">
        <v>65</v>
      </c>
      <c r="V463" s="338">
        <v>0</v>
      </c>
      <c r="W463" s="339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49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67</v>
      </c>
      <c r="V464" s="340">
        <f>IFERROR(V458/H458,"0")+IFERROR(V459/H459,"0")+IFERROR(V460/H460,"0")+IFERROR(V461/H461,"0")+IFERROR(V462/H462,"0")+IFERROR(V463/H463,"0")</f>
        <v>18.939393939393938</v>
      </c>
      <c r="W464" s="340">
        <f>IFERROR(W458/H458,"0")+IFERROR(W459/H459,"0")+IFERROR(W460/H460,"0")+IFERROR(W461/H461,"0")+IFERROR(W462/H462,"0")+IFERROR(W463/H463,"0")</f>
        <v>19</v>
      </c>
      <c r="X464" s="340">
        <f>IFERROR(IF(X458="",0,X458),"0")+IFERROR(IF(X459="",0,X459),"0")+IFERROR(IF(X460="",0,X460),"0")+IFERROR(IF(X461="",0,X461),"0")+IFERROR(IF(X462="",0,X462),"0")+IFERROR(IF(X463="",0,X463),"0")</f>
        <v>0.22724</v>
      </c>
      <c r="Y464" s="341"/>
      <c r="Z464" s="341"/>
    </row>
    <row r="465" spans="1:53" x14ac:dyDescent="0.2">
      <c r="A465" s="350"/>
      <c r="B465" s="350"/>
      <c r="C465" s="35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1"/>
      <c r="N465" s="346" t="s">
        <v>66</v>
      </c>
      <c r="O465" s="347"/>
      <c r="P465" s="347"/>
      <c r="Q465" s="347"/>
      <c r="R465" s="347"/>
      <c r="S465" s="347"/>
      <c r="T465" s="348"/>
      <c r="U465" s="37" t="s">
        <v>65</v>
      </c>
      <c r="V465" s="340">
        <f>IFERROR(SUM(V458:V463),"0")</f>
        <v>100</v>
      </c>
      <c r="W465" s="340">
        <f>IFERROR(SUM(W458:W463),"0")</f>
        <v>100.32000000000001</v>
      </c>
      <c r="X465" s="37"/>
      <c r="Y465" s="341"/>
      <c r="Z465" s="341"/>
    </row>
    <row r="466" spans="1:53" ht="14.25" customHeight="1" x14ac:dyDescent="0.25">
      <c r="A466" s="355" t="s">
        <v>68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33"/>
      <c r="Z466" s="333"/>
    </row>
    <row r="467" spans="1:53" ht="27" customHeight="1" x14ac:dyDescent="0.25">
      <c r="A467" s="54" t="s">
        <v>664</v>
      </c>
      <c r="B467" s="54" t="s">
        <v>665</v>
      </c>
      <c r="C467" s="31">
        <v>4301051058</v>
      </c>
      <c r="D467" s="345">
        <v>4680115883536</v>
      </c>
      <c r="E467" s="344"/>
      <c r="F467" s="337">
        <v>0.3</v>
      </c>
      <c r="G467" s="32">
        <v>6</v>
      </c>
      <c r="H467" s="337">
        <v>1.8</v>
      </c>
      <c r="I467" s="337">
        <v>2.0659999999999998</v>
      </c>
      <c r="J467" s="32">
        <v>156</v>
      </c>
      <c r="K467" s="32" t="s">
        <v>63</v>
      </c>
      <c r="L467" s="33" t="s">
        <v>64</v>
      </c>
      <c r="M467" s="32">
        <v>45</v>
      </c>
      <c r="N467" s="593" t="s">
        <v>666</v>
      </c>
      <c r="O467" s="343"/>
      <c r="P467" s="343"/>
      <c r="Q467" s="343"/>
      <c r="R467" s="344"/>
      <c r="S467" s="34"/>
      <c r="T467" s="34"/>
      <c r="U467" s="35" t="s">
        <v>65</v>
      </c>
      <c r="V467" s="338">
        <v>0</v>
      </c>
      <c r="W467" s="339">
        <f>IFERROR(IF(V467="",0,CEILING((V467/$H467),1)*$H467),"")</f>
        <v>0</v>
      </c>
      <c r="X467" s="36" t="str">
        <f>IFERROR(IF(W467=0,"",ROUNDUP(W467/H467,0)*0.00753),"")</f>
        <v/>
      </c>
      <c r="Y467" s="56"/>
      <c r="Z467" s="57" t="s">
        <v>355</v>
      </c>
      <c r="AD467" s="58"/>
      <c r="BA467" s="314" t="s">
        <v>1</v>
      </c>
    </row>
    <row r="468" spans="1:53" ht="16.5" customHeight="1" x14ac:dyDescent="0.25">
      <c r="A468" s="54" t="s">
        <v>667</v>
      </c>
      <c r="B468" s="54" t="s">
        <v>668</v>
      </c>
      <c r="C468" s="31">
        <v>4301051230</v>
      </c>
      <c r="D468" s="345">
        <v>4607091383409</v>
      </c>
      <c r="E468" s="344"/>
      <c r="F468" s="337">
        <v>1.3</v>
      </c>
      <c r="G468" s="32">
        <v>6</v>
      </c>
      <c r="H468" s="337">
        <v>7.8</v>
      </c>
      <c r="I468" s="337">
        <v>8.3460000000000001</v>
      </c>
      <c r="J468" s="32">
        <v>56</v>
      </c>
      <c r="K468" s="32" t="s">
        <v>103</v>
      </c>
      <c r="L468" s="33" t="s">
        <v>64</v>
      </c>
      <c r="M468" s="32">
        <v>45</v>
      </c>
      <c r="N468" s="5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8" s="343"/>
      <c r="P468" s="343"/>
      <c r="Q468" s="343"/>
      <c r="R468" s="344"/>
      <c r="S468" s="34"/>
      <c r="T468" s="34"/>
      <c r="U468" s="35" t="s">
        <v>65</v>
      </c>
      <c r="V468" s="338">
        <v>0</v>
      </c>
      <c r="W468" s="339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5" t="s">
        <v>1</v>
      </c>
    </row>
    <row r="469" spans="1:53" ht="16.5" customHeight="1" x14ac:dyDescent="0.25">
      <c r="A469" s="54" t="s">
        <v>669</v>
      </c>
      <c r="B469" s="54" t="s">
        <v>670</v>
      </c>
      <c r="C469" s="31">
        <v>4301051231</v>
      </c>
      <c r="D469" s="345">
        <v>4607091383416</v>
      </c>
      <c r="E469" s="344"/>
      <c r="F469" s="337">
        <v>1.3</v>
      </c>
      <c r="G469" s="32">
        <v>6</v>
      </c>
      <c r="H469" s="337">
        <v>7.8</v>
      </c>
      <c r="I469" s="337">
        <v>8.3460000000000001</v>
      </c>
      <c r="J469" s="32">
        <v>56</v>
      </c>
      <c r="K469" s="32" t="s">
        <v>103</v>
      </c>
      <c r="L469" s="33" t="s">
        <v>64</v>
      </c>
      <c r="M469" s="32">
        <v>45</v>
      </c>
      <c r="N469" s="6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9" s="343"/>
      <c r="P469" s="343"/>
      <c r="Q469" s="343"/>
      <c r="R469" s="344"/>
      <c r="S469" s="34"/>
      <c r="T469" s="34"/>
      <c r="U469" s="35" t="s">
        <v>65</v>
      </c>
      <c r="V469" s="338">
        <v>0</v>
      </c>
      <c r="W469" s="339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6" t="s">
        <v>1</v>
      </c>
    </row>
    <row r="470" spans="1:53" x14ac:dyDescent="0.2">
      <c r="A470" s="349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1"/>
      <c r="N470" s="346" t="s">
        <v>66</v>
      </c>
      <c r="O470" s="347"/>
      <c r="P470" s="347"/>
      <c r="Q470" s="347"/>
      <c r="R470" s="347"/>
      <c r="S470" s="347"/>
      <c r="T470" s="348"/>
      <c r="U470" s="37" t="s">
        <v>67</v>
      </c>
      <c r="V470" s="340">
        <f>IFERROR(V467/H467,"0")+IFERROR(V468/H468,"0")+IFERROR(V469/H469,"0")</f>
        <v>0</v>
      </c>
      <c r="W470" s="340">
        <f>IFERROR(W467/H467,"0")+IFERROR(W468/H468,"0")+IFERROR(W469/H469,"0")</f>
        <v>0</v>
      </c>
      <c r="X470" s="340">
        <f>IFERROR(IF(X467="",0,X467),"0")+IFERROR(IF(X468="",0,X468),"0")+IFERROR(IF(X469="",0,X469),"0")</f>
        <v>0</v>
      </c>
      <c r="Y470" s="341"/>
      <c r="Z470" s="341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65</v>
      </c>
      <c r="V471" s="340">
        <f>IFERROR(SUM(V467:V469),"0")</f>
        <v>0</v>
      </c>
      <c r="W471" s="340">
        <f>IFERROR(SUM(W467:W469),"0")</f>
        <v>0</v>
      </c>
      <c r="X471" s="37"/>
      <c r="Y471" s="341"/>
      <c r="Z471" s="341"/>
    </row>
    <row r="472" spans="1:53" ht="27.75" customHeight="1" x14ac:dyDescent="0.2">
      <c r="A472" s="356" t="s">
        <v>671</v>
      </c>
      <c r="B472" s="357"/>
      <c r="C472" s="357"/>
      <c r="D472" s="357"/>
      <c r="E472" s="357"/>
      <c r="F472" s="357"/>
      <c r="G472" s="357"/>
      <c r="H472" s="357"/>
      <c r="I472" s="357"/>
      <c r="J472" s="357"/>
      <c r="K472" s="357"/>
      <c r="L472" s="357"/>
      <c r="M472" s="357"/>
      <c r="N472" s="357"/>
      <c r="O472" s="357"/>
      <c r="P472" s="357"/>
      <c r="Q472" s="357"/>
      <c r="R472" s="357"/>
      <c r="S472" s="357"/>
      <c r="T472" s="357"/>
      <c r="U472" s="357"/>
      <c r="V472" s="357"/>
      <c r="W472" s="357"/>
      <c r="X472" s="357"/>
      <c r="Y472" s="48"/>
      <c r="Z472" s="48"/>
    </row>
    <row r="473" spans="1:53" ht="16.5" customHeight="1" x14ac:dyDescent="0.25">
      <c r="A473" s="371" t="s">
        <v>672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34"/>
      <c r="Z473" s="334"/>
    </row>
    <row r="474" spans="1:53" ht="14.25" customHeight="1" x14ac:dyDescent="0.25">
      <c r="A474" s="355" t="s">
        <v>108</v>
      </c>
      <c r="B474" s="350"/>
      <c r="C474" s="35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33"/>
      <c r="Z474" s="333"/>
    </row>
    <row r="475" spans="1:53" ht="27" customHeight="1" x14ac:dyDescent="0.25">
      <c r="A475" s="54" t="s">
        <v>673</v>
      </c>
      <c r="B475" s="54" t="s">
        <v>674</v>
      </c>
      <c r="C475" s="31">
        <v>4301011585</v>
      </c>
      <c r="D475" s="345">
        <v>4640242180441</v>
      </c>
      <c r="E475" s="344"/>
      <c r="F475" s="337">
        <v>1.5</v>
      </c>
      <c r="G475" s="32">
        <v>8</v>
      </c>
      <c r="H475" s="337">
        <v>12</v>
      </c>
      <c r="I475" s="337">
        <v>12.48</v>
      </c>
      <c r="J475" s="32">
        <v>56</v>
      </c>
      <c r="K475" s="32" t="s">
        <v>103</v>
      </c>
      <c r="L475" s="33" t="s">
        <v>104</v>
      </c>
      <c r="M475" s="32">
        <v>50</v>
      </c>
      <c r="N475" s="386" t="s">
        <v>675</v>
      </c>
      <c r="O475" s="343"/>
      <c r="P475" s="343"/>
      <c r="Q475" s="343"/>
      <c r="R475" s="344"/>
      <c r="S475" s="34"/>
      <c r="T475" s="34"/>
      <c r="U475" s="35" t="s">
        <v>65</v>
      </c>
      <c r="V475" s="338">
        <v>0</v>
      </c>
      <c r="W475" s="339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t="27" customHeight="1" x14ac:dyDescent="0.25">
      <c r="A476" s="54" t="s">
        <v>676</v>
      </c>
      <c r="B476" s="54" t="s">
        <v>677</v>
      </c>
      <c r="C476" s="31">
        <v>4301011584</v>
      </c>
      <c r="D476" s="345">
        <v>4640242180564</v>
      </c>
      <c r="E476" s="344"/>
      <c r="F476" s="337">
        <v>1.5</v>
      </c>
      <c r="G476" s="32">
        <v>8</v>
      </c>
      <c r="H476" s="337">
        <v>12</v>
      </c>
      <c r="I476" s="337">
        <v>12.48</v>
      </c>
      <c r="J476" s="32">
        <v>56</v>
      </c>
      <c r="K476" s="32" t="s">
        <v>103</v>
      </c>
      <c r="L476" s="33" t="s">
        <v>104</v>
      </c>
      <c r="M476" s="32">
        <v>50</v>
      </c>
      <c r="N476" s="426" t="s">
        <v>678</v>
      </c>
      <c r="O476" s="343"/>
      <c r="P476" s="343"/>
      <c r="Q476" s="343"/>
      <c r="R476" s="344"/>
      <c r="S476" s="34"/>
      <c r="T476" s="34"/>
      <c r="U476" s="35" t="s">
        <v>65</v>
      </c>
      <c r="V476" s="338">
        <v>0</v>
      </c>
      <c r="W476" s="33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27" customHeight="1" x14ac:dyDescent="0.25">
      <c r="A477" s="54" t="s">
        <v>679</v>
      </c>
      <c r="B477" s="54" t="s">
        <v>680</v>
      </c>
      <c r="C477" s="31">
        <v>4301011551</v>
      </c>
      <c r="D477" s="345">
        <v>4640242180038</v>
      </c>
      <c r="E477" s="344"/>
      <c r="F477" s="337">
        <v>0.4</v>
      </c>
      <c r="G477" s="32">
        <v>10</v>
      </c>
      <c r="H477" s="337">
        <v>4</v>
      </c>
      <c r="I477" s="337">
        <v>4.24</v>
      </c>
      <c r="J477" s="32">
        <v>120</v>
      </c>
      <c r="K477" s="32" t="s">
        <v>63</v>
      </c>
      <c r="L477" s="33" t="s">
        <v>104</v>
      </c>
      <c r="M477" s="32">
        <v>50</v>
      </c>
      <c r="N477" s="563" t="s">
        <v>681</v>
      </c>
      <c r="O477" s="343"/>
      <c r="P477" s="343"/>
      <c r="Q477" s="343"/>
      <c r="R477" s="344"/>
      <c r="S477" s="34"/>
      <c r="T477" s="34"/>
      <c r="U477" s="35" t="s">
        <v>65</v>
      </c>
      <c r="V477" s="338">
        <v>0</v>
      </c>
      <c r="W477" s="339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/>
      <c r="AD477" s="58"/>
      <c r="BA477" s="319" t="s">
        <v>1</v>
      </c>
    </row>
    <row r="478" spans="1:53" x14ac:dyDescent="0.2">
      <c r="A478" s="349"/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1"/>
      <c r="N478" s="346" t="s">
        <v>66</v>
      </c>
      <c r="O478" s="347"/>
      <c r="P478" s="347"/>
      <c r="Q478" s="347"/>
      <c r="R478" s="347"/>
      <c r="S478" s="347"/>
      <c r="T478" s="348"/>
      <c r="U478" s="37" t="s">
        <v>67</v>
      </c>
      <c r="V478" s="340">
        <f>IFERROR(V475/H475,"0")+IFERROR(V476/H476,"0")+IFERROR(V477/H477,"0")</f>
        <v>0</v>
      </c>
      <c r="W478" s="340">
        <f>IFERROR(W475/H475,"0")+IFERROR(W476/H476,"0")+IFERROR(W477/H477,"0")</f>
        <v>0</v>
      </c>
      <c r="X478" s="340">
        <f>IFERROR(IF(X475="",0,X475),"0")+IFERROR(IF(X476="",0,X476),"0")+IFERROR(IF(X477="",0,X477),"0")</f>
        <v>0</v>
      </c>
      <c r="Y478" s="341"/>
      <c r="Z478" s="341"/>
    </row>
    <row r="479" spans="1:53" x14ac:dyDescent="0.2">
      <c r="A479" s="350"/>
      <c r="B479" s="350"/>
      <c r="C479" s="35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1"/>
      <c r="N479" s="346" t="s">
        <v>66</v>
      </c>
      <c r="O479" s="347"/>
      <c r="P479" s="347"/>
      <c r="Q479" s="347"/>
      <c r="R479" s="347"/>
      <c r="S479" s="347"/>
      <c r="T479" s="348"/>
      <c r="U479" s="37" t="s">
        <v>65</v>
      </c>
      <c r="V479" s="340">
        <f>IFERROR(SUM(V475:V477),"0")</f>
        <v>0</v>
      </c>
      <c r="W479" s="340">
        <f>IFERROR(SUM(W475:W477),"0")</f>
        <v>0</v>
      </c>
      <c r="X479" s="37"/>
      <c r="Y479" s="341"/>
      <c r="Z479" s="341"/>
    </row>
    <row r="480" spans="1:53" ht="14.25" customHeight="1" x14ac:dyDescent="0.25">
      <c r="A480" s="355" t="s">
        <v>100</v>
      </c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33"/>
      <c r="Z480" s="333"/>
    </row>
    <row r="481" spans="1:53" ht="27" customHeight="1" x14ac:dyDescent="0.25">
      <c r="A481" s="54" t="s">
        <v>682</v>
      </c>
      <c r="B481" s="54" t="s">
        <v>683</v>
      </c>
      <c r="C481" s="31">
        <v>4301020260</v>
      </c>
      <c r="D481" s="345">
        <v>4640242180526</v>
      </c>
      <c r="E481" s="344"/>
      <c r="F481" s="337">
        <v>1.8</v>
      </c>
      <c r="G481" s="32">
        <v>6</v>
      </c>
      <c r="H481" s="337">
        <v>10.8</v>
      </c>
      <c r="I481" s="337">
        <v>11.28</v>
      </c>
      <c r="J481" s="32">
        <v>56</v>
      </c>
      <c r="K481" s="32" t="s">
        <v>103</v>
      </c>
      <c r="L481" s="33" t="s">
        <v>104</v>
      </c>
      <c r="M481" s="32">
        <v>50</v>
      </c>
      <c r="N481" s="544" t="s">
        <v>684</v>
      </c>
      <c r="O481" s="343"/>
      <c r="P481" s="343"/>
      <c r="Q481" s="343"/>
      <c r="R481" s="344"/>
      <c r="S481" s="34"/>
      <c r="T481" s="34"/>
      <c r="U481" s="35" t="s">
        <v>65</v>
      </c>
      <c r="V481" s="338">
        <v>0</v>
      </c>
      <c r="W481" s="33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0" t="s">
        <v>1</v>
      </c>
    </row>
    <row r="482" spans="1:53" ht="16.5" customHeight="1" x14ac:dyDescent="0.25">
      <c r="A482" s="54" t="s">
        <v>685</v>
      </c>
      <c r="B482" s="54" t="s">
        <v>686</v>
      </c>
      <c r="C482" s="31">
        <v>4301020269</v>
      </c>
      <c r="D482" s="345">
        <v>4640242180519</v>
      </c>
      <c r="E482" s="344"/>
      <c r="F482" s="337">
        <v>1.35</v>
      </c>
      <c r="G482" s="32">
        <v>8</v>
      </c>
      <c r="H482" s="337">
        <v>10.8</v>
      </c>
      <c r="I482" s="337">
        <v>11.28</v>
      </c>
      <c r="J482" s="32">
        <v>56</v>
      </c>
      <c r="K482" s="32" t="s">
        <v>103</v>
      </c>
      <c r="L482" s="33" t="s">
        <v>125</v>
      </c>
      <c r="M482" s="32">
        <v>50</v>
      </c>
      <c r="N482" s="433" t="s">
        <v>687</v>
      </c>
      <c r="O482" s="343"/>
      <c r="P482" s="343"/>
      <c r="Q482" s="343"/>
      <c r="R482" s="344"/>
      <c r="S482" s="34"/>
      <c r="T482" s="34"/>
      <c r="U482" s="35" t="s">
        <v>65</v>
      </c>
      <c r="V482" s="338">
        <v>0</v>
      </c>
      <c r="W482" s="339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1" t="s">
        <v>1</v>
      </c>
    </row>
    <row r="483" spans="1:53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40">
        <f>IFERROR(V481/H481,"0")+IFERROR(V482/H482,"0")</f>
        <v>0</v>
      </c>
      <c r="W483" s="340">
        <f>IFERROR(W481/H481,"0")+IFERROR(W482/H482,"0")</f>
        <v>0</v>
      </c>
      <c r="X483" s="340">
        <f>IFERROR(IF(X481="",0,X481),"0")+IFERROR(IF(X482="",0,X482),"0")</f>
        <v>0</v>
      </c>
      <c r="Y483" s="341"/>
      <c r="Z483" s="341"/>
    </row>
    <row r="484" spans="1:53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40">
        <f>IFERROR(SUM(V481:V482),"0")</f>
        <v>0</v>
      </c>
      <c r="W484" s="340">
        <f>IFERROR(SUM(W481:W482),"0")</f>
        <v>0</v>
      </c>
      <c r="X484" s="37"/>
      <c r="Y484" s="341"/>
      <c r="Z484" s="341"/>
    </row>
    <row r="485" spans="1:53" ht="14.25" customHeight="1" x14ac:dyDescent="0.25">
      <c r="A485" s="355" t="s">
        <v>60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33"/>
      <c r="Z485" s="333"/>
    </row>
    <row r="486" spans="1:53" ht="27" customHeight="1" x14ac:dyDescent="0.25">
      <c r="A486" s="54" t="s">
        <v>688</v>
      </c>
      <c r="B486" s="54" t="s">
        <v>689</v>
      </c>
      <c r="C486" s="31">
        <v>4301031280</v>
      </c>
      <c r="D486" s="345">
        <v>4640242180816</v>
      </c>
      <c r="E486" s="344"/>
      <c r="F486" s="337">
        <v>0.7</v>
      </c>
      <c r="G486" s="32">
        <v>6</v>
      </c>
      <c r="H486" s="337">
        <v>4.2</v>
      </c>
      <c r="I486" s="337">
        <v>4.46</v>
      </c>
      <c r="J486" s="32">
        <v>156</v>
      </c>
      <c r="K486" s="32" t="s">
        <v>63</v>
      </c>
      <c r="L486" s="33" t="s">
        <v>64</v>
      </c>
      <c r="M486" s="32">
        <v>40</v>
      </c>
      <c r="N486" s="373" t="s">
        <v>690</v>
      </c>
      <c r="O486" s="343"/>
      <c r="P486" s="343"/>
      <c r="Q486" s="343"/>
      <c r="R486" s="344"/>
      <c r="S486" s="34"/>
      <c r="T486" s="34"/>
      <c r="U486" s="35" t="s">
        <v>65</v>
      </c>
      <c r="V486" s="338">
        <v>20</v>
      </c>
      <c r="W486" s="339">
        <f>IFERROR(IF(V486="",0,CEILING((V486/$H486),1)*$H486),"")</f>
        <v>21</v>
      </c>
      <c r="X486" s="36">
        <f>IFERROR(IF(W486=0,"",ROUNDUP(W486/H486,0)*0.00753),"")</f>
        <v>3.7650000000000003E-2</v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691</v>
      </c>
      <c r="B487" s="54" t="s">
        <v>692</v>
      </c>
      <c r="C487" s="31">
        <v>4301031244</v>
      </c>
      <c r="D487" s="345">
        <v>4640242180595</v>
      </c>
      <c r="E487" s="344"/>
      <c r="F487" s="337">
        <v>0.7</v>
      </c>
      <c r="G487" s="32">
        <v>6</v>
      </c>
      <c r="H487" s="337">
        <v>4.2</v>
      </c>
      <c r="I487" s="337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585" t="s">
        <v>693</v>
      </c>
      <c r="O487" s="343"/>
      <c r="P487" s="343"/>
      <c r="Q487" s="343"/>
      <c r="R487" s="344"/>
      <c r="S487" s="34"/>
      <c r="T487" s="34"/>
      <c r="U487" s="35" t="s">
        <v>65</v>
      </c>
      <c r="V487" s="338">
        <v>0</v>
      </c>
      <c r="W487" s="339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694</v>
      </c>
      <c r="B488" s="54" t="s">
        <v>695</v>
      </c>
      <c r="C488" s="31">
        <v>4301031203</v>
      </c>
      <c r="D488" s="345">
        <v>4640242180908</v>
      </c>
      <c r="E488" s="344"/>
      <c r="F488" s="337">
        <v>0.28000000000000003</v>
      </c>
      <c r="G488" s="32">
        <v>6</v>
      </c>
      <c r="H488" s="337">
        <v>1.68</v>
      </c>
      <c r="I488" s="337">
        <v>1.81</v>
      </c>
      <c r="J488" s="32">
        <v>234</v>
      </c>
      <c r="K488" s="32" t="s">
        <v>180</v>
      </c>
      <c r="L488" s="33" t="s">
        <v>64</v>
      </c>
      <c r="M488" s="32">
        <v>40</v>
      </c>
      <c r="N488" s="605" t="s">
        <v>696</v>
      </c>
      <c r="O488" s="343"/>
      <c r="P488" s="343"/>
      <c r="Q488" s="343"/>
      <c r="R488" s="344"/>
      <c r="S488" s="34"/>
      <c r="T488" s="34"/>
      <c r="U488" s="35" t="s">
        <v>65</v>
      </c>
      <c r="V488" s="338">
        <v>0</v>
      </c>
      <c r="W488" s="339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697</v>
      </c>
      <c r="B489" s="54" t="s">
        <v>698</v>
      </c>
      <c r="C489" s="31">
        <v>4301031200</v>
      </c>
      <c r="D489" s="345">
        <v>4640242180489</v>
      </c>
      <c r="E489" s="344"/>
      <c r="F489" s="337">
        <v>0.28000000000000003</v>
      </c>
      <c r="G489" s="32">
        <v>6</v>
      </c>
      <c r="H489" s="337">
        <v>1.68</v>
      </c>
      <c r="I489" s="337">
        <v>1.84</v>
      </c>
      <c r="J489" s="32">
        <v>234</v>
      </c>
      <c r="K489" s="32" t="s">
        <v>180</v>
      </c>
      <c r="L489" s="33" t="s">
        <v>64</v>
      </c>
      <c r="M489" s="32">
        <v>40</v>
      </c>
      <c r="N489" s="366" t="s">
        <v>699</v>
      </c>
      <c r="O489" s="343"/>
      <c r="P489" s="343"/>
      <c r="Q489" s="343"/>
      <c r="R489" s="344"/>
      <c r="S489" s="34"/>
      <c r="T489" s="34"/>
      <c r="U489" s="35" t="s">
        <v>65</v>
      </c>
      <c r="V489" s="338">
        <v>0</v>
      </c>
      <c r="W489" s="339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5" t="s">
        <v>1</v>
      </c>
    </row>
    <row r="490" spans="1:53" x14ac:dyDescent="0.2">
      <c r="A490" s="349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1"/>
      <c r="N490" s="346" t="s">
        <v>66</v>
      </c>
      <c r="O490" s="347"/>
      <c r="P490" s="347"/>
      <c r="Q490" s="347"/>
      <c r="R490" s="347"/>
      <c r="S490" s="347"/>
      <c r="T490" s="348"/>
      <c r="U490" s="37" t="s">
        <v>67</v>
      </c>
      <c r="V490" s="340">
        <f>IFERROR(V486/H486,"0")+IFERROR(V487/H487,"0")+IFERROR(V488/H488,"0")+IFERROR(V489/H489,"0")</f>
        <v>4.7619047619047619</v>
      </c>
      <c r="W490" s="340">
        <f>IFERROR(W486/H486,"0")+IFERROR(W487/H487,"0")+IFERROR(W488/H488,"0")+IFERROR(W489/H489,"0")</f>
        <v>5</v>
      </c>
      <c r="X490" s="340">
        <f>IFERROR(IF(X486="",0,X486),"0")+IFERROR(IF(X487="",0,X487),"0")+IFERROR(IF(X488="",0,X488),"0")+IFERROR(IF(X489="",0,X489),"0")</f>
        <v>3.7650000000000003E-2</v>
      </c>
      <c r="Y490" s="341"/>
      <c r="Z490" s="341"/>
    </row>
    <row r="491" spans="1:53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65</v>
      </c>
      <c r="V491" s="340">
        <f>IFERROR(SUM(V486:V489),"0")</f>
        <v>20</v>
      </c>
      <c r="W491" s="340">
        <f>IFERROR(SUM(W486:W489),"0")</f>
        <v>21</v>
      </c>
      <c r="X491" s="37"/>
      <c r="Y491" s="341"/>
      <c r="Z491" s="341"/>
    </row>
    <row r="492" spans="1:53" ht="14.25" customHeight="1" x14ac:dyDescent="0.25">
      <c r="A492" s="355" t="s">
        <v>68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33"/>
      <c r="Z492" s="333"/>
    </row>
    <row r="493" spans="1:53" ht="27" customHeight="1" x14ac:dyDescent="0.25">
      <c r="A493" s="54" t="s">
        <v>700</v>
      </c>
      <c r="B493" s="54" t="s">
        <v>701</v>
      </c>
      <c r="C493" s="31">
        <v>4301051310</v>
      </c>
      <c r="D493" s="345">
        <v>4680115880870</v>
      </c>
      <c r="E493" s="344"/>
      <c r="F493" s="337">
        <v>1.3</v>
      </c>
      <c r="G493" s="32">
        <v>6</v>
      </c>
      <c r="H493" s="337">
        <v>7.8</v>
      </c>
      <c r="I493" s="337">
        <v>8.3640000000000008</v>
      </c>
      <c r="J493" s="32">
        <v>56</v>
      </c>
      <c r="K493" s="32" t="s">
        <v>103</v>
      </c>
      <c r="L493" s="33" t="s">
        <v>125</v>
      </c>
      <c r="M493" s="32">
        <v>40</v>
      </c>
      <c r="N493" s="60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3" s="343"/>
      <c r="P493" s="343"/>
      <c r="Q493" s="343"/>
      <c r="R493" s="344"/>
      <c r="S493" s="34"/>
      <c r="T493" s="34"/>
      <c r="U493" s="35" t="s">
        <v>65</v>
      </c>
      <c r="V493" s="338">
        <v>0</v>
      </c>
      <c r="W493" s="339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27" customHeight="1" x14ac:dyDescent="0.25">
      <c r="A494" s="54" t="s">
        <v>702</v>
      </c>
      <c r="B494" s="54" t="s">
        <v>703</v>
      </c>
      <c r="C494" s="31">
        <v>4301051510</v>
      </c>
      <c r="D494" s="345">
        <v>4640242180540</v>
      </c>
      <c r="E494" s="344"/>
      <c r="F494" s="337">
        <v>1.3</v>
      </c>
      <c r="G494" s="32">
        <v>6</v>
      </c>
      <c r="H494" s="337">
        <v>7.8</v>
      </c>
      <c r="I494" s="337">
        <v>8.3640000000000008</v>
      </c>
      <c r="J494" s="32">
        <v>56</v>
      </c>
      <c r="K494" s="32" t="s">
        <v>103</v>
      </c>
      <c r="L494" s="33" t="s">
        <v>64</v>
      </c>
      <c r="M494" s="32">
        <v>30</v>
      </c>
      <c r="N494" s="546" t="s">
        <v>704</v>
      </c>
      <c r="O494" s="343"/>
      <c r="P494" s="343"/>
      <c r="Q494" s="343"/>
      <c r="R494" s="344"/>
      <c r="S494" s="34"/>
      <c r="T494" s="34"/>
      <c r="U494" s="35" t="s">
        <v>65</v>
      </c>
      <c r="V494" s="338">
        <v>0</v>
      </c>
      <c r="W494" s="339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705</v>
      </c>
      <c r="B495" s="54" t="s">
        <v>706</v>
      </c>
      <c r="C495" s="31">
        <v>4301051390</v>
      </c>
      <c r="D495" s="345">
        <v>4640242181233</v>
      </c>
      <c r="E495" s="344"/>
      <c r="F495" s="337">
        <v>0.3</v>
      </c>
      <c r="G495" s="32">
        <v>6</v>
      </c>
      <c r="H495" s="337">
        <v>1.8</v>
      </c>
      <c r="I495" s="337">
        <v>1.984</v>
      </c>
      <c r="J495" s="32">
        <v>234</v>
      </c>
      <c r="K495" s="32" t="s">
        <v>180</v>
      </c>
      <c r="L495" s="33" t="s">
        <v>64</v>
      </c>
      <c r="M495" s="32">
        <v>40</v>
      </c>
      <c r="N495" s="573" t="s">
        <v>707</v>
      </c>
      <c r="O495" s="343"/>
      <c r="P495" s="343"/>
      <c r="Q495" s="343"/>
      <c r="R495" s="344"/>
      <c r="S495" s="34"/>
      <c r="T495" s="34"/>
      <c r="U495" s="35" t="s">
        <v>65</v>
      </c>
      <c r="V495" s="338">
        <v>0</v>
      </c>
      <c r="W495" s="339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8" t="s">
        <v>1</v>
      </c>
    </row>
    <row r="496" spans="1:53" ht="27" customHeight="1" x14ac:dyDescent="0.25">
      <c r="A496" s="54" t="s">
        <v>708</v>
      </c>
      <c r="B496" s="54" t="s">
        <v>709</v>
      </c>
      <c r="C496" s="31">
        <v>4301051508</v>
      </c>
      <c r="D496" s="345">
        <v>4640242180557</v>
      </c>
      <c r="E496" s="344"/>
      <c r="F496" s="337">
        <v>0.5</v>
      </c>
      <c r="G496" s="32">
        <v>6</v>
      </c>
      <c r="H496" s="337">
        <v>3</v>
      </c>
      <c r="I496" s="337">
        <v>3.2839999999999998</v>
      </c>
      <c r="J496" s="32">
        <v>156</v>
      </c>
      <c r="K496" s="32" t="s">
        <v>63</v>
      </c>
      <c r="L496" s="33" t="s">
        <v>64</v>
      </c>
      <c r="M496" s="32">
        <v>30</v>
      </c>
      <c r="N496" s="596" t="s">
        <v>710</v>
      </c>
      <c r="O496" s="343"/>
      <c r="P496" s="343"/>
      <c r="Q496" s="343"/>
      <c r="R496" s="344"/>
      <c r="S496" s="34"/>
      <c r="T496" s="34"/>
      <c r="U496" s="35" t="s">
        <v>65</v>
      </c>
      <c r="V496" s="338">
        <v>0</v>
      </c>
      <c r="W496" s="339">
        <f>IFERROR(IF(V496="",0,CEILING((V496/$H496),1)*$H496),"")</f>
        <v>0</v>
      </c>
      <c r="X496" s="36" t="str">
        <f>IFERROR(IF(W496=0,"",ROUNDUP(W496/H496,0)*0.00753),"")</f>
        <v/>
      </c>
      <c r="Y496" s="56"/>
      <c r="Z496" s="57"/>
      <c r="AD496" s="58"/>
      <c r="BA496" s="329" t="s">
        <v>1</v>
      </c>
    </row>
    <row r="497" spans="1:53" ht="27" customHeight="1" x14ac:dyDescent="0.25">
      <c r="A497" s="54" t="s">
        <v>711</v>
      </c>
      <c r="B497" s="54" t="s">
        <v>712</v>
      </c>
      <c r="C497" s="31">
        <v>4301051448</v>
      </c>
      <c r="D497" s="345">
        <v>4640242181226</v>
      </c>
      <c r="E497" s="344"/>
      <c r="F497" s="337">
        <v>0.3</v>
      </c>
      <c r="G497" s="32">
        <v>6</v>
      </c>
      <c r="H497" s="337">
        <v>1.8</v>
      </c>
      <c r="I497" s="337">
        <v>1.972</v>
      </c>
      <c r="J497" s="32">
        <v>234</v>
      </c>
      <c r="K497" s="32" t="s">
        <v>180</v>
      </c>
      <c r="L497" s="33" t="s">
        <v>64</v>
      </c>
      <c r="M497" s="32">
        <v>30</v>
      </c>
      <c r="N497" s="452" t="s">
        <v>713</v>
      </c>
      <c r="O497" s="343"/>
      <c r="P497" s="343"/>
      <c r="Q497" s="343"/>
      <c r="R497" s="344"/>
      <c r="S497" s="34"/>
      <c r="T497" s="34"/>
      <c r="U497" s="35" t="s">
        <v>65</v>
      </c>
      <c r="V497" s="338">
        <v>0</v>
      </c>
      <c r="W497" s="339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30" t="s">
        <v>1</v>
      </c>
    </row>
    <row r="498" spans="1:53" x14ac:dyDescent="0.2">
      <c r="A498" s="349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1"/>
      <c r="N498" s="346" t="s">
        <v>66</v>
      </c>
      <c r="O498" s="347"/>
      <c r="P498" s="347"/>
      <c r="Q498" s="347"/>
      <c r="R498" s="347"/>
      <c r="S498" s="347"/>
      <c r="T498" s="348"/>
      <c r="U498" s="37" t="s">
        <v>67</v>
      </c>
      <c r="V498" s="340">
        <f>IFERROR(V493/H493,"0")+IFERROR(V494/H494,"0")+IFERROR(V495/H495,"0")+IFERROR(V496/H496,"0")+IFERROR(V497/H497,"0")</f>
        <v>0</v>
      </c>
      <c r="W498" s="340">
        <f>IFERROR(W493/H493,"0")+IFERROR(W494/H494,"0")+IFERROR(W495/H495,"0")+IFERROR(W496/H496,"0")+IFERROR(W497/H497,"0")</f>
        <v>0</v>
      </c>
      <c r="X498" s="340">
        <f>IFERROR(IF(X493="",0,X493),"0")+IFERROR(IF(X494="",0,X494),"0")+IFERROR(IF(X495="",0,X495),"0")+IFERROR(IF(X496="",0,X496),"0")+IFERROR(IF(X497="",0,X497),"0")</f>
        <v>0</v>
      </c>
      <c r="Y498" s="341"/>
      <c r="Z498" s="341"/>
    </row>
    <row r="499" spans="1:53" x14ac:dyDescent="0.2">
      <c r="A499" s="350"/>
      <c r="B499" s="350"/>
      <c r="C499" s="35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1"/>
      <c r="N499" s="346" t="s">
        <v>66</v>
      </c>
      <c r="O499" s="347"/>
      <c r="P499" s="347"/>
      <c r="Q499" s="347"/>
      <c r="R499" s="347"/>
      <c r="S499" s="347"/>
      <c r="T499" s="348"/>
      <c r="U499" s="37" t="s">
        <v>65</v>
      </c>
      <c r="V499" s="340">
        <f>IFERROR(SUM(V493:V497),"0")</f>
        <v>0</v>
      </c>
      <c r="W499" s="340">
        <f>IFERROR(SUM(W493:W497),"0")</f>
        <v>0</v>
      </c>
      <c r="X499" s="37"/>
      <c r="Y499" s="341"/>
      <c r="Z499" s="341"/>
    </row>
    <row r="500" spans="1:53" ht="15" customHeight="1" x14ac:dyDescent="0.2">
      <c r="A500" s="659"/>
      <c r="B500" s="350"/>
      <c r="C500" s="350"/>
      <c r="D500" s="350"/>
      <c r="E500" s="350"/>
      <c r="F500" s="350"/>
      <c r="G500" s="350"/>
      <c r="H500" s="350"/>
      <c r="I500" s="350"/>
      <c r="J500" s="350"/>
      <c r="K500" s="350"/>
      <c r="L500" s="350"/>
      <c r="M500" s="400"/>
      <c r="N500" s="352" t="s">
        <v>714</v>
      </c>
      <c r="O500" s="353"/>
      <c r="P500" s="353"/>
      <c r="Q500" s="353"/>
      <c r="R500" s="353"/>
      <c r="S500" s="353"/>
      <c r="T500" s="354"/>
      <c r="U500" s="37" t="s">
        <v>65</v>
      </c>
      <c r="V500" s="340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>3444</v>
      </c>
      <c r="W500" s="340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>3500.4600000000005</v>
      </c>
      <c r="X500" s="37"/>
      <c r="Y500" s="341"/>
      <c r="Z500" s="341"/>
    </row>
    <row r="501" spans="1:53" x14ac:dyDescent="0.2">
      <c r="A501" s="350"/>
      <c r="B501" s="350"/>
      <c r="C501" s="350"/>
      <c r="D501" s="350"/>
      <c r="E501" s="350"/>
      <c r="F501" s="350"/>
      <c r="G501" s="350"/>
      <c r="H501" s="350"/>
      <c r="I501" s="350"/>
      <c r="J501" s="350"/>
      <c r="K501" s="350"/>
      <c r="L501" s="350"/>
      <c r="M501" s="400"/>
      <c r="N501" s="352" t="s">
        <v>715</v>
      </c>
      <c r="O501" s="353"/>
      <c r="P501" s="353"/>
      <c r="Q501" s="353"/>
      <c r="R501" s="353"/>
      <c r="S501" s="353"/>
      <c r="T501" s="354"/>
      <c r="U501" s="37" t="s">
        <v>65</v>
      </c>
      <c r="V501" s="34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>3633.6347245347251</v>
      </c>
      <c r="W501" s="34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>3693.3240000000005</v>
      </c>
      <c r="X501" s="37"/>
      <c r="Y501" s="341"/>
      <c r="Z501" s="341"/>
    </row>
    <row r="502" spans="1:53" x14ac:dyDescent="0.2">
      <c r="A502" s="350"/>
      <c r="B502" s="350"/>
      <c r="C502" s="350"/>
      <c r="D502" s="350"/>
      <c r="E502" s="350"/>
      <c r="F502" s="350"/>
      <c r="G502" s="350"/>
      <c r="H502" s="350"/>
      <c r="I502" s="350"/>
      <c r="J502" s="350"/>
      <c r="K502" s="350"/>
      <c r="L502" s="350"/>
      <c r="M502" s="400"/>
      <c r="N502" s="352" t="s">
        <v>716</v>
      </c>
      <c r="O502" s="353"/>
      <c r="P502" s="353"/>
      <c r="Q502" s="353"/>
      <c r="R502" s="353"/>
      <c r="S502" s="353"/>
      <c r="T502" s="354"/>
      <c r="U502" s="37" t="s">
        <v>717</v>
      </c>
      <c r="V502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>7</v>
      </c>
      <c r="W502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>7</v>
      </c>
      <c r="X502" s="37"/>
      <c r="Y502" s="341"/>
      <c r="Z502" s="341"/>
    </row>
    <row r="503" spans="1:53" x14ac:dyDescent="0.2">
      <c r="A503" s="350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400"/>
      <c r="N503" s="352" t="s">
        <v>718</v>
      </c>
      <c r="O503" s="353"/>
      <c r="P503" s="353"/>
      <c r="Q503" s="353"/>
      <c r="R503" s="353"/>
      <c r="S503" s="353"/>
      <c r="T503" s="354"/>
      <c r="U503" s="37" t="s">
        <v>65</v>
      </c>
      <c r="V503" s="340">
        <f>GrossWeightTotal+PalletQtyTotal*25</f>
        <v>3808.6347245347251</v>
      </c>
      <c r="W503" s="340">
        <f>GrossWeightTotalR+PalletQtyTotalR*25</f>
        <v>3868.3240000000005</v>
      </c>
      <c r="X503" s="37"/>
      <c r="Y503" s="341"/>
      <c r="Z503" s="341"/>
    </row>
    <row r="504" spans="1:53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400"/>
      <c r="N504" s="352" t="s">
        <v>719</v>
      </c>
      <c r="O504" s="353"/>
      <c r="P504" s="353"/>
      <c r="Q504" s="353"/>
      <c r="R504" s="353"/>
      <c r="S504" s="353"/>
      <c r="T504" s="354"/>
      <c r="U504" s="37" t="s">
        <v>717</v>
      </c>
      <c r="V504" s="340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>637.40426240426223</v>
      </c>
      <c r="W504" s="340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>647</v>
      </c>
      <c r="X504" s="37"/>
      <c r="Y504" s="341"/>
      <c r="Z504" s="341"/>
    </row>
    <row r="505" spans="1:53" ht="14.25" customHeight="1" x14ac:dyDescent="0.2">
      <c r="A505" s="350"/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400"/>
      <c r="N505" s="352" t="s">
        <v>720</v>
      </c>
      <c r="O505" s="353"/>
      <c r="P505" s="353"/>
      <c r="Q505" s="353"/>
      <c r="R505" s="353"/>
      <c r="S505" s="353"/>
      <c r="T505" s="354"/>
      <c r="U505" s="39" t="s">
        <v>721</v>
      </c>
      <c r="V505" s="37"/>
      <c r="W505" s="37"/>
      <c r="X505" s="37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>7.3684399999999988</v>
      </c>
      <c r="Y505" s="341"/>
      <c r="Z505" s="341"/>
    </row>
    <row r="506" spans="1:53" ht="13.5" customHeight="1" thickBot="1" x14ac:dyDescent="0.25"/>
    <row r="507" spans="1:53" ht="27" customHeight="1" thickTop="1" thickBot="1" x14ac:dyDescent="0.25">
      <c r="A507" s="40" t="s">
        <v>722</v>
      </c>
      <c r="B507" s="331" t="s">
        <v>59</v>
      </c>
      <c r="C507" s="423" t="s">
        <v>98</v>
      </c>
      <c r="D507" s="595"/>
      <c r="E507" s="595"/>
      <c r="F507" s="437"/>
      <c r="G507" s="423" t="s">
        <v>254</v>
      </c>
      <c r="H507" s="595"/>
      <c r="I507" s="595"/>
      <c r="J507" s="595"/>
      <c r="K507" s="595"/>
      <c r="L507" s="595"/>
      <c r="M507" s="595"/>
      <c r="N507" s="595"/>
      <c r="O507" s="437"/>
      <c r="P507" s="423" t="s">
        <v>483</v>
      </c>
      <c r="Q507" s="437"/>
      <c r="R507" s="423" t="s">
        <v>539</v>
      </c>
      <c r="S507" s="437"/>
      <c r="T507" s="331" t="s">
        <v>626</v>
      </c>
      <c r="U507" s="331" t="s">
        <v>671</v>
      </c>
      <c r="Z507" s="52"/>
      <c r="AC507" s="332"/>
    </row>
    <row r="508" spans="1:53" ht="14.25" customHeight="1" thickTop="1" x14ac:dyDescent="0.2">
      <c r="A508" s="608" t="s">
        <v>723</v>
      </c>
      <c r="B508" s="423" t="s">
        <v>59</v>
      </c>
      <c r="C508" s="423" t="s">
        <v>99</v>
      </c>
      <c r="D508" s="423" t="s">
        <v>107</v>
      </c>
      <c r="E508" s="423" t="s">
        <v>98</v>
      </c>
      <c r="F508" s="423" t="s">
        <v>245</v>
      </c>
      <c r="G508" s="423" t="s">
        <v>255</v>
      </c>
      <c r="H508" s="423" t="s">
        <v>262</v>
      </c>
      <c r="I508" s="423" t="s">
        <v>282</v>
      </c>
      <c r="J508" s="423" t="s">
        <v>348</v>
      </c>
      <c r="K508" s="332"/>
      <c r="L508" s="423" t="s">
        <v>351</v>
      </c>
      <c r="M508" s="423" t="s">
        <v>371</v>
      </c>
      <c r="N508" s="423" t="s">
        <v>455</v>
      </c>
      <c r="O508" s="423" t="s">
        <v>474</v>
      </c>
      <c r="P508" s="423" t="s">
        <v>484</v>
      </c>
      <c r="Q508" s="423" t="s">
        <v>513</v>
      </c>
      <c r="R508" s="423" t="s">
        <v>540</v>
      </c>
      <c r="S508" s="423" t="s">
        <v>596</v>
      </c>
      <c r="T508" s="423" t="s">
        <v>626</v>
      </c>
      <c r="U508" s="423" t="s">
        <v>672</v>
      </c>
      <c r="Z508" s="52"/>
      <c r="AC508" s="332"/>
    </row>
    <row r="509" spans="1:53" ht="13.5" customHeight="1" thickBot="1" x14ac:dyDescent="0.25">
      <c r="A509" s="609"/>
      <c r="B509" s="424"/>
      <c r="C509" s="424"/>
      <c r="D509" s="424"/>
      <c r="E509" s="424"/>
      <c r="F509" s="424"/>
      <c r="G509" s="424"/>
      <c r="H509" s="424"/>
      <c r="I509" s="424"/>
      <c r="J509" s="424"/>
      <c r="K509" s="332"/>
      <c r="L509" s="424"/>
      <c r="M509" s="424"/>
      <c r="N509" s="424"/>
      <c r="O509" s="424"/>
      <c r="P509" s="424"/>
      <c r="Q509" s="424"/>
      <c r="R509" s="424"/>
      <c r="S509" s="424"/>
      <c r="T509" s="424"/>
      <c r="U509" s="424"/>
      <c r="Z509" s="52"/>
      <c r="AC509" s="332"/>
    </row>
    <row r="510" spans="1:53" ht="18" customHeight="1" thickTop="1" thickBot="1" x14ac:dyDescent="0.25">
      <c r="A510" s="40" t="s">
        <v>724</v>
      </c>
      <c r="B510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0" s="46">
        <f>IFERROR(W51*1,"0")+IFERROR(W52*1,"0")</f>
        <v>10.8</v>
      </c>
      <c r="D510" s="46">
        <f>IFERROR(W57*1,"0")+IFERROR(W58*1,"0")+IFERROR(W59*1,"0")+IFERROR(W60*1,"0")</f>
        <v>0</v>
      </c>
      <c r="E510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45</v>
      </c>
      <c r="F510" s="46">
        <f>IFERROR(W134*1,"0")+IFERROR(W135*1,"0")+IFERROR(W136*1,"0")+IFERROR(W137*1,"0")</f>
        <v>504</v>
      </c>
      <c r="G510" s="46">
        <f>IFERROR(W143*1,"0")+IFERROR(W144*1,"0")+IFERROR(W145*1,"0")</f>
        <v>0</v>
      </c>
      <c r="H510" s="46">
        <f>IFERROR(W150*1,"0")+IFERROR(W151*1,"0")+IFERROR(W152*1,"0")+IFERROR(W153*1,"0")+IFERROR(W154*1,"0")+IFERROR(W155*1,"0")+IFERROR(W156*1,"0")+IFERROR(W157*1,"0")+IFERROR(W158*1,"0")</f>
        <v>63</v>
      </c>
      <c r="I51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1360.8000000000002</v>
      </c>
      <c r="J510" s="46">
        <f>IFERROR(W208*1,"0")</f>
        <v>0</v>
      </c>
      <c r="K510" s="332"/>
      <c r="L510" s="46">
        <f>IFERROR(W213*1,"0")+IFERROR(W214*1,"0")+IFERROR(W215*1,"0")+IFERROR(W216*1,"0")+IFERROR(W217*1,"0")+IFERROR(W218*1,"0")</f>
        <v>0</v>
      </c>
      <c r="M510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350.7</v>
      </c>
      <c r="N510" s="46">
        <f>IFERROR(W284*1,"0")+IFERROR(W285*1,"0")+IFERROR(W286*1,"0")+IFERROR(W287*1,"0")+IFERROR(W288*1,"0")+IFERROR(W289*1,"0")+IFERROR(W290*1,"0")+IFERROR(W291*1,"0")+IFERROR(W295*1,"0")+IFERROR(W296*1,"0")</f>
        <v>0</v>
      </c>
      <c r="O510" s="46">
        <f>IFERROR(W301*1,"0")+IFERROR(W305*1,"0")+IFERROR(W309*1,"0")+IFERROR(W313*1,"0")</f>
        <v>0</v>
      </c>
      <c r="P510" s="46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>257.39999999999998</v>
      </c>
      <c r="Q510" s="46">
        <f>IFERROR(W346*1,"0")+IFERROR(W347*1,"0")+IFERROR(W348*1,"0")+IFERROR(W349*1,"0")+IFERROR(W350*1,"0")+IFERROR(W354*1,"0")+IFERROR(W355*1,"0")+IFERROR(W359*1,"0")+IFERROR(W360*1,"0")+IFERROR(W361*1,"0")+IFERROR(W362*1,"0")+IFERROR(W366*1,"0")</f>
        <v>108</v>
      </c>
      <c r="R510" s="46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>151.20000000000002</v>
      </c>
      <c r="S510" s="46">
        <f>IFERROR(W412*1,"0")+IFERROR(W413*1,"0")+IFERROR(W417*1,"0")+IFERROR(W418*1,"0")+IFERROR(W419*1,"0")+IFERROR(W420*1,"0")+IFERROR(W421*1,"0")+IFERROR(W422*1,"0")+IFERROR(W423*1,"0")+IFERROR(W427*1,"0")+IFERROR(W431*1,"0")+IFERROR(W435*1,"0")</f>
        <v>302.40000000000003</v>
      </c>
      <c r="T510" s="46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>326.16000000000003</v>
      </c>
      <c r="U510" s="46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>21</v>
      </c>
      <c r="Z510" s="52"/>
      <c r="AC510" s="332"/>
    </row>
  </sheetData>
  <sheetProtection algorithmName="SHA-512" hashValue="cUxOa7anoYMZxBSx9s7QR6Y3j8BQ4nd8ZDP0zcL6GqFeIi6Jq3gOQi54iSkJnz1mJUZROcy0lzrxgTDypzrMzg==" saltValue="sviMENbLDoQG8aMUuZtnm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0"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  <mergeCell ref="D395:E395"/>
    <mergeCell ref="A204:M205"/>
    <mergeCell ref="A10:C10"/>
    <mergeCell ref="N272:R272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A416:X416"/>
    <mergeCell ref="N484:T484"/>
    <mergeCell ref="A13:L13"/>
    <mergeCell ref="A19:X19"/>
    <mergeCell ref="N165:T165"/>
    <mergeCell ref="D102:E102"/>
    <mergeCell ref="N259:R259"/>
    <mergeCell ref="A353:X353"/>
    <mergeCell ref="N450:T450"/>
    <mergeCell ref="N324:R324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N397:T397"/>
    <mergeCell ref="D266:E266"/>
    <mergeCell ref="S17:T17"/>
    <mergeCell ref="N385:R385"/>
    <mergeCell ref="N310:T310"/>
    <mergeCell ref="N374:T374"/>
    <mergeCell ref="P507:Q507"/>
    <mergeCell ref="D29:E29"/>
    <mergeCell ref="A304:X304"/>
    <mergeCell ref="A38:M39"/>
    <mergeCell ref="N319:R319"/>
    <mergeCell ref="D216:E216"/>
    <mergeCell ref="D265:E265"/>
    <mergeCell ref="N437:T437"/>
    <mergeCell ref="D252:E252"/>
    <mergeCell ref="N333:T333"/>
    <mergeCell ref="A162:X162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37:R37"/>
    <mergeCell ref="D105:E105"/>
    <mergeCell ref="N469:R469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A146:M147"/>
    <mergeCell ref="D341:E341"/>
    <mergeCell ref="N72:R72"/>
    <mergeCell ref="D468:E468"/>
    <mergeCell ref="N143:R143"/>
    <mergeCell ref="N248:R248"/>
    <mergeCell ref="N441:R441"/>
    <mergeCell ref="A251:X251"/>
    <mergeCell ref="A474:X474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T11:U11"/>
    <mergeCell ref="O5:P5"/>
    <mergeCell ref="F17:F18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A492:X492"/>
    <mergeCell ref="D228:E228"/>
    <mergeCell ref="D404:E404"/>
    <mergeCell ref="D10:E10"/>
    <mergeCell ref="N135:R135"/>
    <mergeCell ref="A473:X473"/>
    <mergeCell ref="F10:G10"/>
    <mergeCell ref="D305:E305"/>
    <mergeCell ref="S508:S509"/>
    <mergeCell ref="N227:R227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U508:U509"/>
    <mergeCell ref="M508:M509"/>
    <mergeCell ref="N164:R164"/>
    <mergeCell ref="A12:L12"/>
    <mergeCell ref="N291:R291"/>
    <mergeCell ref="N429:T429"/>
    <mergeCell ref="N230:R230"/>
    <mergeCell ref="O8:P8"/>
    <mergeCell ref="N69:R69"/>
    <mergeCell ref="A274:M275"/>
    <mergeCell ref="A470:M471"/>
    <mergeCell ref="A130:M131"/>
    <mergeCell ref="N196:R196"/>
    <mergeCell ref="N354:R354"/>
    <mergeCell ref="D33:E33"/>
    <mergeCell ref="N288:R288"/>
    <mergeCell ref="D226:E226"/>
    <mergeCell ref="D164:E164"/>
    <mergeCell ref="D462:E462"/>
    <mergeCell ref="N368:T368"/>
    <mergeCell ref="N225:R225"/>
    <mergeCell ref="D241:E241"/>
    <mergeCell ref="N296:R296"/>
    <mergeCell ref="N418:R418"/>
    <mergeCell ref="A455:M456"/>
    <mergeCell ref="D101:E101"/>
    <mergeCell ref="A240:X240"/>
    <mergeCell ref="D407:E407"/>
    <mergeCell ref="N242:T242"/>
    <mergeCell ref="N243:T243"/>
    <mergeCell ref="D386:E386"/>
    <mergeCell ref="N292:T292"/>
    <mergeCell ref="N357:T357"/>
    <mergeCell ref="M17:M18"/>
    <mergeCell ref="N67:R67"/>
    <mergeCell ref="N131:T131"/>
    <mergeCell ref="A297:M298"/>
    <mergeCell ref="A161:X161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D320:E320"/>
    <mergeCell ref="N301:R301"/>
    <mergeCell ref="N51:R51"/>
    <mergeCell ref="D385:E385"/>
    <mergeCell ref="N105:R105"/>
    <mergeCell ref="A177:M178"/>
    <mergeCell ref="N214:R214"/>
    <mergeCell ref="D86:E86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257:E257"/>
    <mergeCell ref="N341:R341"/>
    <mergeCell ref="D213:E213"/>
    <mergeCell ref="N363:T363"/>
    <mergeCell ref="D151:E151"/>
    <mergeCell ref="D384:E384"/>
    <mergeCell ref="N428:T428"/>
    <mergeCell ref="N415:T415"/>
    <mergeCell ref="N488:R488"/>
    <mergeCell ref="N117:R117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B508:B509"/>
    <mergeCell ref="D447:E447"/>
    <mergeCell ref="D449:E449"/>
    <mergeCell ref="N278:R278"/>
    <mergeCell ref="D150:E150"/>
    <mergeCell ref="D321:E321"/>
    <mergeCell ref="D215:E215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N62:T62"/>
    <mergeCell ref="D83:E83"/>
    <mergeCell ref="D143:E143"/>
    <mergeCell ref="D319:E319"/>
    <mergeCell ref="D441:E441"/>
    <mergeCell ref="A300:X300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D194:E194"/>
    <mergeCell ref="N496:R496"/>
    <mergeCell ref="D481:E481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D508:D509"/>
    <mergeCell ref="N279:R279"/>
    <mergeCell ref="D418:E418"/>
    <mergeCell ref="D393:E393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N505:T505"/>
    <mergeCell ref="C507:F507"/>
    <mergeCell ref="N66:R66"/>
    <mergeCell ref="A89:X89"/>
    <mergeCell ref="N188:R188"/>
    <mergeCell ref="A282:X282"/>
    <mergeCell ref="A376:X376"/>
    <mergeCell ref="D288:E288"/>
    <mergeCell ref="D459:E459"/>
    <mergeCell ref="D489:E489"/>
    <mergeCell ref="A306:M307"/>
    <mergeCell ref="D427:E427"/>
    <mergeCell ref="N98:R98"/>
    <mergeCell ref="N54:T54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A209:M210"/>
    <mergeCell ref="N421:R421"/>
    <mergeCell ref="A159:M160"/>
    <mergeCell ref="N187:R187"/>
    <mergeCell ref="N107:T107"/>
    <mergeCell ref="N423:R423"/>
    <mergeCell ref="N68:R68"/>
    <mergeCell ref="N295:R295"/>
    <mergeCell ref="D136:E136"/>
    <mergeCell ref="N477:R477"/>
    <mergeCell ref="N328:T328"/>
    <mergeCell ref="N262:T262"/>
    <mergeCell ref="D349:E349"/>
    <mergeCell ref="A358:X358"/>
    <mergeCell ref="N455:T455"/>
    <mergeCell ref="D476:E476"/>
    <mergeCell ref="N504:T504"/>
    <mergeCell ref="N491:T491"/>
    <mergeCell ref="N266:R266"/>
    <mergeCell ref="N393:R393"/>
    <mergeCell ref="N331:R331"/>
    <mergeCell ref="N330:R330"/>
    <mergeCell ref="A498:M499"/>
    <mergeCell ref="N395:R395"/>
    <mergeCell ref="D267:E267"/>
    <mergeCell ref="D359:E359"/>
    <mergeCell ref="N409:T409"/>
    <mergeCell ref="A434:X434"/>
    <mergeCell ref="N332:R332"/>
    <mergeCell ref="N459:R459"/>
    <mergeCell ref="N275:T275"/>
    <mergeCell ref="D296:E296"/>
    <mergeCell ref="N495:R495"/>
    <mergeCell ref="N494:R494"/>
    <mergeCell ref="A49:X49"/>
    <mergeCell ref="N260:R260"/>
    <mergeCell ref="A490:M491"/>
    <mergeCell ref="A36:X36"/>
    <mergeCell ref="N38:T38"/>
    <mergeCell ref="D59:E59"/>
    <mergeCell ref="N274:T274"/>
    <mergeCell ref="D295:E295"/>
    <mergeCell ref="A370:X370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N269:T269"/>
    <mergeCell ref="A55:X55"/>
    <mergeCell ref="A87:M88"/>
    <mergeCell ref="N315:T315"/>
    <mergeCell ref="A351:M352"/>
    <mergeCell ref="N115:R115"/>
    <mergeCell ref="N498:T498"/>
    <mergeCell ref="N229:R229"/>
    <mergeCell ref="N29:R29"/>
    <mergeCell ref="N200:R200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N481:R481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168:R168"/>
    <mergeCell ref="N26:R26"/>
    <mergeCell ref="N382:R382"/>
    <mergeCell ref="N302:T302"/>
    <mergeCell ref="D254:E254"/>
    <mergeCell ref="A46:M47"/>
    <mergeCell ref="D346:E34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D111:E111"/>
    <mergeCell ref="D233:E233"/>
    <mergeCell ref="T6:U9"/>
    <mergeCell ref="D7:L7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D176:E176"/>
    <mergeCell ref="A329:X329"/>
    <mergeCell ref="A436:M437"/>
    <mergeCell ref="N285:R285"/>
    <mergeCell ref="D157:E157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N445:R445"/>
    <mergeCell ref="D477:E477"/>
    <mergeCell ref="N446:R446"/>
    <mergeCell ref="N448:R448"/>
    <mergeCell ref="D114:E114"/>
    <mergeCell ref="D285:E285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350:E350"/>
    <mergeCell ref="N152:R152"/>
    <mergeCell ref="D325:E325"/>
    <mergeCell ref="N375:T375"/>
    <mergeCell ref="D396:E396"/>
    <mergeCell ref="N160:T160"/>
    <mergeCell ref="N464:T464"/>
    <mergeCell ref="N194:R194"/>
    <mergeCell ref="A424:M425"/>
    <mergeCell ref="A244:X244"/>
    <mergeCell ref="D156:E156"/>
    <mergeCell ref="D460:E460"/>
    <mergeCell ref="D454:E454"/>
    <mergeCell ref="N427:R427"/>
    <mergeCell ref="A308:X308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D52:E52"/>
    <mergeCell ref="D27:E27"/>
    <mergeCell ref="N15:R16"/>
    <mergeCell ref="D116:E116"/>
    <mergeCell ref="D91:E91"/>
    <mergeCell ref="A42:M43"/>
    <mergeCell ref="D93:E93"/>
    <mergeCell ref="N170:T170"/>
    <mergeCell ref="D51:E51"/>
    <mergeCell ref="N70:R70"/>
    <mergeCell ref="D203:E203"/>
    <mergeCell ref="N32:R32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431:R431"/>
    <mergeCell ref="D168:E168"/>
    <mergeCell ref="N137:R137"/>
    <mergeCell ref="N384:R384"/>
    <mergeCell ref="D330:E330"/>
    <mergeCell ref="A344:X344"/>
    <mergeCell ref="N297:T297"/>
    <mergeCell ref="D347:E347"/>
    <mergeCell ref="N391:T391"/>
    <mergeCell ref="D412:E412"/>
    <mergeCell ref="D362:E362"/>
    <mergeCell ref="A149:X149"/>
    <mergeCell ref="A50:X50"/>
    <mergeCell ref="H17:H18"/>
    <mergeCell ref="N43:T43"/>
    <mergeCell ref="A97:X97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N356:T356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D322:E322"/>
    <mergeCell ref="N447:R447"/>
    <mergeCell ref="D260:E260"/>
    <mergeCell ref="N241:R241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124:R124"/>
    <mergeCell ref="D113:E113"/>
    <mergeCell ref="N118:R118"/>
    <mergeCell ref="D309:E309"/>
    <mergeCell ref="D445:E445"/>
    <mergeCell ref="N103:R103"/>
    <mergeCell ref="D224:E224"/>
    <mergeCell ref="A299:X299"/>
    <mergeCell ref="N130:T130"/>
    <mergeCell ref="D382:E382"/>
    <mergeCell ref="N46:T46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O6:P6"/>
    <mergeCell ref="T12:U12"/>
    <mergeCell ref="O11:P11"/>
    <mergeCell ref="A6:C6"/>
    <mergeCell ref="N360:R360"/>
    <mergeCell ref="N422:R422"/>
    <mergeCell ref="A5:C5"/>
    <mergeCell ref="D272:E272"/>
    <mergeCell ref="D443:E443"/>
    <mergeCell ref="D381:E381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N71:R71"/>
    <mergeCell ref="N306:T306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D5:E5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O10:P10"/>
    <mergeCell ref="N398:T398"/>
    <mergeCell ref="N177:T177"/>
    <mergeCell ref="N75:R75"/>
    <mergeCell ref="A365:X365"/>
    <mergeCell ref="A397:M398"/>
    <mergeCell ref="N35:T35"/>
    <mergeCell ref="A179:X179"/>
    <mergeCell ref="A242:M243"/>
    <mergeCell ref="N102:R102"/>
    <mergeCell ref="A478:M479"/>
    <mergeCell ref="N273:R273"/>
    <mergeCell ref="O508:O509"/>
    <mergeCell ref="Q508:Q509"/>
    <mergeCell ref="N349:R349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R507:S507"/>
    <mergeCell ref="N444:R444"/>
    <mergeCell ref="D145:E145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N501:T501"/>
    <mergeCell ref="A122:X122"/>
    <mergeCell ref="N268:T268"/>
    <mergeCell ref="D289:E289"/>
    <mergeCell ref="D482:E482"/>
    <mergeCell ref="A199:X199"/>
    <mergeCell ref="N96:T96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N28:R28"/>
    <mergeCell ref="D71:E71"/>
    <mergeCell ref="N121:T121"/>
    <mergeCell ref="N186:R186"/>
    <mergeCell ref="D332:E332"/>
    <mergeCell ref="A40:X40"/>
    <mergeCell ref="A211:X211"/>
    <mergeCell ref="N42:T42"/>
    <mergeCell ref="N471:T471"/>
    <mergeCell ref="N30:R30"/>
    <mergeCell ref="D98:E98"/>
    <mergeCell ref="D73:E73"/>
    <mergeCell ref="N166:T166"/>
    <mergeCell ref="A340:X340"/>
    <mergeCell ref="A440:X440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D45:E45"/>
    <mergeCell ref="A369:X369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144:R144"/>
    <mergeCell ref="D60:E60"/>
    <mergeCell ref="D187:E187"/>
    <mergeCell ref="D423:E423"/>
    <mergeCell ref="N87:T87"/>
    <mergeCell ref="D174:E174"/>
    <mergeCell ref="A61:M62"/>
    <mergeCell ref="N451:T451"/>
    <mergeCell ref="N500:T500"/>
    <mergeCell ref="A133:X133"/>
    <mergeCell ref="A264:X264"/>
    <mergeCell ref="N486:R486"/>
    <mergeCell ref="D494:E494"/>
    <mergeCell ref="D493:E493"/>
    <mergeCell ref="N176:R176"/>
    <mergeCell ref="N347:R347"/>
    <mergeCell ref="N412:R412"/>
    <mergeCell ref="D214:E214"/>
    <mergeCell ref="D284:E284"/>
    <mergeCell ref="N191:R191"/>
    <mergeCell ref="N362:R362"/>
    <mergeCell ref="D259:E259"/>
    <mergeCell ref="N400:R400"/>
    <mergeCell ref="D387:E38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725</v>
      </c>
      <c r="H1" s="52"/>
    </row>
    <row r="3" spans="2:8" x14ac:dyDescent="0.2">
      <c r="B3" s="47" t="s">
        <v>726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727</v>
      </c>
      <c r="D6" s="47" t="s">
        <v>728</v>
      </c>
      <c r="E6" s="47"/>
    </row>
    <row r="7" spans="2:8" x14ac:dyDescent="0.2">
      <c r="B7" s="47" t="s">
        <v>729</v>
      </c>
      <c r="C7" s="47" t="s">
        <v>730</v>
      </c>
      <c r="D7" s="47" t="s">
        <v>731</v>
      </c>
      <c r="E7" s="47"/>
    </row>
    <row r="9" spans="2:8" x14ac:dyDescent="0.2">
      <c r="B9" s="47" t="s">
        <v>732</v>
      </c>
      <c r="C9" s="47" t="s">
        <v>727</v>
      </c>
      <c r="D9" s="47"/>
      <c r="E9" s="47"/>
    </row>
    <row r="11" spans="2:8" x14ac:dyDescent="0.2">
      <c r="B11" s="47" t="s">
        <v>732</v>
      </c>
      <c r="C11" s="47" t="s">
        <v>730</v>
      </c>
      <c r="D11" s="47"/>
      <c r="E11" s="47"/>
    </row>
    <row r="13" spans="2:8" x14ac:dyDescent="0.2">
      <c r="B13" s="47" t="s">
        <v>733</v>
      </c>
      <c r="C13" s="47"/>
      <c r="D13" s="47"/>
      <c r="E13" s="47"/>
    </row>
    <row r="14" spans="2:8" x14ac:dyDescent="0.2">
      <c r="B14" s="47" t="s">
        <v>734</v>
      </c>
      <c r="C14" s="47"/>
      <c r="D14" s="47"/>
      <c r="E14" s="47"/>
    </row>
    <row r="15" spans="2:8" x14ac:dyDescent="0.2">
      <c r="B15" s="47" t="s">
        <v>735</v>
      </c>
      <c r="C15" s="47"/>
      <c r="D15" s="47"/>
      <c r="E15" s="47"/>
    </row>
    <row r="16" spans="2:8" x14ac:dyDescent="0.2">
      <c r="B16" s="47" t="s">
        <v>736</v>
      </c>
      <c r="C16" s="47"/>
      <c r="D16" s="47"/>
      <c r="E16" s="47"/>
    </row>
    <row r="17" spans="2:5" x14ac:dyDescent="0.2">
      <c r="B17" s="47" t="s">
        <v>737</v>
      </c>
      <c r="C17" s="47"/>
      <c r="D17" s="47"/>
      <c r="E17" s="47"/>
    </row>
    <row r="18" spans="2:5" x14ac:dyDescent="0.2">
      <c r="B18" s="47" t="s">
        <v>738</v>
      </c>
      <c r="C18" s="47"/>
      <c r="D18" s="47"/>
      <c r="E18" s="47"/>
    </row>
    <row r="19" spans="2:5" x14ac:dyDescent="0.2">
      <c r="B19" s="47" t="s">
        <v>739</v>
      </c>
      <c r="C19" s="47"/>
      <c r="D19" s="47"/>
      <c r="E19" s="47"/>
    </row>
    <row r="20" spans="2:5" x14ac:dyDescent="0.2">
      <c r="B20" s="47" t="s">
        <v>740</v>
      </c>
      <c r="C20" s="47"/>
      <c r="D20" s="47"/>
      <c r="E20" s="47"/>
    </row>
    <row r="21" spans="2:5" x14ac:dyDescent="0.2">
      <c r="B21" s="47" t="s">
        <v>741</v>
      </c>
      <c r="C21" s="47"/>
      <c r="D21" s="47"/>
      <c r="E21" s="47"/>
    </row>
    <row r="22" spans="2:5" x14ac:dyDescent="0.2">
      <c r="B22" s="47" t="s">
        <v>742</v>
      </c>
      <c r="C22" s="47"/>
      <c r="D22" s="47"/>
      <c r="E22" s="47"/>
    </row>
    <row r="23" spans="2:5" x14ac:dyDescent="0.2">
      <c r="B23" s="47" t="s">
        <v>743</v>
      </c>
      <c r="C23" s="47"/>
      <c r="D23" s="47"/>
      <c r="E23" s="47"/>
    </row>
  </sheetData>
  <sheetProtection algorithmName="SHA-512" hashValue="2w0IUltRHxQXg3nbYFdFmNexVg0VEvEKuAhBgqOTlzwD7VjFfKx1Nftjs9ZZJPEjirTjrkz2qnmTpoFKZZe/3A==" saltValue="0cyOneUPfDrrdaZY4qsf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1131</vt:i4>
      </vt:variant>
    </vt:vector>
  </HeadingPairs>
  <TitlesOfParts>
    <vt:vector size="11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2024-02-02T08:10:23Z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