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C714FB90-B9A6-4011-8BAD-C42F752D70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Z330" i="1" l="1"/>
  <c r="Z115" i="1"/>
  <c r="Z447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BP225" i="1"/>
  <c r="BN225" i="1"/>
  <c r="Z225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Z362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72" i="1"/>
  <c r="BN472" i="1"/>
  <c r="Z472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Z26" i="1" s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Z86" i="1" s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Z167" i="1" s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Y228" i="1"/>
  <c r="Z216" i="1"/>
  <c r="Z227" i="1" s="1"/>
  <c r="BN216" i="1"/>
  <c r="Z218" i="1"/>
  <c r="BN218" i="1"/>
  <c r="Z220" i="1"/>
  <c r="BN220" i="1"/>
  <c r="Z222" i="1"/>
  <c r="BN222" i="1"/>
  <c r="BP223" i="1"/>
  <c r="BN223" i="1"/>
  <c r="Z223" i="1"/>
  <c r="Y227" i="1"/>
  <c r="Y235" i="1"/>
  <c r="BP230" i="1"/>
  <c r="BN230" i="1"/>
  <c r="Z230" i="1"/>
  <c r="Z234" i="1" s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Y456" i="1"/>
  <c r="BP450" i="1"/>
  <c r="BN450" i="1"/>
  <c r="Z450" i="1"/>
  <c r="Y455" i="1"/>
  <c r="BP453" i="1"/>
  <c r="BN453" i="1"/>
  <c r="Z453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40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9" i="1"/>
  <c r="BN469" i="1"/>
  <c r="Z469" i="1"/>
  <c r="Z478" i="1" s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BP521" i="1"/>
  <c r="BN521" i="1"/>
  <c r="Z521" i="1"/>
  <c r="Z532" i="1" s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48" i="1"/>
  <c r="BN548" i="1"/>
  <c r="Z548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7" i="1"/>
  <c r="BN547" i="1"/>
  <c r="Z547" i="1"/>
  <c r="BP551" i="1"/>
  <c r="BN551" i="1"/>
  <c r="Z551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55" i="1" l="1"/>
  <c r="Z442" i="1"/>
  <c r="Z401" i="1"/>
  <c r="Y630" i="1"/>
  <c r="Y632" i="1"/>
  <c r="Z255" i="1"/>
  <c r="Z628" i="1"/>
  <c r="Z609" i="1"/>
  <c r="Z594" i="1"/>
  <c r="Z577" i="1"/>
  <c r="Z539" i="1"/>
  <c r="Z416" i="1"/>
  <c r="Z384" i="1"/>
  <c r="Z371" i="1"/>
  <c r="Z293" i="1"/>
  <c r="Z212" i="1"/>
  <c r="Z106" i="1"/>
  <c r="Z93" i="1"/>
  <c r="Z63" i="1"/>
  <c r="Z635" i="1" s="1"/>
  <c r="Z56" i="1"/>
  <c r="Y631" i="1"/>
  <c r="Y633" i="1" s="1"/>
  <c r="Z355" i="1"/>
  <c r="Z284" i="1"/>
  <c r="Z272" i="1"/>
  <c r="Y634" i="1"/>
</calcChain>
</file>

<file path=xl/sharedStrings.xml><?xml version="1.0" encoding="utf-8"?>
<sst xmlns="http://schemas.openxmlformats.org/spreadsheetml/2006/main" count="2967" uniqueCount="1047">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</sst>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9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45737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Пятница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0.375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4301011565</v>
      </c>
      <c r="D37" s="731">
        <v>4680115882539</v>
      </c>
      <c r="E37" s="732"/>
      <c r="F37" s="726">
        <v>0.37</v>
      </c>
      <c r="G37" s="32">
        <v>10</v>
      </c>
      <c r="H37" s="726">
        <v>3.7</v>
      </c>
      <c r="I37" s="726">
        <v>3.91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34"/>
      <c r="R37" s="734"/>
      <c r="S37" s="734"/>
      <c r="T37" s="735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731">
        <v>4607091385687</v>
      </c>
      <c r="E38" s="732"/>
      <c r="F38" s="726">
        <v>0.4</v>
      </c>
      <c r="G38" s="32">
        <v>10</v>
      </c>
      <c r="H38" s="726">
        <v>4</v>
      </c>
      <c r="I38" s="726">
        <v>4.21</v>
      </c>
      <c r="J38" s="32">
        <v>132</v>
      </c>
      <c r="K38" s="32" t="s">
        <v>100</v>
      </c>
      <c r="L38" s="32" t="s">
        <v>104</v>
      </c>
      <c r="M38" s="33" t="s">
        <v>101</v>
      </c>
      <c r="N38" s="33"/>
      <c r="O38" s="32">
        <v>50</v>
      </c>
      <c r="P38" s="10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34"/>
      <c r="R38" s="734"/>
      <c r="S38" s="734"/>
      <c r="T38" s="735"/>
      <c r="U38" s="34"/>
      <c r="V38" s="34"/>
      <c r="W38" s="35" t="s">
        <v>68</v>
      </c>
      <c r="X38" s="727">
        <v>112</v>
      </c>
      <c r="Y38" s="728">
        <f>IFERROR(IF(X38="",0,CEILING((X38/$H38),1)*$H38),"")</f>
        <v>112</v>
      </c>
      <c r="Z38" s="36">
        <f>IFERROR(IF(Y38=0,"",ROUNDUP(Y38/H38,0)*0.00902),"")</f>
        <v>0.25256000000000001</v>
      </c>
      <c r="AA38" s="56"/>
      <c r="AB38" s="57"/>
      <c r="AC38" s="85" t="s">
        <v>94</v>
      </c>
      <c r="AG38" s="64"/>
      <c r="AJ38" s="68" t="s">
        <v>105</v>
      </c>
      <c r="AK38" s="68">
        <v>528</v>
      </c>
      <c r="BB38" s="86" t="s">
        <v>1</v>
      </c>
      <c r="BM38" s="64">
        <f>IFERROR(X38*I38/H38,"0")</f>
        <v>117.88</v>
      </c>
      <c r="BN38" s="64">
        <f>IFERROR(Y38*I38/H38,"0")</f>
        <v>117.88</v>
      </c>
      <c r="BO38" s="64">
        <f>IFERROR(1/J38*(X38/H38),"0")</f>
        <v>0.21212121212121213</v>
      </c>
      <c r="BP38" s="64">
        <f>IFERROR(1/J38*(Y38/H38),"0")</f>
        <v>0.21212121212121213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28</v>
      </c>
      <c r="Y40" s="729">
        <f>IFERROR(Y35/H35,"0")+IFERROR(Y36/H36,"0")+IFERROR(Y37/H37,"0")+IFERROR(Y38/H38,"0")+IFERROR(Y39/H39,"0")</f>
        <v>28</v>
      </c>
      <c r="Z40" s="729">
        <f>IFERROR(IF(Z35="",0,Z35),"0")+IFERROR(IF(Z36="",0,Z36),"0")+IFERROR(IF(Z37="",0,Z37),"0")+IFERROR(IF(Z38="",0,Z38),"0")+IFERROR(IF(Z39="",0,Z39),"0")</f>
        <v>0.25256000000000001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112</v>
      </c>
      <c r="Y41" s="729">
        <f>IFERROR(SUM(Y35:Y39),"0")</f>
        <v>112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101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86.4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130</v>
      </c>
      <c r="B53" s="54" t="s">
        <v>131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104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105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46" t="s">
        <v>138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142</v>
      </c>
      <c r="B60" s="54" t="s">
        <v>143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145</v>
      </c>
      <c r="B61" s="54" t="s">
        <v>146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37.799999999999997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149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150</v>
      </c>
      <c r="B66" s="54" t="s">
        <v>151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153</v>
      </c>
      <c r="B67" s="54" t="s">
        <v>154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163</v>
      </c>
      <c r="B74" s="54" t="s">
        <v>164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169</v>
      </c>
      <c r="B76" s="54" t="s">
        <v>170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172</v>
      </c>
      <c r="B77" s="54" t="s">
        <v>173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176</v>
      </c>
      <c r="B79" s="54" t="s">
        <v>177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178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179</v>
      </c>
      <c r="B83" s="54" t="s">
        <v>180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179</v>
      </c>
      <c r="B84" s="54" t="s">
        <v>182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183</v>
      </c>
      <c r="B85" s="54" t="s">
        <v>184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186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190</v>
      </c>
      <c r="B91" s="54" t="s">
        <v>191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104</v>
      </c>
      <c r="M92" s="33" t="s">
        <v>134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472.5</v>
      </c>
      <c r="Y92" s="728">
        <f>IFERROR(IF(X92="",0,CEILING((X92/$H92),1)*$H92),"")</f>
        <v>472.5</v>
      </c>
      <c r="Z92" s="36">
        <f>IFERROR(IF(Y92=0,"",ROUNDUP(Y92/H92,0)*0.00902),"")</f>
        <v>0.94710000000000005</v>
      </c>
      <c r="AA92" s="56"/>
      <c r="AB92" s="57"/>
      <c r="AC92" s="147" t="s">
        <v>194</v>
      </c>
      <c r="AG92" s="64"/>
      <c r="AJ92" s="68" t="s">
        <v>105</v>
      </c>
      <c r="AK92" s="68">
        <v>594</v>
      </c>
      <c r="BB92" s="148" t="s">
        <v>1</v>
      </c>
      <c r="BM92" s="64">
        <f>IFERROR(X92*I92/H92,"0")</f>
        <v>494.54999999999995</v>
      </c>
      <c r="BN92" s="64">
        <f>IFERROR(Y92*I92/H92,"0")</f>
        <v>494.54999999999995</v>
      </c>
      <c r="BO92" s="64">
        <f>IFERROR(1/J92*(X92/H92),"0")</f>
        <v>0.79545454545454553</v>
      </c>
      <c r="BP92" s="64">
        <f>IFERROR(1/J92*(Y92/H92),"0")</f>
        <v>0.79545454545454553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105</v>
      </c>
      <c r="Y93" s="729">
        <f>IFERROR(Y90/H90,"0")+IFERROR(Y91/H91,"0")+IFERROR(Y92/H92,"0")</f>
        <v>105</v>
      </c>
      <c r="Z93" s="729">
        <f>IFERROR(IF(Z90="",0,Z90),"0")+IFERROR(IF(Z91="",0,Z91),"0")+IFERROR(IF(Z92="",0,Z92),"0")</f>
        <v>0.94710000000000005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472.5</v>
      </c>
      <c r="Y94" s="729">
        <f>IFERROR(SUM(Y90:Y92),"0")</f>
        <v>472.5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195</v>
      </c>
      <c r="B96" s="54" t="s">
        <v>196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195</v>
      </c>
      <c r="B98" s="54" t="s">
        <v>199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28" t="s">
        <v>200</v>
      </c>
      <c r="Q98" s="734"/>
      <c r="R98" s="734"/>
      <c r="S98" s="734"/>
      <c r="T98" s="735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203</v>
      </c>
      <c r="B99" s="54" t="s">
        <v>204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78" t="s">
        <v>205</v>
      </c>
      <c r="Q99" s="734"/>
      <c r="R99" s="734"/>
      <c r="S99" s="734"/>
      <c r="T99" s="735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104</v>
      </c>
      <c r="M100" s="33" t="s">
        <v>101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405</v>
      </c>
      <c r="Y100" s="728">
        <f t="shared" si="10"/>
        <v>405</v>
      </c>
      <c r="Z100" s="36">
        <f>IFERROR(IF(Y100=0,"",ROUNDUP(Y100/H100,0)*0.00651),"")</f>
        <v>0.97650000000000003</v>
      </c>
      <c r="AA100" s="56"/>
      <c r="AB100" s="57"/>
      <c r="AC100" s="157" t="s">
        <v>197</v>
      </c>
      <c r="AG100" s="64"/>
      <c r="AJ100" s="68" t="s">
        <v>105</v>
      </c>
      <c r="AK100" s="68">
        <v>491.4</v>
      </c>
      <c r="BB100" s="158" t="s">
        <v>1</v>
      </c>
      <c r="BM100" s="64">
        <f t="shared" si="11"/>
        <v>442.79999999999995</v>
      </c>
      <c r="BN100" s="64">
        <f t="shared" si="12"/>
        <v>442.79999999999995</v>
      </c>
      <c r="BO100" s="64">
        <f t="shared" si="13"/>
        <v>0.82417582417582425</v>
      </c>
      <c r="BP100" s="64">
        <f t="shared" si="14"/>
        <v>0.82417582417582425</v>
      </c>
    </row>
    <row r="101" spans="1:68" ht="16.5" customHeight="1" x14ac:dyDescent="0.25">
      <c r="A101" s="54" t="s">
        <v>208</v>
      </c>
      <c r="B101" s="54" t="s">
        <v>210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74" t="s">
        <v>211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208</v>
      </c>
      <c r="B102" s="54" t="s">
        <v>212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78" t="s">
        <v>213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214</v>
      </c>
      <c r="B103" s="54" t="s">
        <v>215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217</v>
      </c>
      <c r="B104" s="54" t="s">
        <v>218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217</v>
      </c>
      <c r="B105" s="54" t="s">
        <v>219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150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150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0.97650000000000003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405</v>
      </c>
      <c r="Y107" s="729">
        <f>IFERROR(SUM(Y96:Y105),"0")</f>
        <v>405</v>
      </c>
      <c r="Z107" s="37"/>
      <c r="AA107" s="730"/>
      <c r="AB107" s="730"/>
      <c r="AC107" s="730"/>
    </row>
    <row r="108" spans="1:68" ht="16.5" customHeight="1" x14ac:dyDescent="0.25">
      <c r="A108" s="747" t="s">
        <v>220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221</v>
      </c>
      <c r="B110" s="54" t="s">
        <v>222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224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225</v>
      </c>
      <c r="B112" s="54" t="s">
        <v>226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418.5</v>
      </c>
      <c r="Y113" s="728">
        <f>IFERROR(IF(X113="",0,CEILING((X113/$H113),1)*$H113),"")</f>
        <v>418.5</v>
      </c>
      <c r="Z113" s="36">
        <f>IFERROR(IF(Y113=0,"",ROUNDUP(Y113/H113,0)*0.00902),"")</f>
        <v>0.83886000000000005</v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438.03</v>
      </c>
      <c r="BN113" s="64">
        <f>IFERROR(Y113*I113/H113,"0")</f>
        <v>438.03</v>
      </c>
      <c r="BO113" s="64">
        <f>IFERROR(1/J113*(X113/H113),"0")</f>
        <v>0.70454545454545459</v>
      </c>
      <c r="BP113" s="64">
        <f>IFERROR(1/J113*(Y113/H113),"0")</f>
        <v>0.70454545454545459</v>
      </c>
    </row>
    <row r="114" spans="1:68" ht="16.5" customHeight="1" x14ac:dyDescent="0.25">
      <c r="A114" s="54" t="s">
        <v>229</v>
      </c>
      <c r="B114" s="54" t="s">
        <v>230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93</v>
      </c>
      <c r="Y115" s="729">
        <f>IFERROR(Y110/H110,"0")+IFERROR(Y111/H111,"0")+IFERROR(Y112/H112,"0")+IFERROR(Y113/H113,"0")+IFERROR(Y114/H114,"0")</f>
        <v>93</v>
      </c>
      <c r="Z115" s="729">
        <f>IFERROR(IF(Z110="",0,Z110),"0")+IFERROR(IF(Z111="",0,Z111),"0")+IFERROR(IF(Z112="",0,Z112),"0")+IFERROR(IF(Z113="",0,Z113),"0")+IFERROR(IF(Z114="",0,Z114),"0")</f>
        <v>0.83886000000000005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418.5</v>
      </c>
      <c r="Y116" s="729">
        <f>IFERROR(SUM(Y110:Y114),"0")</f>
        <v>418.5</v>
      </c>
      <c r="Z116" s="37"/>
      <c r="AA116" s="730"/>
      <c r="AB116" s="730"/>
      <c r="AC116" s="730"/>
    </row>
    <row r="117" spans="1:68" ht="14.25" customHeight="1" x14ac:dyDescent="0.25">
      <c r="A117" s="746" t="s">
        <v>138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231</v>
      </c>
      <c r="B118" s="54" t="s">
        <v>232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236</v>
      </c>
      <c r="B120" s="54" t="s">
        <v>237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238</v>
      </c>
      <c r="B124" s="54" t="s">
        <v>239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238</v>
      </c>
      <c r="B126" s="54" t="s">
        <v>243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4" t="s">
        <v>244</v>
      </c>
      <c r="Q126" s="734"/>
      <c r="R126" s="734"/>
      <c r="S126" s="734"/>
      <c r="T126" s="735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247</v>
      </c>
      <c r="B128" s="54" t="s">
        <v>249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092" t="s">
        <v>250</v>
      </c>
      <c r="Q128" s="734"/>
      <c r="R128" s="734"/>
      <c r="S128" s="734"/>
      <c r="T128" s="735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104</v>
      </c>
      <c r="M129" s="33" t="s">
        <v>101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162</v>
      </c>
      <c r="Y129" s="728">
        <f t="shared" si="15"/>
        <v>162</v>
      </c>
      <c r="Z129" s="36">
        <f t="shared" si="20"/>
        <v>0.3906</v>
      </c>
      <c r="AA129" s="56"/>
      <c r="AB129" s="57"/>
      <c r="AC129" s="195" t="s">
        <v>240</v>
      </c>
      <c r="AG129" s="64"/>
      <c r="AJ129" s="68" t="s">
        <v>105</v>
      </c>
      <c r="AK129" s="68">
        <v>491.4</v>
      </c>
      <c r="BB129" s="196" t="s">
        <v>1</v>
      </c>
      <c r="BM129" s="64">
        <f t="shared" si="16"/>
        <v>177.11999999999998</v>
      </c>
      <c r="BN129" s="64">
        <f t="shared" si="17"/>
        <v>177.11999999999998</v>
      </c>
      <c r="BO129" s="64">
        <f t="shared" si="18"/>
        <v>0.32967032967032966</v>
      </c>
      <c r="BP129" s="64">
        <f t="shared" si="19"/>
        <v>0.32967032967032966</v>
      </c>
    </row>
    <row r="130" spans="1:68" ht="27" customHeight="1" x14ac:dyDescent="0.25">
      <c r="A130" s="54" t="s">
        <v>252</v>
      </c>
      <c r="B130" s="54" t="s">
        <v>254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47" t="s">
        <v>255</v>
      </c>
      <c r="Q130" s="734"/>
      <c r="R130" s="734"/>
      <c r="S130" s="734"/>
      <c r="T130" s="735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256</v>
      </c>
      <c r="B131" s="54" t="s">
        <v>257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259</v>
      </c>
      <c r="B132" s="54" t="s">
        <v>260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59.999999999999993</v>
      </c>
      <c r="Y133" s="729">
        <f>IFERROR(Y124/H124,"0")+IFERROR(Y125/H125,"0")+IFERROR(Y126/H126,"0")+IFERROR(Y127/H127,"0")+IFERROR(Y128/H128,"0")+IFERROR(Y129/H129,"0")+IFERROR(Y130/H130,"0")+IFERROR(Y131/H131,"0")+IFERROR(Y132/H132,"0")</f>
        <v>59.999999999999993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0.3906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162</v>
      </c>
      <c r="Y134" s="729">
        <f>IFERROR(SUM(Y124:Y132),"0")</f>
        <v>162</v>
      </c>
      <c r="Z134" s="37"/>
      <c r="AA134" s="730"/>
      <c r="AB134" s="730"/>
      <c r="AC134" s="730"/>
    </row>
    <row r="135" spans="1:68" ht="14.25" customHeight="1" x14ac:dyDescent="0.25">
      <c r="A135" s="746" t="s">
        <v>178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262</v>
      </c>
      <c r="B136" s="54" t="s">
        <v>263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265</v>
      </c>
      <c r="B137" s="54" t="s">
        <v>266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268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269</v>
      </c>
      <c r="B142" s="54" t="s">
        <v>270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149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273</v>
      </c>
      <c r="B148" s="54" t="s">
        <v>276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277</v>
      </c>
      <c r="B152" s="54" t="s">
        <v>278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277</v>
      </c>
      <c r="B153" s="54" t="s">
        <v>279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280</v>
      </c>
      <c r="B158" s="54" t="s">
        <v>281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149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283</v>
      </c>
      <c r="B162" s="54" t="s">
        <v>284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286</v>
      </c>
      <c r="B163" s="54" t="s">
        <v>287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292</v>
      </c>
      <c r="B165" s="54" t="s">
        <v>293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294</v>
      </c>
      <c r="B166" s="54" t="s">
        <v>295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296</v>
      </c>
      <c r="B170" s="54" t="s">
        <v>297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303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138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304</v>
      </c>
      <c r="B177" s="54" t="s">
        <v>305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149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307</v>
      </c>
      <c r="B181" s="54" t="s">
        <v>308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318</v>
      </c>
      <c r="B185" s="54" t="s">
        <v>319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320</v>
      </c>
      <c r="B186" s="54" t="s">
        <v>321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322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326</v>
      </c>
      <c r="B188" s="54" t="s">
        <v>327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328</v>
      </c>
      <c r="B189" s="54" t="s">
        <v>329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47" t="s">
        <v>331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332</v>
      </c>
      <c r="B194" s="54" t="s">
        <v>333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138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337</v>
      </c>
      <c r="B199" s="54" t="s">
        <v>338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340</v>
      </c>
      <c r="B200" s="54" t="s">
        <v>341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149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348</v>
      </c>
      <c r="B206" s="54" t="s">
        <v>349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351</v>
      </c>
      <c r="B207" s="54" t="s">
        <v>352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354</v>
      </c>
      <c r="B208" s="54" t="s">
        <v>355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358</v>
      </c>
      <c r="B210" s="54" t="s">
        <v>359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360</v>
      </c>
      <c r="B211" s="54" t="s">
        <v>361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362</v>
      </c>
      <c r="B215" s="54" t="s">
        <v>363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365</v>
      </c>
      <c r="B216" s="54" t="s">
        <v>366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371</v>
      </c>
      <c r="B218" s="54" t="s">
        <v>372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192</v>
      </c>
      <c r="Y219" s="728">
        <f t="shared" si="31"/>
        <v>192</v>
      </c>
      <c r="Z219" s="36">
        <f t="shared" ref="Z219:Z226" si="36">IFERROR(IF(Y219=0,"",ROUNDUP(Y219/H219,0)*0.00651),"")</f>
        <v>0.52080000000000004</v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213.6</v>
      </c>
      <c r="BN219" s="64">
        <f t="shared" si="33"/>
        <v>213.6</v>
      </c>
      <c r="BO219" s="64">
        <f t="shared" si="34"/>
        <v>0.43956043956043961</v>
      </c>
      <c r="BP219" s="64">
        <f t="shared" si="35"/>
        <v>0.43956043956043961</v>
      </c>
    </row>
    <row r="220" spans="1:68" ht="27" customHeight="1" x14ac:dyDescent="0.25">
      <c r="A220" s="54" t="s">
        <v>376</v>
      </c>
      <c r="B220" s="54" t="s">
        <v>377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216</v>
      </c>
      <c r="Y221" s="728">
        <f t="shared" si="31"/>
        <v>216</v>
      </c>
      <c r="Z221" s="36">
        <f t="shared" si="36"/>
        <v>0.58589999999999998</v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238.68</v>
      </c>
      <c r="BN221" s="64">
        <f t="shared" si="33"/>
        <v>238.68</v>
      </c>
      <c r="BO221" s="64">
        <f t="shared" si="34"/>
        <v>0.49450549450549453</v>
      </c>
      <c r="BP221" s="64">
        <f t="shared" si="35"/>
        <v>0.49450549450549453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383</v>
      </c>
      <c r="B223" s="54" t="s">
        <v>384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386</v>
      </c>
      <c r="B224" s="54" t="s">
        <v>387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170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170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1.1067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408</v>
      </c>
      <c r="Y228" s="729">
        <f>IFERROR(SUM(Y215:Y226),"0")</f>
        <v>408</v>
      </c>
      <c r="Z228" s="37"/>
      <c r="AA228" s="730"/>
      <c r="AB228" s="730"/>
      <c r="AC228" s="730"/>
    </row>
    <row r="229" spans="1:68" ht="14.25" customHeight="1" x14ac:dyDescent="0.25">
      <c r="A229" s="746" t="s">
        <v>178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395</v>
      </c>
      <c r="B230" s="54" t="s">
        <v>396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43" t="s">
        <v>397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407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408</v>
      </c>
      <c r="B238" s="54" t="s">
        <v>409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411</v>
      </c>
      <c r="B239" s="54" t="s">
        <v>412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414</v>
      </c>
      <c r="B240" s="54" t="s">
        <v>415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416</v>
      </c>
      <c r="B241" s="54" t="s">
        <v>417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418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419</v>
      </c>
      <c r="B246" s="54" t="s">
        <v>420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419</v>
      </c>
      <c r="B247" s="54" t="s">
        <v>422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425</v>
      </c>
      <c r="B248" s="54" t="s">
        <v>426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432</v>
      </c>
      <c r="B251" s="54" t="s">
        <v>433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439</v>
      </c>
      <c r="B254" s="54" t="s">
        <v>440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138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441</v>
      </c>
      <c r="B258" s="54" t="s">
        <v>442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101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444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445</v>
      </c>
      <c r="B263" s="54" t="s">
        <v>446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448</v>
      </c>
      <c r="B265" s="54" t="s">
        <v>451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453</v>
      </c>
      <c r="B266" s="54" t="s">
        <v>454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456</v>
      </c>
      <c r="B267" s="54" t="s">
        <v>457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468</v>
      </c>
      <c r="B271" s="54" t="s">
        <v>469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471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472</v>
      </c>
      <c r="B276" s="54" t="s">
        <v>473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474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475</v>
      </c>
      <c r="B281" s="54" t="s">
        <v>476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480</v>
      </c>
      <c r="B283" s="54" t="s">
        <v>481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483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484</v>
      </c>
      <c r="B288" s="54" t="s">
        <v>485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490</v>
      </c>
      <c r="B290" s="54" t="s">
        <v>491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493</v>
      </c>
      <c r="B291" s="54" t="s">
        <v>494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121</v>
      </c>
      <c r="M291" s="33" t="s">
        <v>101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123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496</v>
      </c>
      <c r="B292" s="54" t="s">
        <v>497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499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500</v>
      </c>
      <c r="B297" s="54" t="s">
        <v>501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149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503</v>
      </c>
      <c r="B301" s="54" t="s">
        <v>504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506</v>
      </c>
      <c r="B305" s="54" t="s">
        <v>507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509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510</v>
      </c>
      <c r="B310" s="54" t="s">
        <v>511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149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513</v>
      </c>
      <c r="B314" s="54" t="s">
        <v>514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516</v>
      </c>
      <c r="B318" s="54" t="s">
        <v>517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519</v>
      </c>
      <c r="B319" s="54" t="s">
        <v>520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522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523</v>
      </c>
      <c r="B324" s="54" t="s">
        <v>524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149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525</v>
      </c>
      <c r="B328" s="54" t="s">
        <v>526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530</v>
      </c>
      <c r="B333" s="54" t="s">
        <v>531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533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534</v>
      </c>
      <c r="B338" s="54" t="s">
        <v>535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101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149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537</v>
      </c>
      <c r="B342" s="54" t="s">
        <v>538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541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149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178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149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506.1</v>
      </c>
      <c r="Y399" s="728">
        <f>IFERROR(IF(X399="",0,CEILING((X399/$H399),1)*$H399),"")</f>
        <v>506.1</v>
      </c>
      <c r="Z399" s="36">
        <f>IFERROR(IF(Y399=0,"",ROUNDUP(Y399/H399,0)*0.00651),"")</f>
        <v>1.56891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566.83199999999999</v>
      </c>
      <c r="BN399" s="64">
        <f>IFERROR(Y399*I399/H399,"0")</f>
        <v>566.83199999999999</v>
      </c>
      <c r="BO399" s="64">
        <f>IFERROR(1/J399*(X399/H399),"0")</f>
        <v>1.3241758241758244</v>
      </c>
      <c r="BP399" s="64">
        <f>IFERROR(1/J399*(Y399/H399),"0")</f>
        <v>1.3241758241758244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42</v>
      </c>
      <c r="Y400" s="728">
        <f>IFERROR(IF(X400="",0,CEILING((X400/$H400),1)*$H400),"")</f>
        <v>42</v>
      </c>
      <c r="Z400" s="36">
        <f>IFERROR(IF(Y400=0,"",ROUNDUP(Y400/H400,0)*0.00651),"")</f>
        <v>0.13020000000000001</v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46.8</v>
      </c>
      <c r="BN400" s="64">
        <f>IFERROR(Y400*I400/H400,"0")</f>
        <v>46.8</v>
      </c>
      <c r="BO400" s="64">
        <f>IFERROR(1/J400*(X400/H400),"0")</f>
        <v>0.1098901098901099</v>
      </c>
      <c r="BP400" s="64">
        <f>IFERROR(1/J400*(Y400/H400),"0")</f>
        <v>0.1098901098901099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261</v>
      </c>
      <c r="Y401" s="729">
        <f>IFERROR(Y398/H398,"0")+IFERROR(Y399/H399,"0")+IFERROR(Y400/H400,"0")</f>
        <v>261</v>
      </c>
      <c r="Z401" s="729">
        <f>IFERROR(IF(Z398="",0,Z398),"0")+IFERROR(IF(Z399="",0,Z399),"0")+IFERROR(IF(Z400="",0,Z400),"0")</f>
        <v>1.6991100000000001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548.1</v>
      </c>
      <c r="Y402" s="729">
        <f>IFERROR(SUM(Y398:Y400),"0")</f>
        <v>548.1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104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105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104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646</v>
      </c>
      <c r="AG408" s="64"/>
      <c r="AJ408" s="68" t="s">
        <v>105</v>
      </c>
      <c r="AK408" s="68">
        <v>720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104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653</v>
      </c>
      <c r="AG411" s="64"/>
      <c r="AJ411" s="68" t="s">
        <v>105</v>
      </c>
      <c r="AK411" s="68">
        <v>720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0</v>
      </c>
      <c r="Y417" s="729">
        <f>IFERROR(SUM(Y406:Y415),"0")</f>
        <v>0</v>
      </c>
      <c r="Z417" s="37"/>
      <c r="AA417" s="730"/>
      <c r="AB417" s="730"/>
      <c r="AC417" s="730"/>
    </row>
    <row r="418" spans="1:68" ht="14.25" customHeight="1" x14ac:dyDescent="0.25">
      <c r="A418" s="746" t="s">
        <v>138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104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0</v>
      </c>
      <c r="Y419" s="728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664</v>
      </c>
      <c r="AG419" s="64"/>
      <c r="AJ419" s="68" t="s">
        <v>105</v>
      </c>
      <c r="AK419" s="68">
        <v>720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0</v>
      </c>
      <c r="Y421" s="729">
        <f>IFERROR(Y419/H419,"0")+IFERROR(Y420/H420,"0")</f>
        <v>0</v>
      </c>
      <c r="Z421" s="729">
        <f>IFERROR(IF(Z419="",0,Z419),"0")+IFERROR(IF(Z420="",0,Z420),"0")</f>
        <v>0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0</v>
      </c>
      <c r="Y422" s="729">
        <f>IFERROR(SUM(Y419:Y420),"0")</f>
        <v>0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149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178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4301031366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">
        <v>738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739</v>
      </c>
      <c r="C469" s="31">
        <v>4301031335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">
        <v>744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745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745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25.2</v>
      </c>
      <c r="Y473" s="728">
        <f t="shared" si="67"/>
        <v>25.200000000000003</v>
      </c>
      <c r="Z473" s="36">
        <f t="shared" si="72"/>
        <v>6.0240000000000002E-2</v>
      </c>
      <c r="AA473" s="56"/>
      <c r="AB473" s="57"/>
      <c r="AC473" s="545" t="s">
        <v>745</v>
      </c>
      <c r="AG473" s="64"/>
      <c r="AJ473" s="68"/>
      <c r="AK473" s="68">
        <v>0</v>
      </c>
      <c r="BB473" s="546" t="s">
        <v>1</v>
      </c>
      <c r="BM473" s="64">
        <f t="shared" si="68"/>
        <v>26.759999999999998</v>
      </c>
      <c r="BN473" s="64">
        <f t="shared" si="69"/>
        <v>26.76</v>
      </c>
      <c r="BO473" s="64">
        <f t="shared" si="70"/>
        <v>5.1282051282051287E-2</v>
      </c>
      <c r="BP473" s="64">
        <f t="shared" si="71"/>
        <v>5.1282051282051287E-2</v>
      </c>
    </row>
    <row r="474" spans="1:68" ht="27" customHeight="1" x14ac:dyDescent="0.25">
      <c r="A474" s="54" t="s">
        <v>749</v>
      </c>
      <c r="B474" s="54" t="s">
        <v>750</v>
      </c>
      <c r="C474" s="31">
        <v>4301031364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">
        <v>751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752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753</v>
      </c>
      <c r="C475" s="31">
        <v>4301031337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752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12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12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6.0240000000000002E-2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25.2</v>
      </c>
      <c r="Y479" s="729">
        <f>IFERROR(SUM(Y464:Y477),"0")</f>
        <v>25.200000000000003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101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101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138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149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42</v>
      </c>
      <c r="Y495" s="728">
        <f>IFERROR(IF(X495="",0,CEILING((X495/$H495),1)*$H495),"")</f>
        <v>42</v>
      </c>
      <c r="Z495" s="36">
        <f>IFERROR(IF(Y495=0,"",ROUNDUP(Y495/H495,0)*0.00502),"")</f>
        <v>0.1004</v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44.599999999999994</v>
      </c>
      <c r="BN495" s="64">
        <f>IFERROR(Y495*I495/H495,"0")</f>
        <v>44.599999999999994</v>
      </c>
      <c r="BO495" s="64">
        <f>IFERROR(1/J495*(X495/H495),"0")</f>
        <v>8.5470085470085472E-2</v>
      </c>
      <c r="BP495" s="64">
        <f>IFERROR(1/J495*(Y495/H495),"0")</f>
        <v>8.5470085470085472E-2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20</v>
      </c>
      <c r="Y496" s="729">
        <f>IFERROR(Y492/H492,"0")+IFERROR(Y493/H493,"0")+IFERROR(Y494/H494,"0")+IFERROR(Y495/H495,"0")</f>
        <v>20</v>
      </c>
      <c r="Z496" s="729">
        <f>IFERROR(IF(Z492="",0,Z492),"0")+IFERROR(IF(Z493="",0,Z493),"0")+IFERROR(IF(Z494="",0,Z494),"0")+IFERROR(IF(Z495="",0,Z495),"0")</f>
        <v>0.1004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42</v>
      </c>
      <c r="Y497" s="729">
        <f>IFERROR(SUM(Y492:Y495),"0")</f>
        <v>42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149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149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178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101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101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101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4301012035</v>
      </c>
      <c r="D523" s="731">
        <v>4680115880603</v>
      </c>
      <c r="E523" s="732"/>
      <c r="F523" s="726">
        <v>0.6</v>
      </c>
      <c r="G523" s="32">
        <v>8</v>
      </c>
      <c r="H523" s="726">
        <v>4.8</v>
      </c>
      <c r="I523" s="726">
        <v>6.96</v>
      </c>
      <c r="J523" s="32">
        <v>120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IFERROR(IF(Y523=0,"",ROUNDUP(Y523/H523,0)*0.00937),"")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4301011778</v>
      </c>
      <c r="D524" s="731">
        <v>4680115880603</v>
      </c>
      <c r="E524" s="732"/>
      <c r="F524" s="726">
        <v>0.6</v>
      </c>
      <c r="G524" s="32">
        <v>6</v>
      </c>
      <c r="H524" s="726">
        <v>3.6</v>
      </c>
      <c r="I524" s="726">
        <v>3.81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IFERROR(IF(Y524=0,"",ROUNDUP(Y524/H524,0)*0.00902),"")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4301012034</v>
      </c>
      <c r="D528" s="731">
        <v>4607091389982</v>
      </c>
      <c r="E528" s="732"/>
      <c r="F528" s="726">
        <v>0.6</v>
      </c>
      <c r="G528" s="32">
        <v>8</v>
      </c>
      <c r="H528" s="726">
        <v>4.8</v>
      </c>
      <c r="I528" s="726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IFERROR(IF(Y528=0,"",ROUNDUP(Y528/H528,0)*0.00937),"")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4301011784</v>
      </c>
      <c r="D529" s="731">
        <v>4607091389982</v>
      </c>
      <c r="E529" s="732"/>
      <c r="F529" s="726">
        <v>0.6</v>
      </c>
      <c r="G529" s="32">
        <v>6</v>
      </c>
      <c r="H529" s="726">
        <v>3.6</v>
      </c>
      <c r="I529" s="726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IFERROR(IF(Y529=0,"",ROUNDUP(Y529/H529,0)*0.00902),"")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0</v>
      </c>
      <c r="Y533" s="729">
        <f>IFERROR(SUM(Y516:Y531),"0")</f>
        <v>0</v>
      </c>
      <c r="Z533" s="37"/>
      <c r="AA533" s="730"/>
      <c r="AB533" s="730"/>
      <c r="AC533" s="730"/>
    </row>
    <row r="534" spans="1:68" ht="14.25" customHeight="1" x14ac:dyDescent="0.25">
      <c r="A534" s="746" t="s">
        <v>138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101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101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149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4301031351</v>
      </c>
      <c r="D546" s="731">
        <v>4680115882072</v>
      </c>
      <c r="E546" s="732"/>
      <c r="F546" s="726">
        <v>0.6</v>
      </c>
      <c r="G546" s="32">
        <v>6</v>
      </c>
      <c r="H546" s="726">
        <v>3.6</v>
      </c>
      <c r="I546" s="726">
        <v>3.81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4301031383</v>
      </c>
      <c r="D547" s="731">
        <v>4680115882072</v>
      </c>
      <c r="E547" s="732"/>
      <c r="F547" s="726">
        <v>0.6</v>
      </c>
      <c r="G547" s="32">
        <v>8</v>
      </c>
      <c r="H547" s="726">
        <v>4.8</v>
      </c>
      <c r="I547" s="726">
        <v>6.96</v>
      </c>
      <c r="J547" s="32">
        <v>120</v>
      </c>
      <c r="K547" s="32" t="s">
        <v>100</v>
      </c>
      <c r="L547" s="32"/>
      <c r="M547" s="33" t="s">
        <v>93</v>
      </c>
      <c r="N547" s="33"/>
      <c r="O547" s="32">
        <v>60</v>
      </c>
      <c r="P547" s="106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IFERROR(IF(Y547=0,"",ROUNDUP(Y547/H547,0)*0.00937),"")</f>
        <v/>
      </c>
      <c r="AA547" s="56"/>
      <c r="AB547" s="57"/>
      <c r="AC547" s="629" t="s">
        <v>873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4301031419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6.93</v>
      </c>
      <c r="J548" s="32">
        <v>132</v>
      </c>
      <c r="K548" s="32" t="s">
        <v>100</v>
      </c>
      <c r="L548" s="32"/>
      <c r="M548" s="33" t="s">
        <v>93</v>
      </c>
      <c r="N548" s="33"/>
      <c r="O548" s="32">
        <v>70</v>
      </c>
      <c r="P548" s="869" t="s">
        <v>875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IFERROR(IF(Y548=0,"",ROUNDUP(Y548/H548,0)*0.00902),"")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4301031384</v>
      </c>
      <c r="D551" s="731">
        <v>4680115882096</v>
      </c>
      <c r="E551" s="732"/>
      <c r="F551" s="726">
        <v>0.6</v>
      </c>
      <c r="G551" s="32">
        <v>8</v>
      </c>
      <c r="H551" s="726">
        <v>4.8</v>
      </c>
      <c r="I551" s="726">
        <v>6.69</v>
      </c>
      <c r="J551" s="32">
        <v>120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IFERROR(IF(Y551=0,"",ROUNDUP(Y551/H551,0)*0.00937),"")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883</v>
      </c>
      <c r="C552" s="31">
        <v>4301031253</v>
      </c>
      <c r="D552" s="731">
        <v>4680115882096</v>
      </c>
      <c r="E552" s="732"/>
      <c r="F552" s="726">
        <v>0.6</v>
      </c>
      <c r="G552" s="32">
        <v>6</v>
      </c>
      <c r="H552" s="726">
        <v>3.6</v>
      </c>
      <c r="I552" s="726">
        <v>3.81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60</v>
      </c>
      <c r="P552" s="7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884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885</v>
      </c>
      <c r="C553" s="31">
        <v>4301031417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132</v>
      </c>
      <c r="K553" s="32" t="s">
        <v>100</v>
      </c>
      <c r="L553" s="32"/>
      <c r="M553" s="33" t="s">
        <v>67</v>
      </c>
      <c r="N553" s="33"/>
      <c r="O553" s="32">
        <v>70</v>
      </c>
      <c r="P553" s="824" t="s">
        <v>886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IFERROR(IF(Y553=0,"",ROUNDUP(Y553/H553,0)*0.00902),"")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101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101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178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101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101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138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101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149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4301051887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101</v>
      </c>
      <c r="N597" s="33"/>
      <c r="O597" s="32">
        <v>45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968</v>
      </c>
      <c r="B598" s="54" t="s">
        <v>972</v>
      </c>
      <c r="C598" s="31">
        <v>4301051746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101</v>
      </c>
      <c r="N598" s="33"/>
      <c r="O598" s="32">
        <v>40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101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178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138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149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2593.2999999999997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2593.2999999999997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2807.652</v>
      </c>
      <c r="Y631" s="729">
        <f>IFERROR(SUM(BN22:BN627),"0")</f>
        <v>2807.652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2957.652</v>
      </c>
      <c r="Y633" s="729">
        <f>GrossWeightTotalR+PalletQtyTotalR*25</f>
        <v>2957.652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899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899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6.3720700000000008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302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186</v>
      </c>
      <c r="F638" s="750" t="s">
        <v>220</v>
      </c>
      <c r="G638" s="750" t="s">
        <v>268</v>
      </c>
      <c r="H638" s="750" t="s">
        <v>87</v>
      </c>
      <c r="I638" s="750" t="s">
        <v>303</v>
      </c>
      <c r="J638" s="750" t="s">
        <v>331</v>
      </c>
      <c r="K638" s="750" t="s">
        <v>407</v>
      </c>
      <c r="L638" s="750" t="s">
        <v>418</v>
      </c>
      <c r="M638" s="750" t="s">
        <v>444</v>
      </c>
      <c r="N638" s="725"/>
      <c r="O638" s="750" t="s">
        <v>471</v>
      </c>
      <c r="P638" s="750" t="s">
        <v>474</v>
      </c>
      <c r="Q638" s="750" t="s">
        <v>483</v>
      </c>
      <c r="R638" s="750" t="s">
        <v>499</v>
      </c>
      <c r="S638" s="750" t="s">
        <v>509</v>
      </c>
      <c r="T638" s="750" t="s">
        <v>522</v>
      </c>
      <c r="U638" s="750" t="s">
        <v>533</v>
      </c>
      <c r="V638" s="750" t="s">
        <v>541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112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877.5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580.5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408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548.1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25.200000000000003</v>
      </c>
      <c r="AA640" s="46">
        <f>IFERROR(Y487*1,"0")+IFERROR(Y488*1,"0")+IFERROR(Y492*1,"0")+IFERROR(Y493*1,"0")+IFERROR(Y494*1,"0")+IFERROR(Y495*1,"0")</f>
        <v>42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spURYv0KNScJ4jecO2Mc1YlUtnRDMvwuhyAjh5MuqFjyrwWaU9+5T1PhJPgnpjxPRBY3zi7Wt33OTaGNMtoLdg==" saltValue="QHzEEOy39CPV9I1IIGkB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5 X92 X100 X129 X406 X408 X411 X419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291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VGqr+bQZXUBUK1wMB0cTzSVp29TrF3rk5QPSpaTeMqcNwRLjdFk5fK8RY9eu1YV7RWX1jZDyXYd78whp80jaIw==" saltValue="YEQNljaPcIPfLaBf+zI8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2025-03-19T07:20:08Z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