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4A5B326-3939-4386-A63E-4ABF7B6E23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заказа'!$X$338:$X$338</definedName>
    <definedName name="GrossWeightTotalR">'Бланк заказа'!$Y$338:$Y$338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заказа'!$X$339:$X$339</definedName>
    <definedName name="PalletQtyTotalR">'Бланк заказа'!$Y$339:$Y$339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заказа'!$B$282:$B$282</definedName>
    <definedName name="ProductId102">'Бланк заказа'!$B$288:$B$288</definedName>
    <definedName name="ProductId103">'Бланк заказа'!$B$289:$B$289</definedName>
    <definedName name="ProductId104">'Бланк заказа'!$B$290:$B$290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заказа'!$B$329:$B$329</definedName>
    <definedName name="ProductId132">'Бланк заказа'!$B$334:$B$334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заказа'!$B$123:$B$123</definedName>
    <definedName name="ProductId49">'Бланк заказа'!$B$124:$B$124</definedName>
    <definedName name="ProductId5">'Бланк заказа'!$B$31:$B$31</definedName>
    <definedName name="ProductId50">'Бланк заказа'!$B$129:$B$129</definedName>
    <definedName name="ProductId51">'Бланк заказа'!$B$130:$B$130</definedName>
    <definedName name="ProductId52">'Бланк заказа'!$B$135:$B$135</definedName>
    <definedName name="ProductId53">'Бланк заказа'!$B$136:$B$136</definedName>
    <definedName name="ProductId54">'Бланк заказа'!$B$141:$B$141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заказа'!$B$157:$B$157</definedName>
    <definedName name="ProductId59">'Бланк заказа'!$B$163:$B$163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заказа'!$B$171:$B$171</definedName>
    <definedName name="ProductId64">'Бланк заказа'!$B$175:$B$175</definedName>
    <definedName name="ProductId65">'Бланк заказа'!$B$176:$B$176</definedName>
    <definedName name="ProductId66">'Бланк заказа'!$B$182:$B$182</definedName>
    <definedName name="ProductId67">'Бланк заказа'!$B$183:$B$183</definedName>
    <definedName name="ProductId68">'Бланк заказа'!$B$184:$B$184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заказа'!$B$227:$B$227</definedName>
    <definedName name="ProductId88">'Бланк заказа'!$B$232:$B$232</definedName>
    <definedName name="ProductId89">'Бланк заказа'!$B$237:$B$237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заказа'!$B$248:$B$248</definedName>
    <definedName name="ProductId94">'Бланк заказа'!$B$253:$B$253</definedName>
    <definedName name="ProductId95">'Бланк заказа'!$B$254:$B$254</definedName>
    <definedName name="ProductId96">'Бланк заказа'!$B$260:$B$260</definedName>
    <definedName name="ProductId97">'Бланк заказа'!$B$266:$B$266</definedName>
    <definedName name="ProductId98">'Бланк заказа'!$B$267:$B$267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заказа'!$X$282:$X$282</definedName>
    <definedName name="SalesQty102">'Бланк заказа'!$X$288:$X$288</definedName>
    <definedName name="SalesQty103">'Бланк заказа'!$X$289:$X$289</definedName>
    <definedName name="SalesQty104">'Бланк заказа'!$X$290:$X$290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заказа'!$X$329:$X$329</definedName>
    <definedName name="SalesQty132">'Бланк заказа'!$X$334:$X$334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заказа'!$X$123:$X$123</definedName>
    <definedName name="SalesQty49">'Бланк заказа'!$X$124:$X$124</definedName>
    <definedName name="SalesQty5">'Бланк заказа'!$X$31:$X$31</definedName>
    <definedName name="SalesQty50">'Бланк заказа'!$X$129:$X$129</definedName>
    <definedName name="SalesQty51">'Бланк заказа'!$X$130:$X$130</definedName>
    <definedName name="SalesQty52">'Бланк заказа'!$X$135:$X$135</definedName>
    <definedName name="SalesQty53">'Бланк заказа'!$X$136:$X$136</definedName>
    <definedName name="SalesQty54">'Бланк заказа'!$X$141:$X$141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заказа'!$X$157:$X$157</definedName>
    <definedName name="SalesQty59">'Бланк заказа'!$X$163:$X$163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заказа'!$X$171:$X$171</definedName>
    <definedName name="SalesQty64">'Бланк заказа'!$X$175:$X$175</definedName>
    <definedName name="SalesQty65">'Бланк заказа'!$X$176:$X$176</definedName>
    <definedName name="SalesQty66">'Бланк заказа'!$X$182:$X$182</definedName>
    <definedName name="SalesQty67">'Бланк заказа'!$X$183:$X$183</definedName>
    <definedName name="SalesQty68">'Бланк заказа'!$X$184:$X$184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заказа'!$X$202:$X$202</definedName>
    <definedName name="SalesQty75">'Бланк заказа'!$X$207:$X$207</definedName>
    <definedName name="SalesQty76">'Бланк заказа'!$X$208:$X$208</definedName>
    <definedName name="SalesQty77">'Бланк заказа'!$X$209:$X$209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заказа'!$X$227:$X$227</definedName>
    <definedName name="SalesQty88">'Бланк заказа'!$X$232:$X$232</definedName>
    <definedName name="SalesQty89">'Бланк заказа'!$X$237:$X$237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заказа'!$X$248:$X$248</definedName>
    <definedName name="SalesQty94">'Бланк заказа'!$X$253:$X$253</definedName>
    <definedName name="SalesQty95">'Бланк заказа'!$X$254:$X$254</definedName>
    <definedName name="SalesQty96">'Бланк заказа'!$X$260:$X$260</definedName>
    <definedName name="SalesQty97">'Бланк заказа'!$X$266:$X$266</definedName>
    <definedName name="SalesQty98">'Бланк заказа'!$X$267:$X$267</definedName>
    <definedName name="SalesQty99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заказа'!$Y$282:$Y$282</definedName>
    <definedName name="SalesRoundBox102">'Бланк заказа'!$Y$288:$Y$288</definedName>
    <definedName name="SalesRoundBox103">'Бланк заказа'!$Y$289:$Y$289</definedName>
    <definedName name="SalesRoundBox104">'Бланк заказа'!$Y$290:$Y$290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заказа'!$Y$329:$Y$329</definedName>
    <definedName name="SalesRoundBox132">'Бланк заказа'!$Y$334:$Y$334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заказа'!$Y$123:$Y$123</definedName>
    <definedName name="SalesRoundBox49">'Бланк заказа'!$Y$124:$Y$124</definedName>
    <definedName name="SalesRoundBox5">'Бланк заказа'!$Y$31:$Y$31</definedName>
    <definedName name="SalesRoundBox50">'Бланк заказа'!$Y$129:$Y$129</definedName>
    <definedName name="SalesRoundBox51">'Бланк заказа'!$Y$130:$Y$130</definedName>
    <definedName name="SalesRoundBox52">'Бланк заказа'!$Y$135:$Y$135</definedName>
    <definedName name="SalesRoundBox53">'Бланк заказа'!$Y$136:$Y$136</definedName>
    <definedName name="SalesRoundBox54">'Бланк заказа'!$Y$141:$Y$141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заказа'!$Y$157:$Y$157</definedName>
    <definedName name="SalesRoundBox59">'Бланк заказа'!$Y$163:$Y$163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заказа'!$Y$171:$Y$171</definedName>
    <definedName name="SalesRoundBox64">'Бланк заказа'!$Y$175:$Y$175</definedName>
    <definedName name="SalesRoundBox65">'Бланк заказа'!$Y$176:$Y$176</definedName>
    <definedName name="SalesRoundBox66">'Бланк заказа'!$Y$182:$Y$182</definedName>
    <definedName name="SalesRoundBox67">'Бланк заказа'!$Y$183:$Y$183</definedName>
    <definedName name="SalesRoundBox68">'Бланк заказа'!$Y$184:$Y$184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заказа'!$Y$202:$Y$202</definedName>
    <definedName name="SalesRoundBox75">'Бланк заказа'!$Y$207:$Y$207</definedName>
    <definedName name="SalesRoundBox76">'Бланк заказа'!$Y$208:$Y$208</definedName>
    <definedName name="SalesRoundBox77">'Бланк заказа'!$Y$209:$Y$209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заказа'!$Y$227:$Y$227</definedName>
    <definedName name="SalesRoundBox88">'Бланк заказа'!$Y$232:$Y$232</definedName>
    <definedName name="SalesRoundBox89">'Бланк заказа'!$Y$237:$Y$237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заказа'!$Y$248:$Y$248</definedName>
    <definedName name="SalesRoundBox94">'Бланк заказа'!$Y$253:$Y$253</definedName>
    <definedName name="SalesRoundBox95">'Бланк заказа'!$Y$254:$Y$254</definedName>
    <definedName name="SalesRoundBox96">'Бланк заказа'!$Y$260:$Y$260</definedName>
    <definedName name="SalesRoundBox97">'Бланк заказа'!$Y$266:$Y$266</definedName>
    <definedName name="SalesRoundBox98">'Бланк заказа'!$Y$267:$Y$267</definedName>
    <definedName name="SalesRoundBox99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заказа'!$W$282:$W$282</definedName>
    <definedName name="UnitOfMeasure102">'Бланк заказа'!$W$288:$W$288</definedName>
    <definedName name="UnitOfMeasure103">'Бланк заказа'!$W$289:$W$289</definedName>
    <definedName name="UnitOfMeasure104">'Бланк заказа'!$W$290:$W$290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заказа'!$W$329:$W$329</definedName>
    <definedName name="UnitOfMeasure132">'Бланк заказа'!$W$334:$W$334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заказа'!$W$123:$W$123</definedName>
    <definedName name="UnitOfMeasure49">'Бланк заказа'!$W$124:$W$124</definedName>
    <definedName name="UnitOfMeasure5">'Бланк заказа'!$W$31:$W$31</definedName>
    <definedName name="UnitOfMeasure50">'Бланк заказа'!$W$129:$W$129</definedName>
    <definedName name="UnitOfMeasure51">'Бланк заказа'!$W$130:$W$130</definedName>
    <definedName name="UnitOfMeasure52">'Бланк заказа'!$W$135:$W$135</definedName>
    <definedName name="UnitOfMeasure53">'Бланк заказа'!$W$136:$W$136</definedName>
    <definedName name="UnitOfMeasure54">'Бланк заказа'!$W$141:$W$141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заказа'!$W$157:$W$157</definedName>
    <definedName name="UnitOfMeasure59">'Бланк заказа'!$W$163:$W$163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заказа'!$W$171:$W$171</definedName>
    <definedName name="UnitOfMeasure64">'Бланк заказа'!$W$175:$W$175</definedName>
    <definedName name="UnitOfMeasure65">'Бланк заказа'!$W$176:$W$176</definedName>
    <definedName name="UnitOfMeasure66">'Бланк заказа'!$W$182:$W$182</definedName>
    <definedName name="UnitOfMeasure67">'Бланк заказа'!$W$183:$W$183</definedName>
    <definedName name="UnitOfMeasure68">'Бланк заказа'!$W$184:$W$184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заказа'!$W$202:$W$202</definedName>
    <definedName name="UnitOfMeasure75">'Бланк заказа'!$W$207:$W$207</definedName>
    <definedName name="UnitOfMeasure76">'Бланк заказа'!$W$208:$W$208</definedName>
    <definedName name="UnitOfMeasure77">'Бланк заказа'!$W$209:$W$209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заказа'!$W$227:$W$227</definedName>
    <definedName name="UnitOfMeasure88">'Бланк заказа'!$W$232:$W$232</definedName>
    <definedName name="UnitOfMeasure89">'Бланк заказа'!$W$237:$W$237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заказа'!$W$248:$W$248</definedName>
    <definedName name="UnitOfMeasure94">'Бланк заказа'!$W$253:$W$253</definedName>
    <definedName name="UnitOfMeasure95">'Бланк заказа'!$W$254:$W$254</definedName>
    <definedName name="UnitOfMeasure96">'Бланк заказа'!$W$260:$W$260</definedName>
    <definedName name="UnitOfMeasure97">'Бланк заказа'!$W$266:$W$266</definedName>
    <definedName name="UnitOfMeasure98">'Бланк заказа'!$W$267:$W$267</definedName>
    <definedName name="UnitOfMeasure99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7" i="1" l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Y336" i="1"/>
  <c r="X336" i="1"/>
  <c r="Z335" i="1"/>
  <c r="X335" i="1"/>
  <c r="BO334" i="1"/>
  <c r="BM334" i="1"/>
  <c r="Z334" i="1"/>
  <c r="Y334" i="1"/>
  <c r="X331" i="1"/>
  <c r="X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Z317" i="1"/>
  <c r="Y317" i="1"/>
  <c r="BO316" i="1"/>
  <c r="BM316" i="1"/>
  <c r="Z316" i="1"/>
  <c r="Y316" i="1"/>
  <c r="P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Z330" i="1" s="1"/>
  <c r="Y309" i="1"/>
  <c r="Y331" i="1" s="1"/>
  <c r="X307" i="1"/>
  <c r="X306" i="1"/>
  <c r="BO305" i="1"/>
  <c r="BM305" i="1"/>
  <c r="Z305" i="1"/>
  <c r="Y305" i="1"/>
  <c r="P305" i="1"/>
  <c r="BP304" i="1"/>
  <c r="BO304" i="1"/>
  <c r="BN304" i="1"/>
  <c r="BM304" i="1"/>
  <c r="Z304" i="1"/>
  <c r="Z306" i="1" s="1"/>
  <c r="Y304" i="1"/>
  <c r="P304" i="1"/>
  <c r="BO303" i="1"/>
  <c r="BM303" i="1"/>
  <c r="Z303" i="1"/>
  <c r="Y303" i="1"/>
  <c r="X301" i="1"/>
  <c r="Y300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Z300" i="1" s="1"/>
  <c r="Y298" i="1"/>
  <c r="Y301" i="1" s="1"/>
  <c r="P298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2" i="1"/>
  <c r="Y291" i="1"/>
  <c r="X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Z291" i="1" s="1"/>
  <c r="Y288" i="1"/>
  <c r="Y292" i="1" s="1"/>
  <c r="Y284" i="1"/>
  <c r="X284" i="1"/>
  <c r="Z283" i="1"/>
  <c r="X283" i="1"/>
  <c r="BO282" i="1"/>
  <c r="BM282" i="1"/>
  <c r="Z282" i="1"/>
  <c r="Y282" i="1"/>
  <c r="P282" i="1"/>
  <c r="X280" i="1"/>
  <c r="Z279" i="1"/>
  <c r="X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Y262" i="1"/>
  <c r="X262" i="1"/>
  <c r="Z261" i="1"/>
  <c r="X261" i="1"/>
  <c r="BO260" i="1"/>
  <c r="BM260" i="1"/>
  <c r="Z260" i="1"/>
  <c r="Y260" i="1"/>
  <c r="P260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5" i="1"/>
  <c r="Y244" i="1"/>
  <c r="X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Z244" i="1" s="1"/>
  <c r="Y241" i="1"/>
  <c r="Y245" i="1" s="1"/>
  <c r="Y239" i="1"/>
  <c r="X239" i="1"/>
  <c r="Z238" i="1"/>
  <c r="X238" i="1"/>
  <c r="BO237" i="1"/>
  <c r="BM237" i="1"/>
  <c r="Z237" i="1"/>
  <c r="Y237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Y225" i="1"/>
  <c r="P225" i="1"/>
  <c r="BO224" i="1"/>
  <c r="BM224" i="1"/>
  <c r="Z224" i="1"/>
  <c r="Z228" i="1" s="1"/>
  <c r="Y224" i="1"/>
  <c r="P224" i="1"/>
  <c r="X221" i="1"/>
  <c r="X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Z220" i="1" s="1"/>
  <c r="Y214" i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P207" i="1"/>
  <c r="BO207" i="1"/>
  <c r="BN207" i="1"/>
  <c r="BM207" i="1"/>
  <c r="Z207" i="1"/>
  <c r="Z210" i="1" s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X195" i="1"/>
  <c r="Z194" i="1"/>
  <c r="X194" i="1"/>
  <c r="BO193" i="1"/>
  <c r="BM193" i="1"/>
  <c r="Z193" i="1"/>
  <c r="Y193" i="1"/>
  <c r="P193" i="1"/>
  <c r="X190" i="1"/>
  <c r="Z189" i="1"/>
  <c r="X189" i="1"/>
  <c r="BO188" i="1"/>
  <c r="BM188" i="1"/>
  <c r="Z188" i="1"/>
  <c r="Y188" i="1"/>
  <c r="Y189" i="1" s="1"/>
  <c r="X186" i="1"/>
  <c r="X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5" i="1" s="1"/>
  <c r="Y182" i="1"/>
  <c r="Y186" i="1" s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Z175" i="1"/>
  <c r="Z177" i="1" s="1"/>
  <c r="Y175" i="1"/>
  <c r="Y178" i="1" s="1"/>
  <c r="P175" i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BP169" i="1" s="1"/>
  <c r="BO168" i="1"/>
  <c r="BM168" i="1"/>
  <c r="Z168" i="1"/>
  <c r="Y168" i="1"/>
  <c r="Y172" i="1" s="1"/>
  <c r="X165" i="1"/>
  <c r="Y164" i="1"/>
  <c r="X164" i="1"/>
  <c r="BP163" i="1"/>
  <c r="BO163" i="1"/>
  <c r="BN163" i="1"/>
  <c r="BM163" i="1"/>
  <c r="Z163" i="1"/>
  <c r="Z164" i="1" s="1"/>
  <c r="Y163" i="1"/>
  <c r="Y165" i="1" s="1"/>
  <c r="X159" i="1"/>
  <c r="Z158" i="1"/>
  <c r="X158" i="1"/>
  <c r="BO157" i="1"/>
  <c r="BM157" i="1"/>
  <c r="Z157" i="1"/>
  <c r="Y157" i="1"/>
  <c r="Y158" i="1" s="1"/>
  <c r="P157" i="1"/>
  <c r="X154" i="1"/>
  <c r="X153" i="1"/>
  <c r="BO152" i="1"/>
  <c r="BM152" i="1"/>
  <c r="Z152" i="1"/>
  <c r="Y152" i="1"/>
  <c r="BP152" i="1" s="1"/>
  <c r="P152" i="1"/>
  <c r="BP151" i="1"/>
  <c r="BO151" i="1"/>
  <c r="BN151" i="1"/>
  <c r="BM151" i="1"/>
  <c r="Z151" i="1"/>
  <c r="Z153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Y110" i="1"/>
  <c r="X110" i="1"/>
  <c r="Z109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Z102" i="1" s="1"/>
  <c r="Y97" i="1"/>
  <c r="P97" i="1"/>
  <c r="BO96" i="1"/>
  <c r="BM96" i="1"/>
  <c r="Z96" i="1"/>
  <c r="Y96" i="1"/>
  <c r="Y103" i="1" s="1"/>
  <c r="X93" i="1"/>
  <c r="Y92" i="1"/>
  <c r="X92" i="1"/>
  <c r="BP91" i="1"/>
  <c r="BO91" i="1"/>
  <c r="BN91" i="1"/>
  <c r="BM91" i="1"/>
  <c r="Z91" i="1"/>
  <c r="Y91" i="1"/>
  <c r="P91" i="1"/>
  <c r="BO90" i="1"/>
  <c r="BN90" i="1"/>
  <c r="BM90" i="1"/>
  <c r="Z90" i="1"/>
  <c r="Z92" i="1" s="1"/>
  <c r="Y90" i="1"/>
  <c r="X87" i="1"/>
  <c r="Z86" i="1"/>
  <c r="X86" i="1"/>
  <c r="BO85" i="1"/>
  <c r="BM85" i="1"/>
  <c r="Z85" i="1"/>
  <c r="Y85" i="1"/>
  <c r="Y87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BP74" i="1" s="1"/>
  <c r="BO73" i="1"/>
  <c r="BM73" i="1"/>
  <c r="Z73" i="1"/>
  <c r="Y73" i="1"/>
  <c r="Y76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BP70" i="1"/>
  <c r="BO70" i="1"/>
  <c r="BN70" i="1"/>
  <c r="BM70" i="1"/>
  <c r="Z70" i="1"/>
  <c r="Z75" i="1" s="1"/>
  <c r="Y70" i="1"/>
  <c r="Y75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Z67" i="1" s="1"/>
  <c r="Y65" i="1"/>
  <c r="Y67" i="1" s="1"/>
  <c r="P65" i="1"/>
  <c r="X63" i="1"/>
  <c r="Z62" i="1"/>
  <c r="X62" i="1"/>
  <c r="BO61" i="1"/>
  <c r="BM61" i="1"/>
  <c r="Z61" i="1"/>
  <c r="Y61" i="1"/>
  <c r="BP61" i="1" s="1"/>
  <c r="BO60" i="1"/>
  <c r="BM60" i="1"/>
  <c r="Z60" i="1"/>
  <c r="Y60" i="1"/>
  <c r="Y63" i="1" s="1"/>
  <c r="P60" i="1"/>
  <c r="X58" i="1"/>
  <c r="Z57" i="1"/>
  <c r="X57" i="1"/>
  <c r="BO56" i="1"/>
  <c r="BM56" i="1"/>
  <c r="Z56" i="1"/>
  <c r="Y56" i="1"/>
  <c r="Y58" i="1" s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52" i="1" s="1"/>
  <c r="P44" i="1"/>
  <c r="BP43" i="1"/>
  <c r="BO43" i="1"/>
  <c r="BN43" i="1"/>
  <c r="BM43" i="1"/>
  <c r="Z43" i="1"/>
  <c r="Z52" i="1" s="1"/>
  <c r="Y43" i="1"/>
  <c r="Y53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Z32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3" i="1" s="1"/>
  <c r="X24" i="1"/>
  <c r="X337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338" i="1"/>
  <c r="X339" i="1"/>
  <c r="X341" i="1"/>
  <c r="BN28" i="1"/>
  <c r="BP28" i="1"/>
  <c r="BN29" i="1"/>
  <c r="BN30" i="1"/>
  <c r="BN31" i="1"/>
  <c r="Y32" i="1"/>
  <c r="BN44" i="1"/>
  <c r="BP44" i="1"/>
  <c r="BN46" i="1"/>
  <c r="BN48" i="1"/>
  <c r="BN50" i="1"/>
  <c r="BN56" i="1"/>
  <c r="BP56" i="1"/>
  <c r="Y57" i="1"/>
  <c r="BN60" i="1"/>
  <c r="BP60" i="1"/>
  <c r="BN61" i="1"/>
  <c r="Y62" i="1"/>
  <c r="BN65" i="1"/>
  <c r="BP65" i="1"/>
  <c r="Y68" i="1"/>
  <c r="Y337" i="1" s="1"/>
  <c r="BN73" i="1"/>
  <c r="BP73" i="1"/>
  <c r="Y339" i="1" s="1"/>
  <c r="BN74" i="1"/>
  <c r="BN79" i="1"/>
  <c r="BP79" i="1"/>
  <c r="Y82" i="1"/>
  <c r="BN85" i="1"/>
  <c r="BP85" i="1"/>
  <c r="Y86" i="1"/>
  <c r="Y93" i="1"/>
  <c r="BP90" i="1"/>
  <c r="Y109" i="1"/>
  <c r="BP106" i="1"/>
  <c r="BN106" i="1"/>
  <c r="BP108" i="1"/>
  <c r="BN108" i="1"/>
  <c r="Z119" i="1"/>
  <c r="Z342" i="1" s="1"/>
  <c r="F9" i="1"/>
  <c r="J9" i="1"/>
  <c r="Y102" i="1"/>
  <c r="BP96" i="1"/>
  <c r="BN96" i="1"/>
  <c r="BP99" i="1"/>
  <c r="BN99" i="1"/>
  <c r="BP101" i="1"/>
  <c r="BN101" i="1"/>
  <c r="Y120" i="1"/>
  <c r="BP113" i="1"/>
  <c r="BN113" i="1"/>
  <c r="Y338" i="1" s="1"/>
  <c r="Y119" i="1"/>
  <c r="BP115" i="1"/>
  <c r="BN115" i="1"/>
  <c r="BP117" i="1"/>
  <c r="BN117" i="1"/>
  <c r="Y126" i="1"/>
  <c r="Y131" i="1"/>
  <c r="Y138" i="1"/>
  <c r="Y154" i="1"/>
  <c r="Y159" i="1"/>
  <c r="Y173" i="1"/>
  <c r="Y177" i="1"/>
  <c r="Y341" i="1" s="1"/>
  <c r="Y185" i="1"/>
  <c r="Y190" i="1"/>
  <c r="Y194" i="1"/>
  <c r="BP193" i="1"/>
  <c r="Y195" i="1"/>
  <c r="Y204" i="1"/>
  <c r="BP199" i="1"/>
  <c r="BN199" i="1"/>
  <c r="BP201" i="1"/>
  <c r="BN201" i="1"/>
  <c r="Y203" i="1"/>
  <c r="BP208" i="1"/>
  <c r="BN208" i="1"/>
  <c r="Y210" i="1"/>
  <c r="BP215" i="1"/>
  <c r="BN215" i="1"/>
  <c r="BP217" i="1"/>
  <c r="BN217" i="1"/>
  <c r="BP219" i="1"/>
  <c r="BN219" i="1"/>
  <c r="BP254" i="1"/>
  <c r="BN254" i="1"/>
  <c r="Y269" i="1"/>
  <c r="BP266" i="1"/>
  <c r="BN266" i="1"/>
  <c r="Y268" i="1"/>
  <c r="Y279" i="1"/>
  <c r="BP278" i="1"/>
  <c r="BN278" i="1"/>
  <c r="Y306" i="1"/>
  <c r="BP303" i="1"/>
  <c r="BN303" i="1"/>
  <c r="BP305" i="1"/>
  <c r="BN305" i="1"/>
  <c r="BN124" i="1"/>
  <c r="BN129" i="1"/>
  <c r="BP129" i="1"/>
  <c r="BN136" i="1"/>
  <c r="BN152" i="1"/>
  <c r="BN157" i="1"/>
  <c r="BP157" i="1"/>
  <c r="BN168" i="1"/>
  <c r="BP168" i="1"/>
  <c r="BN169" i="1"/>
  <c r="BN171" i="1"/>
  <c r="BN175" i="1"/>
  <c r="BP175" i="1"/>
  <c r="BN183" i="1"/>
  <c r="BN188" i="1"/>
  <c r="BP188" i="1"/>
  <c r="BN193" i="1"/>
  <c r="Z203" i="1"/>
  <c r="Y211" i="1"/>
  <c r="Y220" i="1"/>
  <c r="Y221" i="1"/>
  <c r="Y229" i="1"/>
  <c r="BP224" i="1"/>
  <c r="BN224" i="1"/>
  <c r="BP226" i="1"/>
  <c r="BN226" i="1"/>
  <c r="Y228" i="1"/>
  <c r="Y238" i="1"/>
  <c r="BP237" i="1"/>
  <c r="BN237" i="1"/>
  <c r="Y255" i="1"/>
  <c r="Y256" i="1"/>
  <c r="Y261" i="1"/>
  <c r="BP260" i="1"/>
  <c r="BN260" i="1"/>
  <c r="Z268" i="1"/>
  <c r="Y280" i="1"/>
  <c r="Y283" i="1"/>
  <c r="BP282" i="1"/>
  <c r="BN282" i="1"/>
  <c r="Y307" i="1"/>
  <c r="BP311" i="1"/>
  <c r="BN311" i="1"/>
  <c r="BP312" i="1"/>
  <c r="BN312" i="1"/>
  <c r="BP313" i="1"/>
  <c r="BN313" i="1"/>
  <c r="BP316" i="1"/>
  <c r="BN316" i="1"/>
  <c r="BP317" i="1"/>
  <c r="BN317" i="1"/>
  <c r="Y330" i="1"/>
  <c r="Y335" i="1"/>
  <c r="BP334" i="1"/>
  <c r="BN334" i="1"/>
  <c r="Y340" i="1" l="1"/>
  <c r="B350" i="1" s="1"/>
  <c r="A350" i="1"/>
  <c r="X340" i="1"/>
  <c r="C350" i="1" l="1"/>
</calcChain>
</file>

<file path=xl/sharedStrings.xml><?xml version="1.0" encoding="utf-8"?>
<sst xmlns="http://schemas.openxmlformats.org/spreadsheetml/2006/main" count="1663" uniqueCount="547">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</sst>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42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5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0"/>
  <sheetViews>
    <sheetView showGridLines="0" tabSelected="1" topLeftCell="A327" zoomScaleNormal="100" zoomScaleSheetLayoutView="100" workbookViewId="0">
      <selection activeCell="AA343" sqref="AA343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402" t="s">
        <v>0</v>
      </c>
      <c r="E1" s="370"/>
      <c r="F1" s="370"/>
      <c r="G1" s="12" t="s">
        <v>1</v>
      </c>
      <c r="H1" s="402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430" t="s">
        <v>8</v>
      </c>
      <c r="B5" s="406"/>
      <c r="C5" s="407"/>
      <c r="D5" s="409"/>
      <c r="E5" s="410"/>
      <c r="F5" s="543" t="s">
        <v>9</v>
      </c>
      <c r="G5" s="407"/>
      <c r="H5" s="409"/>
      <c r="I5" s="506"/>
      <c r="J5" s="506"/>
      <c r="K5" s="506"/>
      <c r="L5" s="506"/>
      <c r="M5" s="410"/>
      <c r="N5" s="61"/>
      <c r="P5" s="24" t="s">
        <v>10</v>
      </c>
      <c r="Q5" s="550">
        <v>45737</v>
      </c>
      <c r="R5" s="429"/>
      <c r="T5" s="457" t="s">
        <v>11</v>
      </c>
      <c r="U5" s="424"/>
      <c r="V5" s="458" t="s">
        <v>12</v>
      </c>
      <c r="W5" s="429"/>
      <c r="AB5" s="51"/>
      <c r="AC5" s="51"/>
      <c r="AD5" s="51"/>
      <c r="AE5" s="51"/>
    </row>
    <row r="6" spans="1:32" s="338" customFormat="1" ht="24" customHeight="1" x14ac:dyDescent="0.2">
      <c r="A6" s="430" t="s">
        <v>13</v>
      </c>
      <c r="B6" s="406"/>
      <c r="C6" s="407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29"/>
      <c r="N6" s="62"/>
      <c r="P6" s="24" t="s">
        <v>15</v>
      </c>
      <c r="Q6" s="555" t="str">
        <f>IF(Q5=0," ",CHOOSE(WEEKDAY(Q5,2),"Понедельник","Вторник","Среда","Четверг","Пятница","Суббота","Воскресенье"))</f>
        <v>Пятница</v>
      </c>
      <c r="R6" s="352"/>
      <c r="T6" s="461" t="s">
        <v>16</v>
      </c>
      <c r="U6" s="424"/>
      <c r="V6" s="493" t="s">
        <v>17</v>
      </c>
      <c r="W6" s="383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388" t="str">
        <f>IFERROR(VLOOKUP(DeliveryAddress,Table,3,0),1)</f>
        <v>1</v>
      </c>
      <c r="E7" s="389"/>
      <c r="F7" s="389"/>
      <c r="G7" s="389"/>
      <c r="H7" s="389"/>
      <c r="I7" s="389"/>
      <c r="J7" s="389"/>
      <c r="K7" s="389"/>
      <c r="L7" s="389"/>
      <c r="M7" s="390"/>
      <c r="N7" s="63"/>
      <c r="P7" s="24"/>
      <c r="Q7" s="42"/>
      <c r="R7" s="42"/>
      <c r="T7" s="359"/>
      <c r="U7" s="424"/>
      <c r="V7" s="494"/>
      <c r="W7" s="495"/>
      <c r="AB7" s="51"/>
      <c r="AC7" s="51"/>
      <c r="AD7" s="51"/>
      <c r="AE7" s="51"/>
    </row>
    <row r="8" spans="1:32" s="338" customFormat="1" ht="25.5" customHeight="1" x14ac:dyDescent="0.2">
      <c r="A8" s="565" t="s">
        <v>18</v>
      </c>
      <c r="B8" s="356"/>
      <c r="C8" s="357"/>
      <c r="D8" s="394" t="s">
        <v>19</v>
      </c>
      <c r="E8" s="395"/>
      <c r="F8" s="395"/>
      <c r="G8" s="395"/>
      <c r="H8" s="395"/>
      <c r="I8" s="395"/>
      <c r="J8" s="395"/>
      <c r="K8" s="395"/>
      <c r="L8" s="395"/>
      <c r="M8" s="396"/>
      <c r="N8" s="64"/>
      <c r="P8" s="24" t="s">
        <v>20</v>
      </c>
      <c r="Q8" s="434">
        <v>0.375</v>
      </c>
      <c r="R8" s="390"/>
      <c r="T8" s="359"/>
      <c r="U8" s="424"/>
      <c r="V8" s="494"/>
      <c r="W8" s="495"/>
      <c r="AB8" s="51"/>
      <c r="AC8" s="51"/>
      <c r="AD8" s="51"/>
      <c r="AE8" s="51"/>
    </row>
    <row r="9" spans="1:32" s="338" customFormat="1" ht="39.950000000000003" customHeight="1" x14ac:dyDescent="0.2">
      <c r="A9" s="4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38"/>
      <c r="E9" s="361"/>
      <c r="F9" s="4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6"/>
      <c r="P9" s="26" t="s">
        <v>21</v>
      </c>
      <c r="Q9" s="425"/>
      <c r="R9" s="426"/>
      <c r="T9" s="359"/>
      <c r="U9" s="424"/>
      <c r="V9" s="496"/>
      <c r="W9" s="497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4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38"/>
      <c r="E10" s="361"/>
      <c r="F10" s="4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88" t="str">
        <f>IFERROR(VLOOKUP($D$10,Proxy,2,FALSE),"")</f>
        <v/>
      </c>
      <c r="I10" s="359"/>
      <c r="J10" s="359"/>
      <c r="K10" s="359"/>
      <c r="L10" s="359"/>
      <c r="M10" s="359"/>
      <c r="N10" s="337"/>
      <c r="P10" s="26" t="s">
        <v>22</v>
      </c>
      <c r="Q10" s="462"/>
      <c r="R10" s="463"/>
      <c r="U10" s="24" t="s">
        <v>23</v>
      </c>
      <c r="V10" s="382" t="s">
        <v>24</v>
      </c>
      <c r="W10" s="383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8"/>
      <c r="R11" s="429"/>
      <c r="U11" s="24" t="s">
        <v>27</v>
      </c>
      <c r="V11" s="524" t="s">
        <v>28</v>
      </c>
      <c r="W11" s="426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53" t="s">
        <v>29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6"/>
      <c r="M12" s="407"/>
      <c r="N12" s="65"/>
      <c r="P12" s="24" t="s">
        <v>30</v>
      </c>
      <c r="Q12" s="434"/>
      <c r="R12" s="390"/>
      <c r="S12" s="23"/>
      <c r="U12" s="24"/>
      <c r="V12" s="370"/>
      <c r="W12" s="359"/>
      <c r="AB12" s="51"/>
      <c r="AC12" s="51"/>
      <c r="AD12" s="51"/>
      <c r="AE12" s="51"/>
    </row>
    <row r="13" spans="1:32" s="338" customFormat="1" ht="23.25" customHeight="1" x14ac:dyDescent="0.2">
      <c r="A13" s="453" t="s">
        <v>31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6"/>
      <c r="M13" s="407"/>
      <c r="N13" s="65"/>
      <c r="O13" s="26"/>
      <c r="P13" s="26" t="s">
        <v>32</v>
      </c>
      <c r="Q13" s="524"/>
      <c r="R13" s="4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53" t="s">
        <v>33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6"/>
      <c r="M14" s="40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72" t="s">
        <v>34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6"/>
      <c r="M15" s="407"/>
      <c r="N15" s="66"/>
      <c r="P15" s="448" t="s">
        <v>35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9"/>
      <c r="Q16" s="449"/>
      <c r="R16" s="449"/>
      <c r="S16" s="449"/>
      <c r="T16" s="4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7" t="s">
        <v>36</v>
      </c>
      <c r="B17" s="377" t="s">
        <v>37</v>
      </c>
      <c r="C17" s="436" t="s">
        <v>38</v>
      </c>
      <c r="D17" s="377" t="s">
        <v>39</v>
      </c>
      <c r="E17" s="417"/>
      <c r="F17" s="377" t="s">
        <v>40</v>
      </c>
      <c r="G17" s="377" t="s">
        <v>41</v>
      </c>
      <c r="H17" s="377" t="s">
        <v>42</v>
      </c>
      <c r="I17" s="377" t="s">
        <v>43</v>
      </c>
      <c r="J17" s="377" t="s">
        <v>44</v>
      </c>
      <c r="K17" s="377" t="s">
        <v>45</v>
      </c>
      <c r="L17" s="377" t="s">
        <v>46</v>
      </c>
      <c r="M17" s="377" t="s">
        <v>47</v>
      </c>
      <c r="N17" s="377" t="s">
        <v>48</v>
      </c>
      <c r="O17" s="377" t="s">
        <v>49</v>
      </c>
      <c r="P17" s="377" t="s">
        <v>50</v>
      </c>
      <c r="Q17" s="416"/>
      <c r="R17" s="416"/>
      <c r="S17" s="416"/>
      <c r="T17" s="417"/>
      <c r="U17" s="562" t="s">
        <v>51</v>
      </c>
      <c r="V17" s="407"/>
      <c r="W17" s="377" t="s">
        <v>52</v>
      </c>
      <c r="X17" s="377" t="s">
        <v>53</v>
      </c>
      <c r="Y17" s="563" t="s">
        <v>54</v>
      </c>
      <c r="Z17" s="504" t="s">
        <v>55</v>
      </c>
      <c r="AA17" s="486" t="s">
        <v>56</v>
      </c>
      <c r="AB17" s="486" t="s">
        <v>57</v>
      </c>
      <c r="AC17" s="486" t="s">
        <v>58</v>
      </c>
      <c r="AD17" s="486" t="s">
        <v>59</v>
      </c>
      <c r="AE17" s="538"/>
      <c r="AF17" s="539"/>
      <c r="AG17" s="69"/>
      <c r="BD17" s="68" t="s">
        <v>60</v>
      </c>
    </row>
    <row r="18" spans="1:68" ht="14.25" customHeight="1" x14ac:dyDescent="0.2">
      <c r="A18" s="378"/>
      <c r="B18" s="378"/>
      <c r="C18" s="378"/>
      <c r="D18" s="418"/>
      <c r="E18" s="420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418"/>
      <c r="Q18" s="419"/>
      <c r="R18" s="419"/>
      <c r="S18" s="419"/>
      <c r="T18" s="420"/>
      <c r="U18" s="70" t="s">
        <v>61</v>
      </c>
      <c r="V18" s="70" t="s">
        <v>62</v>
      </c>
      <c r="W18" s="378"/>
      <c r="X18" s="378"/>
      <c r="Y18" s="564"/>
      <c r="Z18" s="505"/>
      <c r="AA18" s="487"/>
      <c r="AB18" s="487"/>
      <c r="AC18" s="487"/>
      <c r="AD18" s="540"/>
      <c r="AE18" s="541"/>
      <c r="AF18" s="542"/>
      <c r="AG18" s="69"/>
      <c r="BD18" s="68"/>
    </row>
    <row r="19" spans="1:68" ht="27.75" customHeight="1" x14ac:dyDescent="0.2">
      <c r="A19" s="441" t="s">
        <v>63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58" t="s">
        <v>63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9"/>
      <c r="AB20" s="339"/>
      <c r="AC20" s="339"/>
    </row>
    <row r="21" spans="1:68" ht="14.25" customHeight="1" x14ac:dyDescent="0.25">
      <c r="A21" s="362" t="s">
        <v>64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40"/>
      <c r="AB21" s="340"/>
      <c r="AC21" s="34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1">
        <v>4607111035752</v>
      </c>
      <c r="E22" s="352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0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70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5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6"/>
      <c r="P23" s="355" t="s">
        <v>73</v>
      </c>
      <c r="Q23" s="356"/>
      <c r="R23" s="356"/>
      <c r="S23" s="356"/>
      <c r="T23" s="356"/>
      <c r="U23" s="356"/>
      <c r="V23" s="357"/>
      <c r="W23" s="37" t="s">
        <v>70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6"/>
      <c r="P24" s="355" t="s">
        <v>73</v>
      </c>
      <c r="Q24" s="356"/>
      <c r="R24" s="356"/>
      <c r="S24" s="356"/>
      <c r="T24" s="356"/>
      <c r="U24" s="356"/>
      <c r="V24" s="357"/>
      <c r="W24" s="37" t="s">
        <v>74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customHeight="1" x14ac:dyDescent="0.2">
      <c r="A25" s="441" t="s">
        <v>75</v>
      </c>
      <c r="B25" s="442"/>
      <c r="C25" s="442"/>
      <c r="D25" s="442"/>
      <c r="E25" s="442"/>
      <c r="F25" s="442"/>
      <c r="G25" s="442"/>
      <c r="H25" s="442"/>
      <c r="I25" s="442"/>
      <c r="J25" s="442"/>
      <c r="K25" s="442"/>
      <c r="L25" s="442"/>
      <c r="M25" s="442"/>
      <c r="N25" s="442"/>
      <c r="O25" s="442"/>
      <c r="P25" s="442"/>
      <c r="Q25" s="442"/>
      <c r="R25" s="442"/>
      <c r="S25" s="442"/>
      <c r="T25" s="442"/>
      <c r="U25" s="442"/>
      <c r="V25" s="442"/>
      <c r="W25" s="442"/>
      <c r="X25" s="442"/>
      <c r="Y25" s="442"/>
      <c r="Z25" s="442"/>
      <c r="AA25" s="48"/>
      <c r="AB25" s="48"/>
      <c r="AC25" s="48"/>
    </row>
    <row r="26" spans="1:68" ht="16.5" customHeight="1" x14ac:dyDescent="0.25">
      <c r="A26" s="358" t="s">
        <v>76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9"/>
      <c r="AB26" s="339"/>
      <c r="AC26" s="339"/>
    </row>
    <row r="27" spans="1:68" ht="14.25" customHeight="1" x14ac:dyDescent="0.25">
      <c r="A27" s="362" t="s">
        <v>77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40"/>
      <c r="AB27" s="340"/>
      <c r="AC27" s="34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51">
        <v>4607111036520</v>
      </c>
      <c r="E28" s="352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2" t="s">
        <v>81</v>
      </c>
      <c r="Q28" s="349"/>
      <c r="R28" s="349"/>
      <c r="S28" s="349"/>
      <c r="T28" s="350"/>
      <c r="U28" s="34"/>
      <c r="V28" s="34"/>
      <c r="W28" s="35" t="s">
        <v>70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1">
        <v>4607111036537</v>
      </c>
      <c r="E29" s="352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2" t="s">
        <v>86</v>
      </c>
      <c r="Q29" s="349"/>
      <c r="R29" s="349"/>
      <c r="S29" s="349"/>
      <c r="T29" s="350"/>
      <c r="U29" s="34"/>
      <c r="V29" s="34"/>
      <c r="W29" s="35" t="s">
        <v>70</v>
      </c>
      <c r="X29" s="344">
        <v>140</v>
      </c>
      <c r="Y29" s="345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51">
        <v>4607111036599</v>
      </c>
      <c r="E30" s="352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5" t="s">
        <v>89</v>
      </c>
      <c r="Q30" s="349"/>
      <c r="R30" s="349"/>
      <c r="S30" s="349"/>
      <c r="T30" s="350"/>
      <c r="U30" s="34"/>
      <c r="V30" s="34"/>
      <c r="W30" s="35" t="s">
        <v>70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51">
        <v>4607111036605</v>
      </c>
      <c r="E31" s="352"/>
      <c r="F31" s="343">
        <v>0.25</v>
      </c>
      <c r="G31" s="32">
        <v>6</v>
      </c>
      <c r="H31" s="343">
        <v>1.5</v>
      </c>
      <c r="I31" s="34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9" t="s">
        <v>92</v>
      </c>
      <c r="Q31" s="349"/>
      <c r="R31" s="349"/>
      <c r="S31" s="349"/>
      <c r="T31" s="350"/>
      <c r="U31" s="34"/>
      <c r="V31" s="34"/>
      <c r="W31" s="35" t="s">
        <v>70</v>
      </c>
      <c r="X31" s="344">
        <v>0</v>
      </c>
      <c r="Y31" s="34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5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66"/>
      <c r="P32" s="355" t="s">
        <v>73</v>
      </c>
      <c r="Q32" s="356"/>
      <c r="R32" s="356"/>
      <c r="S32" s="356"/>
      <c r="T32" s="356"/>
      <c r="U32" s="356"/>
      <c r="V32" s="357"/>
      <c r="W32" s="37" t="s">
        <v>70</v>
      </c>
      <c r="X32" s="346">
        <f>IFERROR(SUM(X28:X31),"0")</f>
        <v>140</v>
      </c>
      <c r="Y32" s="346">
        <f>IFERROR(SUM(Y28:Y31),"0")</f>
        <v>140</v>
      </c>
      <c r="Z32" s="346">
        <f>IFERROR(IF(Z28="",0,Z28),"0")+IFERROR(IF(Z29="",0,Z29),"0")+IFERROR(IF(Z30="",0,Z30),"0")+IFERROR(IF(Z31="",0,Z31),"0")</f>
        <v>1.3173999999999999</v>
      </c>
      <c r="AA32" s="347"/>
      <c r="AB32" s="347"/>
      <c r="AC32" s="347"/>
    </row>
    <row r="33" spans="1:68" x14ac:dyDescent="0.2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66"/>
      <c r="P33" s="355" t="s">
        <v>73</v>
      </c>
      <c r="Q33" s="356"/>
      <c r="R33" s="356"/>
      <c r="S33" s="356"/>
      <c r="T33" s="356"/>
      <c r="U33" s="356"/>
      <c r="V33" s="357"/>
      <c r="W33" s="37" t="s">
        <v>74</v>
      </c>
      <c r="X33" s="346">
        <f>IFERROR(SUMPRODUCT(X28:X31*H28:H31),"0")</f>
        <v>210</v>
      </c>
      <c r="Y33" s="346">
        <f>IFERROR(SUMPRODUCT(Y28:Y31*H28:H31),"0")</f>
        <v>210</v>
      </c>
      <c r="Z33" s="37"/>
      <c r="AA33" s="347"/>
      <c r="AB33" s="347"/>
      <c r="AC33" s="347"/>
    </row>
    <row r="34" spans="1:68" ht="16.5" customHeight="1" x14ac:dyDescent="0.25">
      <c r="A34" s="358" t="s">
        <v>93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39"/>
      <c r="AB34" s="339"/>
      <c r="AC34" s="339"/>
    </row>
    <row r="35" spans="1:68" ht="14.25" customHeight="1" x14ac:dyDescent="0.25">
      <c r="A35" s="362" t="s">
        <v>64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40"/>
      <c r="AB35" s="340"/>
      <c r="AC35" s="340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51">
        <v>4620207490075</v>
      </c>
      <c r="E36" s="352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0" t="s">
        <v>96</v>
      </c>
      <c r="Q36" s="349"/>
      <c r="R36" s="349"/>
      <c r="S36" s="349"/>
      <c r="T36" s="350"/>
      <c r="U36" s="34"/>
      <c r="V36" s="34"/>
      <c r="W36" s="35" t="s">
        <v>70</v>
      </c>
      <c r="X36" s="344">
        <v>0</v>
      </c>
      <c r="Y36" s="34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51">
        <v>4620207490174</v>
      </c>
      <c r="E37" s="352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4" t="s">
        <v>100</v>
      </c>
      <c r="Q37" s="349"/>
      <c r="R37" s="349"/>
      <c r="S37" s="349"/>
      <c r="T37" s="350"/>
      <c r="U37" s="34"/>
      <c r="V37" s="34"/>
      <c r="W37" s="35" t="s">
        <v>70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51">
        <v>4620207490044</v>
      </c>
      <c r="E38" s="352"/>
      <c r="F38" s="343">
        <v>0.7</v>
      </c>
      <c r="G38" s="32">
        <v>8</v>
      </c>
      <c r="H38" s="343">
        <v>5.6</v>
      </c>
      <c r="I38" s="34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98" t="s">
        <v>104</v>
      </c>
      <c r="Q38" s="349"/>
      <c r="R38" s="349"/>
      <c r="S38" s="349"/>
      <c r="T38" s="350"/>
      <c r="U38" s="34"/>
      <c r="V38" s="34"/>
      <c r="W38" s="35" t="s">
        <v>70</v>
      </c>
      <c r="X38" s="344">
        <v>0</v>
      </c>
      <c r="Y38" s="34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5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66"/>
      <c r="P39" s="355" t="s">
        <v>73</v>
      </c>
      <c r="Q39" s="356"/>
      <c r="R39" s="356"/>
      <c r="S39" s="356"/>
      <c r="T39" s="356"/>
      <c r="U39" s="356"/>
      <c r="V39" s="357"/>
      <c r="W39" s="37" t="s">
        <v>70</v>
      </c>
      <c r="X39" s="346">
        <f>IFERROR(SUM(X36:X38),"0")</f>
        <v>0</v>
      </c>
      <c r="Y39" s="346">
        <f>IFERROR(SUM(Y36:Y38),"0")</f>
        <v>0</v>
      </c>
      <c r="Z39" s="346">
        <f>IFERROR(IF(Z36="",0,Z36),"0")+IFERROR(IF(Z37="",0,Z37),"0")+IFERROR(IF(Z38="",0,Z38),"0")</f>
        <v>0</v>
      </c>
      <c r="AA39" s="347"/>
      <c r="AB39" s="347"/>
      <c r="AC39" s="347"/>
    </row>
    <row r="40" spans="1:68" x14ac:dyDescent="0.2">
      <c r="A40" s="359"/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66"/>
      <c r="P40" s="355" t="s">
        <v>73</v>
      </c>
      <c r="Q40" s="356"/>
      <c r="R40" s="356"/>
      <c r="S40" s="356"/>
      <c r="T40" s="356"/>
      <c r="U40" s="356"/>
      <c r="V40" s="357"/>
      <c r="W40" s="37" t="s">
        <v>74</v>
      </c>
      <c r="X40" s="346">
        <f>IFERROR(SUMPRODUCT(X36:X38*H36:H38),"0")</f>
        <v>0</v>
      </c>
      <c r="Y40" s="346">
        <f>IFERROR(SUMPRODUCT(Y36:Y38*H36:H38),"0")</f>
        <v>0</v>
      </c>
      <c r="Z40" s="37"/>
      <c r="AA40" s="347"/>
      <c r="AB40" s="347"/>
      <c r="AC40" s="347"/>
    </row>
    <row r="41" spans="1:68" ht="16.5" customHeight="1" x14ac:dyDescent="0.25">
      <c r="A41" s="358" t="s">
        <v>106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39"/>
      <c r="AB41" s="339"/>
      <c r="AC41" s="339"/>
    </row>
    <row r="42" spans="1:68" ht="14.25" customHeight="1" x14ac:dyDescent="0.25">
      <c r="A42" s="362" t="s">
        <v>64</v>
      </c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40"/>
      <c r="AB42" s="340"/>
      <c r="AC42" s="340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51">
        <v>4607111038999</v>
      </c>
      <c r="E43" s="352"/>
      <c r="F43" s="343">
        <v>0.4</v>
      </c>
      <c r="G43" s="32">
        <v>16</v>
      </c>
      <c r="H43" s="343">
        <v>6.4</v>
      </c>
      <c r="I43" s="343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5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9"/>
      <c r="R43" s="349"/>
      <c r="S43" s="349"/>
      <c r="T43" s="350"/>
      <c r="U43" s="34"/>
      <c r="V43" s="34"/>
      <c r="W43" s="35" t="s">
        <v>70</v>
      </c>
      <c r="X43" s="344">
        <v>0</v>
      </c>
      <c r="Y43" s="34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112</v>
      </c>
      <c r="B44" s="54" t="s">
        <v>113</v>
      </c>
      <c r="C44" s="31">
        <v>4301070972</v>
      </c>
      <c r="D44" s="351">
        <v>4607111037183</v>
      </c>
      <c r="E44" s="352"/>
      <c r="F44" s="343">
        <v>0.9</v>
      </c>
      <c r="G44" s="32">
        <v>8</v>
      </c>
      <c r="H44" s="343">
        <v>7.2</v>
      </c>
      <c r="I44" s="343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9"/>
      <c r="R44" s="349"/>
      <c r="S44" s="349"/>
      <c r="T44" s="350"/>
      <c r="U44" s="34"/>
      <c r="V44" s="34"/>
      <c r="W44" s="35" t="s">
        <v>70</v>
      </c>
      <c r="X44" s="344">
        <v>0</v>
      </c>
      <c r="Y44" s="345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1">
        <v>4607111039385</v>
      </c>
      <c r="E45" s="352"/>
      <c r="F45" s="343">
        <v>0.7</v>
      </c>
      <c r="G45" s="32">
        <v>10</v>
      </c>
      <c r="H45" s="343">
        <v>7</v>
      </c>
      <c r="I45" s="343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4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9"/>
      <c r="R45" s="349"/>
      <c r="S45" s="349"/>
      <c r="T45" s="350"/>
      <c r="U45" s="34"/>
      <c r="V45" s="34"/>
      <c r="W45" s="35" t="s">
        <v>70</v>
      </c>
      <c r="X45" s="344">
        <v>36</v>
      </c>
      <c r="Y45" s="345">
        <f t="shared" si="0"/>
        <v>36</v>
      </c>
      <c r="Z45" s="36">
        <f t="shared" si="1"/>
        <v>0.55800000000000005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262.8</v>
      </c>
      <c r="BN45" s="67">
        <f t="shared" si="3"/>
        <v>262.8</v>
      </c>
      <c r="BO45" s="67">
        <f t="shared" si="4"/>
        <v>0.42857142857142855</v>
      </c>
      <c r="BP45" s="67">
        <f t="shared" si="5"/>
        <v>0.42857142857142855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1">
        <v>4607111039392</v>
      </c>
      <c r="E46" s="352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1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9"/>
      <c r="R46" s="349"/>
      <c r="S46" s="349"/>
      <c r="T46" s="350"/>
      <c r="U46" s="34"/>
      <c r="V46" s="34"/>
      <c r="W46" s="35" t="s">
        <v>70</v>
      </c>
      <c r="X46" s="344">
        <v>0</v>
      </c>
      <c r="Y46" s="345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121</v>
      </c>
      <c r="B47" s="54" t="s">
        <v>122</v>
      </c>
      <c r="C47" s="31">
        <v>4301070971</v>
      </c>
      <c r="D47" s="351">
        <v>4607111036902</v>
      </c>
      <c r="E47" s="352"/>
      <c r="F47" s="343">
        <v>0.9</v>
      </c>
      <c r="G47" s="32">
        <v>8</v>
      </c>
      <c r="H47" s="343">
        <v>7.2</v>
      </c>
      <c r="I47" s="343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9"/>
      <c r="R47" s="349"/>
      <c r="S47" s="349"/>
      <c r="T47" s="350"/>
      <c r="U47" s="34"/>
      <c r="V47" s="34"/>
      <c r="W47" s="35" t="s">
        <v>70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1">
        <v>4607111038982</v>
      </c>
      <c r="E48" s="352"/>
      <c r="F48" s="343">
        <v>0.7</v>
      </c>
      <c r="G48" s="32">
        <v>10</v>
      </c>
      <c r="H48" s="343">
        <v>7</v>
      </c>
      <c r="I48" s="343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9"/>
      <c r="R48" s="349"/>
      <c r="S48" s="349"/>
      <c r="T48" s="350"/>
      <c r="U48" s="34"/>
      <c r="V48" s="34"/>
      <c r="W48" s="35" t="s">
        <v>70</v>
      </c>
      <c r="X48" s="344">
        <v>24</v>
      </c>
      <c r="Y48" s="345">
        <f t="shared" si="0"/>
        <v>24</v>
      </c>
      <c r="Z48" s="36">
        <f t="shared" si="1"/>
        <v>0.372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174.86399999999998</v>
      </c>
      <c r="BN48" s="67">
        <f t="shared" si="3"/>
        <v>174.86399999999998</v>
      </c>
      <c r="BO48" s="67">
        <f t="shared" si="4"/>
        <v>0.2857142857142857</v>
      </c>
      <c r="BP48" s="67">
        <f t="shared" si="5"/>
        <v>0.2857142857142857</v>
      </c>
    </row>
    <row r="49" spans="1:68" ht="27" customHeight="1" x14ac:dyDescent="0.25">
      <c r="A49" s="54" t="s">
        <v>125</v>
      </c>
      <c r="B49" s="54" t="s">
        <v>126</v>
      </c>
      <c r="C49" s="31">
        <v>4301071046</v>
      </c>
      <c r="D49" s="351">
        <v>4607111039354</v>
      </c>
      <c r="E49" s="352"/>
      <c r="F49" s="343">
        <v>0.4</v>
      </c>
      <c r="G49" s="32">
        <v>16</v>
      </c>
      <c r="H49" s="343">
        <v>6.4</v>
      </c>
      <c r="I49" s="343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2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9"/>
      <c r="R49" s="349"/>
      <c r="S49" s="349"/>
      <c r="T49" s="350"/>
      <c r="U49" s="34"/>
      <c r="V49" s="34"/>
      <c r="W49" s="35" t="s">
        <v>70</v>
      </c>
      <c r="X49" s="344">
        <v>0</v>
      </c>
      <c r="Y49" s="345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4301070968</v>
      </c>
      <c r="D50" s="351">
        <v>4607111036889</v>
      </c>
      <c r="E50" s="352"/>
      <c r="F50" s="343">
        <v>0.9</v>
      </c>
      <c r="G50" s="32">
        <v>8</v>
      </c>
      <c r="H50" s="343">
        <v>7.2</v>
      </c>
      <c r="I50" s="343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9"/>
      <c r="R50" s="349"/>
      <c r="S50" s="349"/>
      <c r="T50" s="350"/>
      <c r="U50" s="34"/>
      <c r="V50" s="34"/>
      <c r="W50" s="35" t="s">
        <v>70</v>
      </c>
      <c r="X50" s="344">
        <v>0</v>
      </c>
      <c r="Y50" s="345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1">
        <v>4607111039330</v>
      </c>
      <c r="E51" s="352"/>
      <c r="F51" s="343">
        <v>0.7</v>
      </c>
      <c r="G51" s="32">
        <v>10</v>
      </c>
      <c r="H51" s="343">
        <v>7</v>
      </c>
      <c r="I51" s="343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6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9"/>
      <c r="R51" s="349"/>
      <c r="S51" s="349"/>
      <c r="T51" s="350"/>
      <c r="U51" s="34"/>
      <c r="V51" s="34"/>
      <c r="W51" s="35" t="s">
        <v>70</v>
      </c>
      <c r="X51" s="344">
        <v>0</v>
      </c>
      <c r="Y51" s="345">
        <f t="shared" si="0"/>
        <v>0</v>
      </c>
      <c r="Z51" s="36">
        <f t="shared" si="1"/>
        <v>0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5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66"/>
      <c r="P52" s="355" t="s">
        <v>73</v>
      </c>
      <c r="Q52" s="356"/>
      <c r="R52" s="356"/>
      <c r="S52" s="356"/>
      <c r="T52" s="356"/>
      <c r="U52" s="356"/>
      <c r="V52" s="357"/>
      <c r="W52" s="37" t="s">
        <v>70</v>
      </c>
      <c r="X52" s="346">
        <f>IFERROR(SUM(X43:X51),"0")</f>
        <v>60</v>
      </c>
      <c r="Y52" s="346">
        <f>IFERROR(SUM(Y43:Y51),"0")</f>
        <v>60</v>
      </c>
      <c r="Z52" s="34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0.93</v>
      </c>
      <c r="AA52" s="347"/>
      <c r="AB52" s="347"/>
      <c r="AC52" s="347"/>
    </row>
    <row r="53" spans="1:68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66"/>
      <c r="P53" s="355" t="s">
        <v>73</v>
      </c>
      <c r="Q53" s="356"/>
      <c r="R53" s="356"/>
      <c r="S53" s="356"/>
      <c r="T53" s="356"/>
      <c r="U53" s="356"/>
      <c r="V53" s="357"/>
      <c r="W53" s="37" t="s">
        <v>74</v>
      </c>
      <c r="X53" s="346">
        <f>IFERROR(SUMPRODUCT(X43:X51*H43:H51),"0")</f>
        <v>420</v>
      </c>
      <c r="Y53" s="346">
        <f>IFERROR(SUMPRODUCT(Y43:Y51*H43:H51),"0")</f>
        <v>420</v>
      </c>
      <c r="Z53" s="37"/>
      <c r="AA53" s="347"/>
      <c r="AB53" s="347"/>
      <c r="AC53" s="347"/>
    </row>
    <row r="54" spans="1:68" ht="16.5" customHeight="1" x14ac:dyDescent="0.25">
      <c r="A54" s="358" t="s">
        <v>131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39"/>
      <c r="AB54" s="339"/>
      <c r="AC54" s="339"/>
    </row>
    <row r="55" spans="1:68" ht="14.25" customHeight="1" x14ac:dyDescent="0.25">
      <c r="A55" s="362" t="s">
        <v>132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40"/>
      <c r="AB55" s="340"/>
      <c r="AC55" s="340"/>
    </row>
    <row r="56" spans="1:68" ht="16.5" customHeight="1" x14ac:dyDescent="0.25">
      <c r="A56" s="54" t="s">
        <v>133</v>
      </c>
      <c r="B56" s="54" t="s">
        <v>134</v>
      </c>
      <c r="C56" s="31">
        <v>4301100087</v>
      </c>
      <c r="D56" s="351">
        <v>4607111039743</v>
      </c>
      <c r="E56" s="352"/>
      <c r="F56" s="343">
        <v>0.18</v>
      </c>
      <c r="G56" s="32">
        <v>6</v>
      </c>
      <c r="H56" s="343">
        <v>1.08</v>
      </c>
      <c r="I56" s="34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81" t="s">
        <v>135</v>
      </c>
      <c r="Q56" s="349"/>
      <c r="R56" s="349"/>
      <c r="S56" s="349"/>
      <c r="T56" s="350"/>
      <c r="U56" s="34"/>
      <c r="V56" s="34"/>
      <c r="W56" s="35" t="s">
        <v>70</v>
      </c>
      <c r="X56" s="344">
        <v>0</v>
      </c>
      <c r="Y56" s="34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136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5"/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66"/>
      <c r="P57" s="355" t="s">
        <v>73</v>
      </c>
      <c r="Q57" s="356"/>
      <c r="R57" s="356"/>
      <c r="S57" s="356"/>
      <c r="T57" s="356"/>
      <c r="U57" s="356"/>
      <c r="V57" s="357"/>
      <c r="W57" s="37" t="s">
        <v>70</v>
      </c>
      <c r="X57" s="346">
        <f>IFERROR(SUM(X56:X56),"0")</f>
        <v>0</v>
      </c>
      <c r="Y57" s="346">
        <f>IFERROR(SUM(Y56:Y56),"0")</f>
        <v>0</v>
      </c>
      <c r="Z57" s="346">
        <f>IFERROR(IF(Z56="",0,Z56),"0")</f>
        <v>0</v>
      </c>
      <c r="AA57" s="347"/>
      <c r="AB57" s="347"/>
      <c r="AC57" s="347"/>
    </row>
    <row r="58" spans="1:68" x14ac:dyDescent="0.2">
      <c r="A58" s="35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66"/>
      <c r="P58" s="355" t="s">
        <v>73</v>
      </c>
      <c r="Q58" s="356"/>
      <c r="R58" s="356"/>
      <c r="S58" s="356"/>
      <c r="T58" s="356"/>
      <c r="U58" s="356"/>
      <c r="V58" s="357"/>
      <c r="W58" s="37" t="s">
        <v>74</v>
      </c>
      <c r="X58" s="346">
        <f>IFERROR(SUMPRODUCT(X56:X56*H56:H56),"0")</f>
        <v>0</v>
      </c>
      <c r="Y58" s="346">
        <f>IFERROR(SUMPRODUCT(Y56:Y56*H56:H56),"0")</f>
        <v>0</v>
      </c>
      <c r="Z58" s="37"/>
      <c r="AA58" s="347"/>
      <c r="AB58" s="347"/>
      <c r="AC58" s="347"/>
    </row>
    <row r="59" spans="1:68" ht="14.25" customHeight="1" x14ac:dyDescent="0.25">
      <c r="A59" s="362" t="s">
        <v>77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40"/>
      <c r="AB59" s="340"/>
      <c r="AC59" s="340"/>
    </row>
    <row r="60" spans="1:68" ht="27" customHeight="1" x14ac:dyDescent="0.25">
      <c r="A60" s="54" t="s">
        <v>137</v>
      </c>
      <c r="B60" s="54" t="s">
        <v>138</v>
      </c>
      <c r="C60" s="31">
        <v>4301132044</v>
      </c>
      <c r="D60" s="351">
        <v>4607111036971</v>
      </c>
      <c r="E60" s="352"/>
      <c r="F60" s="343">
        <v>0.25</v>
      </c>
      <c r="G60" s="32">
        <v>6</v>
      </c>
      <c r="H60" s="343">
        <v>1.5</v>
      </c>
      <c r="I60" s="343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61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9"/>
      <c r="R60" s="349"/>
      <c r="S60" s="349"/>
      <c r="T60" s="350"/>
      <c r="U60" s="34"/>
      <c r="V60" s="34"/>
      <c r="W60" s="35" t="s">
        <v>70</v>
      </c>
      <c r="X60" s="344">
        <v>0</v>
      </c>
      <c r="Y60" s="345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139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4301132194</v>
      </c>
      <c r="D61" s="351">
        <v>4607111039712</v>
      </c>
      <c r="E61" s="352"/>
      <c r="F61" s="343">
        <v>0.2</v>
      </c>
      <c r="G61" s="32">
        <v>6</v>
      </c>
      <c r="H61" s="343">
        <v>1.2</v>
      </c>
      <c r="I61" s="343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19" t="s">
        <v>142</v>
      </c>
      <c r="Q61" s="349"/>
      <c r="R61" s="349"/>
      <c r="S61" s="349"/>
      <c r="T61" s="350"/>
      <c r="U61" s="34"/>
      <c r="V61" s="34"/>
      <c r="W61" s="35" t="s">
        <v>70</v>
      </c>
      <c r="X61" s="344">
        <v>0</v>
      </c>
      <c r="Y61" s="345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143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65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66"/>
      <c r="P62" s="355" t="s">
        <v>73</v>
      </c>
      <c r="Q62" s="356"/>
      <c r="R62" s="356"/>
      <c r="S62" s="356"/>
      <c r="T62" s="356"/>
      <c r="U62" s="356"/>
      <c r="V62" s="357"/>
      <c r="W62" s="37" t="s">
        <v>70</v>
      </c>
      <c r="X62" s="346">
        <f>IFERROR(SUM(X60:X61),"0")</f>
        <v>0</v>
      </c>
      <c r="Y62" s="346">
        <f>IFERROR(SUM(Y60:Y61),"0")</f>
        <v>0</v>
      </c>
      <c r="Z62" s="346">
        <f>IFERROR(IF(Z60="",0,Z60),"0")+IFERROR(IF(Z61="",0,Z61),"0")</f>
        <v>0</v>
      </c>
      <c r="AA62" s="347"/>
      <c r="AB62" s="347"/>
      <c r="AC62" s="347"/>
    </row>
    <row r="63" spans="1:68" x14ac:dyDescent="0.2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66"/>
      <c r="P63" s="355" t="s">
        <v>73</v>
      </c>
      <c r="Q63" s="356"/>
      <c r="R63" s="356"/>
      <c r="S63" s="356"/>
      <c r="T63" s="356"/>
      <c r="U63" s="356"/>
      <c r="V63" s="357"/>
      <c r="W63" s="37" t="s">
        <v>74</v>
      </c>
      <c r="X63" s="346">
        <f>IFERROR(SUMPRODUCT(X60:X61*H60:H61),"0")</f>
        <v>0</v>
      </c>
      <c r="Y63" s="346">
        <f>IFERROR(SUMPRODUCT(Y60:Y61*H60:H61),"0")</f>
        <v>0</v>
      </c>
      <c r="Z63" s="37"/>
      <c r="AA63" s="347"/>
      <c r="AB63" s="347"/>
      <c r="AC63" s="347"/>
    </row>
    <row r="64" spans="1:68" ht="14.25" customHeight="1" x14ac:dyDescent="0.25">
      <c r="A64" s="362" t="s">
        <v>144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40"/>
      <c r="AB64" s="340"/>
      <c r="AC64" s="340"/>
    </row>
    <row r="65" spans="1:68" ht="16.5" customHeight="1" x14ac:dyDescent="0.25">
      <c r="A65" s="54" t="s">
        <v>145</v>
      </c>
      <c r="B65" s="54" t="s">
        <v>146</v>
      </c>
      <c r="C65" s="31">
        <v>4301136018</v>
      </c>
      <c r="D65" s="351">
        <v>4607111037008</v>
      </c>
      <c r="E65" s="352"/>
      <c r="F65" s="343">
        <v>0.36</v>
      </c>
      <c r="G65" s="32">
        <v>4</v>
      </c>
      <c r="H65" s="343">
        <v>1.44</v>
      </c>
      <c r="I65" s="343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5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9"/>
      <c r="R65" s="349"/>
      <c r="S65" s="349"/>
      <c r="T65" s="350"/>
      <c r="U65" s="34"/>
      <c r="V65" s="34"/>
      <c r="W65" s="35" t="s">
        <v>70</v>
      </c>
      <c r="X65" s="344">
        <v>0</v>
      </c>
      <c r="Y65" s="345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147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148</v>
      </c>
      <c r="B66" s="54" t="s">
        <v>149</v>
      </c>
      <c r="C66" s="31">
        <v>4301136015</v>
      </c>
      <c r="D66" s="351">
        <v>4607111037398</v>
      </c>
      <c r="E66" s="352"/>
      <c r="F66" s="343">
        <v>0.09</v>
      </c>
      <c r="G66" s="32">
        <v>24</v>
      </c>
      <c r="H66" s="343">
        <v>2.16</v>
      </c>
      <c r="I66" s="343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9"/>
      <c r="R66" s="349"/>
      <c r="S66" s="349"/>
      <c r="T66" s="350"/>
      <c r="U66" s="34"/>
      <c r="V66" s="34"/>
      <c r="W66" s="35" t="s">
        <v>70</v>
      </c>
      <c r="X66" s="344">
        <v>0</v>
      </c>
      <c r="Y66" s="34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147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5"/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66"/>
      <c r="P67" s="355" t="s">
        <v>73</v>
      </c>
      <c r="Q67" s="356"/>
      <c r="R67" s="356"/>
      <c r="S67" s="356"/>
      <c r="T67" s="356"/>
      <c r="U67" s="356"/>
      <c r="V67" s="357"/>
      <c r="W67" s="37" t="s">
        <v>70</v>
      </c>
      <c r="X67" s="346">
        <f>IFERROR(SUM(X65:X66),"0")</f>
        <v>0</v>
      </c>
      <c r="Y67" s="346">
        <f>IFERROR(SUM(Y65:Y66),"0")</f>
        <v>0</v>
      </c>
      <c r="Z67" s="346">
        <f>IFERROR(IF(Z65="",0,Z65),"0")+IFERROR(IF(Z66="",0,Z66),"0")</f>
        <v>0</v>
      </c>
      <c r="AA67" s="347"/>
      <c r="AB67" s="347"/>
      <c r="AC67" s="347"/>
    </row>
    <row r="68" spans="1:68" x14ac:dyDescent="0.2">
      <c r="A68" s="359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66"/>
      <c r="P68" s="355" t="s">
        <v>73</v>
      </c>
      <c r="Q68" s="356"/>
      <c r="R68" s="356"/>
      <c r="S68" s="356"/>
      <c r="T68" s="356"/>
      <c r="U68" s="356"/>
      <c r="V68" s="357"/>
      <c r="W68" s="37" t="s">
        <v>74</v>
      </c>
      <c r="X68" s="346">
        <f>IFERROR(SUMPRODUCT(X65:X66*H65:H66),"0")</f>
        <v>0</v>
      </c>
      <c r="Y68" s="346">
        <f>IFERROR(SUMPRODUCT(Y65:Y66*H65:H66),"0")</f>
        <v>0</v>
      </c>
      <c r="Z68" s="37"/>
      <c r="AA68" s="347"/>
      <c r="AB68" s="347"/>
      <c r="AC68" s="347"/>
    </row>
    <row r="69" spans="1:68" ht="14.25" customHeight="1" x14ac:dyDescent="0.25">
      <c r="A69" s="362" t="s">
        <v>150</v>
      </c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  <c r="AA69" s="340"/>
      <c r="AB69" s="340"/>
      <c r="AC69" s="340"/>
    </row>
    <row r="70" spans="1:68" ht="16.5" customHeight="1" x14ac:dyDescent="0.25">
      <c r="A70" s="54" t="s">
        <v>151</v>
      </c>
      <c r="B70" s="54" t="s">
        <v>152</v>
      </c>
      <c r="C70" s="31">
        <v>4301135127</v>
      </c>
      <c r="D70" s="351">
        <v>4607111036995</v>
      </c>
      <c r="E70" s="352"/>
      <c r="F70" s="343">
        <v>0.25</v>
      </c>
      <c r="G70" s="32">
        <v>6</v>
      </c>
      <c r="H70" s="343">
        <v>1.5</v>
      </c>
      <c r="I70" s="343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9"/>
      <c r="R70" s="349"/>
      <c r="S70" s="349"/>
      <c r="T70" s="350"/>
      <c r="U70" s="34"/>
      <c r="V70" s="34"/>
      <c r="W70" s="35" t="s">
        <v>70</v>
      </c>
      <c r="X70" s="344">
        <v>0</v>
      </c>
      <c r="Y70" s="345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147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customHeight="1" x14ac:dyDescent="0.25">
      <c r="A71" s="54" t="s">
        <v>153</v>
      </c>
      <c r="B71" s="54" t="s">
        <v>154</v>
      </c>
      <c r="C71" s="31">
        <v>4301135664</v>
      </c>
      <c r="D71" s="351">
        <v>4607111039705</v>
      </c>
      <c r="E71" s="352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9" t="s">
        <v>155</v>
      </c>
      <c r="Q71" s="349"/>
      <c r="R71" s="349"/>
      <c r="S71" s="349"/>
      <c r="T71" s="350"/>
      <c r="U71" s="34"/>
      <c r="V71" s="34"/>
      <c r="W71" s="35" t="s">
        <v>70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147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156</v>
      </c>
      <c r="B72" s="54" t="s">
        <v>157</v>
      </c>
      <c r="C72" s="31">
        <v>4301135665</v>
      </c>
      <c r="D72" s="351">
        <v>4607111039729</v>
      </c>
      <c r="E72" s="352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48" t="s">
        <v>158</v>
      </c>
      <c r="Q72" s="349"/>
      <c r="R72" s="349"/>
      <c r="S72" s="349"/>
      <c r="T72" s="350"/>
      <c r="U72" s="34"/>
      <c r="V72" s="34"/>
      <c r="W72" s="35" t="s">
        <v>70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159</v>
      </c>
      <c r="AG72" s="67"/>
      <c r="AJ72" s="71" t="s">
        <v>72</v>
      </c>
      <c r="AK72" s="71">
        <v>1</v>
      </c>
      <c r="BB72" s="121" t="s">
        <v>83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4301135200</v>
      </c>
      <c r="D73" s="351">
        <v>4607111038159</v>
      </c>
      <c r="E73" s="352"/>
      <c r="F73" s="343">
        <v>0.25</v>
      </c>
      <c r="G73" s="32">
        <v>6</v>
      </c>
      <c r="H73" s="343">
        <v>1.5</v>
      </c>
      <c r="I73" s="343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3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9"/>
      <c r="R73" s="349"/>
      <c r="S73" s="349"/>
      <c r="T73" s="350"/>
      <c r="U73" s="34"/>
      <c r="V73" s="34"/>
      <c r="W73" s="35" t="s">
        <v>70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159</v>
      </c>
      <c r="AG73" s="67"/>
      <c r="AJ73" s="71" t="s">
        <v>72</v>
      </c>
      <c r="AK73" s="71">
        <v>1</v>
      </c>
      <c r="BB73" s="123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162</v>
      </c>
      <c r="B74" s="54" t="s">
        <v>163</v>
      </c>
      <c r="C74" s="31">
        <v>4301135702</v>
      </c>
      <c r="D74" s="351">
        <v>4620207490228</v>
      </c>
      <c r="E74" s="352"/>
      <c r="F74" s="343">
        <v>0.2</v>
      </c>
      <c r="G74" s="32">
        <v>6</v>
      </c>
      <c r="H74" s="343">
        <v>1.2</v>
      </c>
      <c r="I74" s="343">
        <v>1.56</v>
      </c>
      <c r="J74" s="32">
        <v>140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54" t="s">
        <v>164</v>
      </c>
      <c r="Q74" s="349"/>
      <c r="R74" s="349"/>
      <c r="S74" s="349"/>
      <c r="T74" s="350"/>
      <c r="U74" s="34"/>
      <c r="V74" s="34"/>
      <c r="W74" s="35" t="s">
        <v>70</v>
      </c>
      <c r="X74" s="344">
        <v>0</v>
      </c>
      <c r="Y74" s="345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159</v>
      </c>
      <c r="AG74" s="67"/>
      <c r="AJ74" s="71" t="s">
        <v>72</v>
      </c>
      <c r="AK74" s="71">
        <v>1</v>
      </c>
      <c r="BB74" s="125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65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66"/>
      <c r="P75" s="355" t="s">
        <v>73</v>
      </c>
      <c r="Q75" s="356"/>
      <c r="R75" s="356"/>
      <c r="S75" s="356"/>
      <c r="T75" s="356"/>
      <c r="U75" s="356"/>
      <c r="V75" s="357"/>
      <c r="W75" s="37" t="s">
        <v>70</v>
      </c>
      <c r="X75" s="346">
        <f>IFERROR(SUM(X70:X74),"0")</f>
        <v>0</v>
      </c>
      <c r="Y75" s="346">
        <f>IFERROR(SUM(Y70:Y74),"0")</f>
        <v>0</v>
      </c>
      <c r="Z75" s="346">
        <f>IFERROR(IF(Z70="",0,Z70),"0")+IFERROR(IF(Z71="",0,Z71),"0")+IFERROR(IF(Z72="",0,Z72),"0")+IFERROR(IF(Z73="",0,Z73),"0")+IFERROR(IF(Z74="",0,Z74),"0")</f>
        <v>0</v>
      </c>
      <c r="AA75" s="347"/>
      <c r="AB75" s="347"/>
      <c r="AC75" s="347"/>
    </row>
    <row r="76" spans="1:68" x14ac:dyDescent="0.2">
      <c r="A76" s="359"/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66"/>
      <c r="P76" s="355" t="s">
        <v>73</v>
      </c>
      <c r="Q76" s="356"/>
      <c r="R76" s="356"/>
      <c r="S76" s="356"/>
      <c r="T76" s="356"/>
      <c r="U76" s="356"/>
      <c r="V76" s="357"/>
      <c r="W76" s="37" t="s">
        <v>74</v>
      </c>
      <c r="X76" s="346">
        <f>IFERROR(SUMPRODUCT(X70:X74*H70:H74),"0")</f>
        <v>0</v>
      </c>
      <c r="Y76" s="346">
        <f>IFERROR(SUMPRODUCT(Y70:Y74*H70:H74),"0")</f>
        <v>0</v>
      </c>
      <c r="Z76" s="37"/>
      <c r="AA76" s="347"/>
      <c r="AB76" s="347"/>
      <c r="AC76" s="347"/>
    </row>
    <row r="77" spans="1:68" ht="16.5" customHeight="1" x14ac:dyDescent="0.25">
      <c r="A77" s="358" t="s">
        <v>165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39"/>
      <c r="AB77" s="339"/>
      <c r="AC77" s="339"/>
    </row>
    <row r="78" spans="1:68" ht="14.25" customHeight="1" x14ac:dyDescent="0.25">
      <c r="A78" s="362" t="s">
        <v>64</v>
      </c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40"/>
      <c r="AB78" s="340"/>
      <c r="AC78" s="340"/>
    </row>
    <row r="79" spans="1:68" ht="27" customHeight="1" x14ac:dyDescent="0.25">
      <c r="A79" s="54" t="s">
        <v>166</v>
      </c>
      <c r="B79" s="54" t="s">
        <v>167</v>
      </c>
      <c r="C79" s="31">
        <v>4301070977</v>
      </c>
      <c r="D79" s="351">
        <v>4607111037411</v>
      </c>
      <c r="E79" s="352"/>
      <c r="F79" s="343">
        <v>2.7</v>
      </c>
      <c r="G79" s="32">
        <v>1</v>
      </c>
      <c r="H79" s="343">
        <v>2.7</v>
      </c>
      <c r="I79" s="343">
        <v>2.8132000000000001</v>
      </c>
      <c r="J79" s="32">
        <v>234</v>
      </c>
      <c r="K79" s="32" t="s">
        <v>168</v>
      </c>
      <c r="L79" s="32" t="s">
        <v>109</v>
      </c>
      <c r="M79" s="33" t="s">
        <v>69</v>
      </c>
      <c r="N79" s="33"/>
      <c r="O79" s="32">
        <v>180</v>
      </c>
      <c r="P79" s="3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9"/>
      <c r="R79" s="349"/>
      <c r="S79" s="349"/>
      <c r="T79" s="350"/>
      <c r="U79" s="34"/>
      <c r="V79" s="34"/>
      <c r="W79" s="35" t="s">
        <v>70</v>
      </c>
      <c r="X79" s="344">
        <v>0</v>
      </c>
      <c r="Y79" s="345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169</v>
      </c>
      <c r="AG79" s="67"/>
      <c r="AJ79" s="71" t="s">
        <v>111</v>
      </c>
      <c r="AK79" s="71">
        <v>18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4301070981</v>
      </c>
      <c r="D80" s="351">
        <v>4607111036728</v>
      </c>
      <c r="E80" s="352"/>
      <c r="F80" s="343">
        <v>5</v>
      </c>
      <c r="G80" s="32">
        <v>1</v>
      </c>
      <c r="H80" s="343">
        <v>5</v>
      </c>
      <c r="I80" s="343">
        <v>5.2131999999999996</v>
      </c>
      <c r="J80" s="32">
        <v>144</v>
      </c>
      <c r="K80" s="32" t="s">
        <v>67</v>
      </c>
      <c r="L80" s="32" t="s">
        <v>114</v>
      </c>
      <c r="M80" s="33" t="s">
        <v>69</v>
      </c>
      <c r="N80" s="33"/>
      <c r="O80" s="32">
        <v>180</v>
      </c>
      <c r="P80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9"/>
      <c r="R80" s="349"/>
      <c r="S80" s="349"/>
      <c r="T80" s="350"/>
      <c r="U80" s="34"/>
      <c r="V80" s="34"/>
      <c r="W80" s="35" t="s">
        <v>70</v>
      </c>
      <c r="X80" s="344">
        <v>96</v>
      </c>
      <c r="Y80" s="345">
        <f>IFERROR(IF(X80="","",X80),"")</f>
        <v>96</v>
      </c>
      <c r="Z80" s="36">
        <f>IFERROR(IF(X80="","",X80*0.00866),"")</f>
        <v>0.83135999999999988</v>
      </c>
      <c r="AA80" s="56"/>
      <c r="AB80" s="57"/>
      <c r="AC80" s="128" t="s">
        <v>169</v>
      </c>
      <c r="AG80" s="67"/>
      <c r="AJ80" s="71" t="s">
        <v>115</v>
      </c>
      <c r="AK80" s="71">
        <v>144</v>
      </c>
      <c r="BB80" s="129" t="s">
        <v>1</v>
      </c>
      <c r="BM80" s="67">
        <f>IFERROR(X80*I80,"0")</f>
        <v>500.46719999999993</v>
      </c>
      <c r="BN80" s="67">
        <f>IFERROR(Y80*I80,"0")</f>
        <v>500.46719999999993</v>
      </c>
      <c r="BO80" s="67">
        <f>IFERROR(X80/J80,"0")</f>
        <v>0.66666666666666663</v>
      </c>
      <c r="BP80" s="67">
        <f>IFERROR(Y80/J80,"0")</f>
        <v>0.66666666666666663</v>
      </c>
    </row>
    <row r="81" spans="1:68" x14ac:dyDescent="0.2">
      <c r="A81" s="365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66"/>
      <c r="P81" s="355" t="s">
        <v>73</v>
      </c>
      <c r="Q81" s="356"/>
      <c r="R81" s="356"/>
      <c r="S81" s="356"/>
      <c r="T81" s="356"/>
      <c r="U81" s="356"/>
      <c r="V81" s="357"/>
      <c r="W81" s="37" t="s">
        <v>70</v>
      </c>
      <c r="X81" s="346">
        <f>IFERROR(SUM(X79:X80),"0")</f>
        <v>96</v>
      </c>
      <c r="Y81" s="346">
        <f>IFERROR(SUM(Y79:Y80),"0")</f>
        <v>96</v>
      </c>
      <c r="Z81" s="346">
        <f>IFERROR(IF(Z79="",0,Z79),"0")+IFERROR(IF(Z80="",0,Z80),"0")</f>
        <v>0.83135999999999988</v>
      </c>
      <c r="AA81" s="347"/>
      <c r="AB81" s="347"/>
      <c r="AC81" s="347"/>
    </row>
    <row r="82" spans="1:68" x14ac:dyDescent="0.2">
      <c r="A82" s="359"/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66"/>
      <c r="P82" s="355" t="s">
        <v>73</v>
      </c>
      <c r="Q82" s="356"/>
      <c r="R82" s="356"/>
      <c r="S82" s="356"/>
      <c r="T82" s="356"/>
      <c r="U82" s="356"/>
      <c r="V82" s="357"/>
      <c r="W82" s="37" t="s">
        <v>74</v>
      </c>
      <c r="X82" s="346">
        <f>IFERROR(SUMPRODUCT(X79:X80*H79:H80),"0")</f>
        <v>480</v>
      </c>
      <c r="Y82" s="346">
        <f>IFERROR(SUMPRODUCT(Y79:Y80*H79:H80),"0")</f>
        <v>480</v>
      </c>
      <c r="Z82" s="37"/>
      <c r="AA82" s="347"/>
      <c r="AB82" s="347"/>
      <c r="AC82" s="347"/>
    </row>
    <row r="83" spans="1:68" ht="16.5" customHeight="1" x14ac:dyDescent="0.25">
      <c r="A83" s="358" t="s">
        <v>172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39"/>
      <c r="AB83" s="339"/>
      <c r="AC83" s="339"/>
    </row>
    <row r="84" spans="1:68" ht="14.25" customHeight="1" x14ac:dyDescent="0.25">
      <c r="A84" s="362" t="s">
        <v>150</v>
      </c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40"/>
      <c r="AB84" s="340"/>
      <c r="AC84" s="340"/>
    </row>
    <row r="85" spans="1:68" ht="27" customHeight="1" x14ac:dyDescent="0.25">
      <c r="A85" s="54" t="s">
        <v>173</v>
      </c>
      <c r="B85" s="54" t="s">
        <v>174</v>
      </c>
      <c r="C85" s="31">
        <v>4301135584</v>
      </c>
      <c r="D85" s="351">
        <v>4607111033659</v>
      </c>
      <c r="E85" s="352"/>
      <c r="F85" s="343">
        <v>0.3</v>
      </c>
      <c r="G85" s="32">
        <v>12</v>
      </c>
      <c r="H85" s="343">
        <v>3.6</v>
      </c>
      <c r="I85" s="343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60" t="s">
        <v>175</v>
      </c>
      <c r="Q85" s="349"/>
      <c r="R85" s="349"/>
      <c r="S85" s="349"/>
      <c r="T85" s="350"/>
      <c r="U85" s="34"/>
      <c r="V85" s="34"/>
      <c r="W85" s="35" t="s">
        <v>70</v>
      </c>
      <c r="X85" s="344">
        <v>14</v>
      </c>
      <c r="Y85" s="345">
        <f>IFERROR(IF(X85="","",X85),"")</f>
        <v>14</v>
      </c>
      <c r="Z85" s="36">
        <f>IFERROR(IF(X85="","",X85*0.01788),"")</f>
        <v>0.25031999999999999</v>
      </c>
      <c r="AA85" s="56"/>
      <c r="AB85" s="57"/>
      <c r="AC85" s="130" t="s">
        <v>176</v>
      </c>
      <c r="AG85" s="67"/>
      <c r="AJ85" s="71" t="s">
        <v>72</v>
      </c>
      <c r="AK85" s="71">
        <v>1</v>
      </c>
      <c r="BB85" s="131" t="s">
        <v>83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365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66"/>
      <c r="P86" s="355" t="s">
        <v>73</v>
      </c>
      <c r="Q86" s="356"/>
      <c r="R86" s="356"/>
      <c r="S86" s="356"/>
      <c r="T86" s="356"/>
      <c r="U86" s="356"/>
      <c r="V86" s="357"/>
      <c r="W86" s="37" t="s">
        <v>70</v>
      </c>
      <c r="X86" s="346">
        <f>IFERROR(SUM(X85:X85),"0")</f>
        <v>14</v>
      </c>
      <c r="Y86" s="346">
        <f>IFERROR(SUM(Y85:Y85),"0")</f>
        <v>14</v>
      </c>
      <c r="Z86" s="346">
        <f>IFERROR(IF(Z85="",0,Z85),"0")</f>
        <v>0.25031999999999999</v>
      </c>
      <c r="AA86" s="347"/>
      <c r="AB86" s="347"/>
      <c r="AC86" s="347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66"/>
      <c r="P87" s="355" t="s">
        <v>73</v>
      </c>
      <c r="Q87" s="356"/>
      <c r="R87" s="356"/>
      <c r="S87" s="356"/>
      <c r="T87" s="356"/>
      <c r="U87" s="356"/>
      <c r="V87" s="357"/>
      <c r="W87" s="37" t="s">
        <v>74</v>
      </c>
      <c r="X87" s="346">
        <f>IFERROR(SUMPRODUCT(X85:X85*H85:H85),"0")</f>
        <v>50.4</v>
      </c>
      <c r="Y87" s="346">
        <f>IFERROR(SUMPRODUCT(Y85:Y85*H85:H85),"0")</f>
        <v>50.4</v>
      </c>
      <c r="Z87" s="37"/>
      <c r="AA87" s="347"/>
      <c r="AB87" s="347"/>
      <c r="AC87" s="347"/>
    </row>
    <row r="88" spans="1:68" ht="16.5" customHeight="1" x14ac:dyDescent="0.25">
      <c r="A88" s="358" t="s">
        <v>177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9"/>
      <c r="AB88" s="339"/>
      <c r="AC88" s="339"/>
    </row>
    <row r="89" spans="1:68" ht="14.25" customHeight="1" x14ac:dyDescent="0.25">
      <c r="A89" s="362" t="s">
        <v>178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40"/>
      <c r="AB89" s="340"/>
      <c r="AC89" s="340"/>
    </row>
    <row r="90" spans="1:68" ht="27" customHeight="1" x14ac:dyDescent="0.25">
      <c r="A90" s="54" t="s">
        <v>179</v>
      </c>
      <c r="B90" s="54" t="s">
        <v>180</v>
      </c>
      <c r="C90" s="31">
        <v>4301131041</v>
      </c>
      <c r="D90" s="351">
        <v>4607111034120</v>
      </c>
      <c r="E90" s="352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81" t="s">
        <v>181</v>
      </c>
      <c r="Q90" s="349"/>
      <c r="R90" s="349"/>
      <c r="S90" s="349"/>
      <c r="T90" s="350"/>
      <c r="U90" s="34"/>
      <c r="V90" s="34"/>
      <c r="W90" s="35" t="s">
        <v>70</v>
      </c>
      <c r="X90" s="344">
        <v>28</v>
      </c>
      <c r="Y90" s="345">
        <f>IFERROR(IF(X90="","",X90),"")</f>
        <v>28</v>
      </c>
      <c r="Z90" s="36">
        <f>IFERROR(IF(X90="","",X90*0.01788),"")</f>
        <v>0.50063999999999997</v>
      </c>
      <c r="AA90" s="56"/>
      <c r="AB90" s="57"/>
      <c r="AC90" s="132" t="s">
        <v>182</v>
      </c>
      <c r="AG90" s="67"/>
      <c r="AJ90" s="71" t="s">
        <v>72</v>
      </c>
      <c r="AK90" s="71">
        <v>1</v>
      </c>
      <c r="BB90" s="133" t="s">
        <v>83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ht="27" customHeight="1" x14ac:dyDescent="0.25">
      <c r="A91" s="54" t="s">
        <v>183</v>
      </c>
      <c r="B91" s="54" t="s">
        <v>184</v>
      </c>
      <c r="C91" s="31">
        <v>4301131021</v>
      </c>
      <c r="D91" s="351">
        <v>4607111034137</v>
      </c>
      <c r="E91" s="352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80</v>
      </c>
      <c r="L91" s="32" t="s">
        <v>109</v>
      </c>
      <c r="M91" s="33" t="s">
        <v>69</v>
      </c>
      <c r="N91" s="33"/>
      <c r="O91" s="32">
        <v>180</v>
      </c>
      <c r="P91" s="48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9"/>
      <c r="R91" s="349"/>
      <c r="S91" s="349"/>
      <c r="T91" s="350"/>
      <c r="U91" s="34"/>
      <c r="V91" s="34"/>
      <c r="W91" s="35" t="s">
        <v>70</v>
      </c>
      <c r="X91" s="344">
        <v>28</v>
      </c>
      <c r="Y91" s="345">
        <f>IFERROR(IF(X91="","",X91),"")</f>
        <v>28</v>
      </c>
      <c r="Z91" s="36">
        <f>IFERROR(IF(X91="","",X91*0.01788),"")</f>
        <v>0.50063999999999997</v>
      </c>
      <c r="AA91" s="56"/>
      <c r="AB91" s="57"/>
      <c r="AC91" s="134" t="s">
        <v>185</v>
      </c>
      <c r="AG91" s="67"/>
      <c r="AJ91" s="71" t="s">
        <v>111</v>
      </c>
      <c r="AK91" s="71">
        <v>14</v>
      </c>
      <c r="BB91" s="135" t="s">
        <v>83</v>
      </c>
      <c r="BM91" s="67">
        <f>IFERROR(X91*I91,"0")</f>
        <v>120.50080000000001</v>
      </c>
      <c r="BN91" s="67">
        <f>IFERROR(Y91*I91,"0")</f>
        <v>120.50080000000001</v>
      </c>
      <c r="BO91" s="67">
        <f>IFERROR(X91/J91,"0")</f>
        <v>0.4</v>
      </c>
      <c r="BP91" s="67">
        <f>IFERROR(Y91/J91,"0")</f>
        <v>0.4</v>
      </c>
    </row>
    <row r="92" spans="1:68" x14ac:dyDescent="0.2">
      <c r="A92" s="365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66"/>
      <c r="P92" s="355" t="s">
        <v>73</v>
      </c>
      <c r="Q92" s="356"/>
      <c r="R92" s="356"/>
      <c r="S92" s="356"/>
      <c r="T92" s="356"/>
      <c r="U92" s="356"/>
      <c r="V92" s="357"/>
      <c r="W92" s="37" t="s">
        <v>70</v>
      </c>
      <c r="X92" s="346">
        <f>IFERROR(SUM(X90:X91),"0")</f>
        <v>56</v>
      </c>
      <c r="Y92" s="346">
        <f>IFERROR(SUM(Y90:Y91),"0")</f>
        <v>56</v>
      </c>
      <c r="Z92" s="346">
        <f>IFERROR(IF(Z90="",0,Z90),"0")+IFERROR(IF(Z91="",0,Z91),"0")</f>
        <v>1.0012799999999999</v>
      </c>
      <c r="AA92" s="347"/>
      <c r="AB92" s="347"/>
      <c r="AC92" s="347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66"/>
      <c r="P93" s="355" t="s">
        <v>73</v>
      </c>
      <c r="Q93" s="356"/>
      <c r="R93" s="356"/>
      <c r="S93" s="356"/>
      <c r="T93" s="356"/>
      <c r="U93" s="356"/>
      <c r="V93" s="357"/>
      <c r="W93" s="37" t="s">
        <v>74</v>
      </c>
      <c r="X93" s="346">
        <f>IFERROR(SUMPRODUCT(X90:X91*H90:H91),"0")</f>
        <v>201.6</v>
      </c>
      <c r="Y93" s="346">
        <f>IFERROR(SUMPRODUCT(Y90:Y91*H90:H91),"0")</f>
        <v>201.6</v>
      </c>
      <c r="Z93" s="37"/>
      <c r="AA93" s="347"/>
      <c r="AB93" s="347"/>
      <c r="AC93" s="347"/>
    </row>
    <row r="94" spans="1:68" ht="16.5" customHeight="1" x14ac:dyDescent="0.25">
      <c r="A94" s="358" t="s">
        <v>186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9"/>
      <c r="AB94" s="339"/>
      <c r="AC94" s="339"/>
    </row>
    <row r="95" spans="1:68" ht="14.25" customHeight="1" x14ac:dyDescent="0.25">
      <c r="A95" s="362" t="s">
        <v>150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40"/>
      <c r="AB95" s="340"/>
      <c r="AC95" s="340"/>
    </row>
    <row r="96" spans="1:68" ht="27" customHeight="1" x14ac:dyDescent="0.25">
      <c r="A96" s="54" t="s">
        <v>187</v>
      </c>
      <c r="B96" s="54" t="s">
        <v>188</v>
      </c>
      <c r="C96" s="31">
        <v>4301135569</v>
      </c>
      <c r="D96" s="351">
        <v>4607111033628</v>
      </c>
      <c r="E96" s="352"/>
      <c r="F96" s="343">
        <v>0.3</v>
      </c>
      <c r="G96" s="32">
        <v>12</v>
      </c>
      <c r="H96" s="343">
        <v>3.6</v>
      </c>
      <c r="I96" s="343">
        <v>4.3036000000000003</v>
      </c>
      <c r="J96" s="32">
        <v>70</v>
      </c>
      <c r="K96" s="32" t="s">
        <v>80</v>
      </c>
      <c r="L96" s="32" t="s">
        <v>109</v>
      </c>
      <c r="M96" s="33" t="s">
        <v>69</v>
      </c>
      <c r="N96" s="33"/>
      <c r="O96" s="32">
        <v>180</v>
      </c>
      <c r="P96" s="480" t="s">
        <v>189</v>
      </c>
      <c r="Q96" s="349"/>
      <c r="R96" s="349"/>
      <c r="S96" s="349"/>
      <c r="T96" s="350"/>
      <c r="U96" s="34"/>
      <c r="V96" s="34"/>
      <c r="W96" s="35" t="s">
        <v>70</v>
      </c>
      <c r="X96" s="344">
        <v>14</v>
      </c>
      <c r="Y96" s="345">
        <f t="shared" ref="Y96:Y101" si="6">IFERROR(IF(X96="","",X96),"")</f>
        <v>14</v>
      </c>
      <c r="Z96" s="36">
        <f t="shared" ref="Z96:Z101" si="7">IFERROR(IF(X96="","",X96*0.01788),"")</f>
        <v>0.25031999999999999</v>
      </c>
      <c r="AA96" s="56"/>
      <c r="AB96" s="57"/>
      <c r="AC96" s="136" t="s">
        <v>176</v>
      </c>
      <c r="AG96" s="67"/>
      <c r="AJ96" s="71" t="s">
        <v>111</v>
      </c>
      <c r="AK96" s="71">
        <v>14</v>
      </c>
      <c r="BB96" s="137" t="s">
        <v>83</v>
      </c>
      <c r="BM96" s="67">
        <f t="shared" ref="BM96:BM101" si="8">IFERROR(X96*I96,"0")</f>
        <v>60.250400000000006</v>
      </c>
      <c r="BN96" s="67">
        <f t="shared" ref="BN96:BN101" si="9">IFERROR(Y96*I96,"0")</f>
        <v>60.250400000000006</v>
      </c>
      <c r="BO96" s="67">
        <f t="shared" ref="BO96:BO101" si="10">IFERROR(X96/J96,"0")</f>
        <v>0.2</v>
      </c>
      <c r="BP96" s="67">
        <f t="shared" ref="BP96:BP101" si="11">IFERROR(Y96/J96,"0")</f>
        <v>0.2</v>
      </c>
    </row>
    <row r="97" spans="1:68" ht="27" customHeight="1" x14ac:dyDescent="0.25">
      <c r="A97" s="54" t="s">
        <v>190</v>
      </c>
      <c r="B97" s="54" t="s">
        <v>191</v>
      </c>
      <c r="C97" s="31">
        <v>4301135565</v>
      </c>
      <c r="D97" s="351">
        <v>4607111033451</v>
      </c>
      <c r="E97" s="352"/>
      <c r="F97" s="343">
        <v>0.3</v>
      </c>
      <c r="G97" s="32">
        <v>12</v>
      </c>
      <c r="H97" s="343">
        <v>3.6</v>
      </c>
      <c r="I97" s="343">
        <v>4.3036000000000003</v>
      </c>
      <c r="J97" s="32">
        <v>70</v>
      </c>
      <c r="K97" s="32" t="s">
        <v>80</v>
      </c>
      <c r="L97" s="32" t="s">
        <v>114</v>
      </c>
      <c r="M97" s="33" t="s">
        <v>69</v>
      </c>
      <c r="N97" s="33"/>
      <c r="O97" s="32">
        <v>180</v>
      </c>
      <c r="P97" s="41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70</v>
      </c>
      <c r="X97" s="344">
        <v>126</v>
      </c>
      <c r="Y97" s="345">
        <f t="shared" si="6"/>
        <v>126</v>
      </c>
      <c r="Z97" s="36">
        <f t="shared" si="7"/>
        <v>2.2528800000000002</v>
      </c>
      <c r="AA97" s="56"/>
      <c r="AB97" s="57"/>
      <c r="AC97" s="138" t="s">
        <v>176</v>
      </c>
      <c r="AG97" s="67"/>
      <c r="AJ97" s="71" t="s">
        <v>115</v>
      </c>
      <c r="AK97" s="71">
        <v>70</v>
      </c>
      <c r="BB97" s="139" t="s">
        <v>83</v>
      </c>
      <c r="BM97" s="67">
        <f t="shared" si="8"/>
        <v>542.25360000000001</v>
      </c>
      <c r="BN97" s="67">
        <f t="shared" si="9"/>
        <v>542.25360000000001</v>
      </c>
      <c r="BO97" s="67">
        <f t="shared" si="10"/>
        <v>1.8</v>
      </c>
      <c r="BP97" s="67">
        <f t="shared" si="11"/>
        <v>1.8</v>
      </c>
    </row>
    <row r="98" spans="1:68" ht="27" customHeight="1" x14ac:dyDescent="0.25">
      <c r="A98" s="54" t="s">
        <v>192</v>
      </c>
      <c r="B98" s="54" t="s">
        <v>193</v>
      </c>
      <c r="C98" s="31">
        <v>4301135575</v>
      </c>
      <c r="D98" s="351">
        <v>4607111035141</v>
      </c>
      <c r="E98" s="352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8" t="s">
        <v>194</v>
      </c>
      <c r="Q98" s="349"/>
      <c r="R98" s="349"/>
      <c r="S98" s="349"/>
      <c r="T98" s="350"/>
      <c r="U98" s="34"/>
      <c r="V98" s="34"/>
      <c r="W98" s="35" t="s">
        <v>70</v>
      </c>
      <c r="X98" s="344">
        <v>0</v>
      </c>
      <c r="Y98" s="345">
        <f t="shared" si="6"/>
        <v>0</v>
      </c>
      <c r="Z98" s="36">
        <f t="shared" si="7"/>
        <v>0</v>
      </c>
      <c r="AA98" s="56"/>
      <c r="AB98" s="57"/>
      <c r="AC98" s="140" t="s">
        <v>195</v>
      </c>
      <c r="AG98" s="67"/>
      <c r="AJ98" s="71" t="s">
        <v>72</v>
      </c>
      <c r="AK98" s="71">
        <v>1</v>
      </c>
      <c r="BB98" s="141" t="s">
        <v>83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196</v>
      </c>
      <c r="B99" s="54" t="s">
        <v>197</v>
      </c>
      <c r="C99" s="31">
        <v>4301135578</v>
      </c>
      <c r="D99" s="351">
        <v>4607111033444</v>
      </c>
      <c r="E99" s="352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38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9"/>
      <c r="R99" s="349"/>
      <c r="S99" s="349"/>
      <c r="T99" s="350"/>
      <c r="U99" s="34"/>
      <c r="V99" s="34"/>
      <c r="W99" s="35" t="s">
        <v>70</v>
      </c>
      <c r="X99" s="344">
        <v>56</v>
      </c>
      <c r="Y99" s="345">
        <f t="shared" si="6"/>
        <v>56</v>
      </c>
      <c r="Z99" s="36">
        <f t="shared" si="7"/>
        <v>1.0012799999999999</v>
      </c>
      <c r="AA99" s="56"/>
      <c r="AB99" s="57"/>
      <c r="AC99" s="142" t="s">
        <v>176</v>
      </c>
      <c r="AG99" s="67"/>
      <c r="AJ99" s="71" t="s">
        <v>115</v>
      </c>
      <c r="AK99" s="71">
        <v>70</v>
      </c>
      <c r="BB99" s="143" t="s">
        <v>83</v>
      </c>
      <c r="BM99" s="67">
        <f t="shared" si="8"/>
        <v>241.00160000000002</v>
      </c>
      <c r="BN99" s="67">
        <f t="shared" si="9"/>
        <v>241.00160000000002</v>
      </c>
      <c r="BO99" s="67">
        <f t="shared" si="10"/>
        <v>0.8</v>
      </c>
      <c r="BP99" s="67">
        <f t="shared" si="11"/>
        <v>0.8</v>
      </c>
    </row>
    <row r="100" spans="1:68" ht="27" customHeight="1" x14ac:dyDescent="0.25">
      <c r="A100" s="54" t="s">
        <v>198</v>
      </c>
      <c r="B100" s="54" t="s">
        <v>199</v>
      </c>
      <c r="C100" s="31">
        <v>4301135290</v>
      </c>
      <c r="D100" s="351">
        <v>4607111035028</v>
      </c>
      <c r="E100" s="352"/>
      <c r="F100" s="343">
        <v>0.48</v>
      </c>
      <c r="G100" s="32">
        <v>8</v>
      </c>
      <c r="H100" s="343">
        <v>3.84</v>
      </c>
      <c r="I100" s="343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9"/>
      <c r="R100" s="349"/>
      <c r="S100" s="349"/>
      <c r="T100" s="350"/>
      <c r="U100" s="34"/>
      <c r="V100" s="34"/>
      <c r="W100" s="35" t="s">
        <v>70</v>
      </c>
      <c r="X100" s="344">
        <v>0</v>
      </c>
      <c r="Y100" s="345">
        <f t="shared" si="6"/>
        <v>0</v>
      </c>
      <c r="Z100" s="36">
        <f t="shared" si="7"/>
        <v>0</v>
      </c>
      <c r="AA100" s="56"/>
      <c r="AB100" s="57"/>
      <c r="AC100" s="144" t="s">
        <v>195</v>
      </c>
      <c r="AG100" s="67"/>
      <c r="AJ100" s="71" t="s">
        <v>72</v>
      </c>
      <c r="AK100" s="71">
        <v>1</v>
      </c>
      <c r="BB100" s="145" t="s">
        <v>83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200</v>
      </c>
      <c r="B101" s="54" t="s">
        <v>201</v>
      </c>
      <c r="C101" s="31">
        <v>4301135285</v>
      </c>
      <c r="D101" s="351">
        <v>4607111036407</v>
      </c>
      <c r="E101" s="352"/>
      <c r="F101" s="343">
        <v>0.3</v>
      </c>
      <c r="G101" s="32">
        <v>14</v>
      </c>
      <c r="H101" s="343">
        <v>4.2</v>
      </c>
      <c r="I101" s="343">
        <v>4.5292000000000003</v>
      </c>
      <c r="J101" s="32">
        <v>70</v>
      </c>
      <c r="K101" s="32" t="s">
        <v>80</v>
      </c>
      <c r="L101" s="32" t="s">
        <v>109</v>
      </c>
      <c r="M101" s="33" t="s">
        <v>69</v>
      </c>
      <c r="N101" s="33"/>
      <c r="O101" s="32">
        <v>180</v>
      </c>
      <c r="P101" s="5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9"/>
      <c r="R101" s="349"/>
      <c r="S101" s="349"/>
      <c r="T101" s="350"/>
      <c r="U101" s="34"/>
      <c r="V101" s="34"/>
      <c r="W101" s="35" t="s">
        <v>70</v>
      </c>
      <c r="X101" s="344">
        <v>14</v>
      </c>
      <c r="Y101" s="345">
        <f t="shared" si="6"/>
        <v>14</v>
      </c>
      <c r="Z101" s="36">
        <f t="shared" si="7"/>
        <v>0.25031999999999999</v>
      </c>
      <c r="AA101" s="56"/>
      <c r="AB101" s="57"/>
      <c r="AC101" s="146" t="s">
        <v>202</v>
      </c>
      <c r="AG101" s="67"/>
      <c r="AJ101" s="71" t="s">
        <v>111</v>
      </c>
      <c r="AK101" s="71">
        <v>14</v>
      </c>
      <c r="BB101" s="147" t="s">
        <v>83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65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66"/>
      <c r="P102" s="355" t="s">
        <v>73</v>
      </c>
      <c r="Q102" s="356"/>
      <c r="R102" s="356"/>
      <c r="S102" s="356"/>
      <c r="T102" s="356"/>
      <c r="U102" s="356"/>
      <c r="V102" s="357"/>
      <c r="W102" s="37" t="s">
        <v>70</v>
      </c>
      <c r="X102" s="346">
        <f>IFERROR(SUM(X96:X101),"0")</f>
        <v>210</v>
      </c>
      <c r="Y102" s="346">
        <f>IFERROR(SUM(Y96:Y101),"0")</f>
        <v>210</v>
      </c>
      <c r="Z102" s="346">
        <f>IFERROR(IF(Z96="",0,Z96),"0")+IFERROR(IF(Z97="",0,Z97),"0")+IFERROR(IF(Z98="",0,Z98),"0")+IFERROR(IF(Z99="",0,Z99),"0")+IFERROR(IF(Z100="",0,Z100),"0")+IFERROR(IF(Z101="",0,Z101),"0")</f>
        <v>3.7547999999999999</v>
      </c>
      <c r="AA102" s="347"/>
      <c r="AB102" s="347"/>
      <c r="AC102" s="347"/>
    </row>
    <row r="103" spans="1:68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66"/>
      <c r="P103" s="355" t="s">
        <v>73</v>
      </c>
      <c r="Q103" s="356"/>
      <c r="R103" s="356"/>
      <c r="S103" s="356"/>
      <c r="T103" s="356"/>
      <c r="U103" s="356"/>
      <c r="V103" s="357"/>
      <c r="W103" s="37" t="s">
        <v>74</v>
      </c>
      <c r="X103" s="346">
        <f>IFERROR(SUMPRODUCT(X96:X101*H96:H101),"0")</f>
        <v>764.4</v>
      </c>
      <c r="Y103" s="346">
        <f>IFERROR(SUMPRODUCT(Y96:Y101*H96:H101),"0")</f>
        <v>764.4</v>
      </c>
      <c r="Z103" s="37"/>
      <c r="AA103" s="347"/>
      <c r="AB103" s="347"/>
      <c r="AC103" s="347"/>
    </row>
    <row r="104" spans="1:68" ht="16.5" customHeight="1" x14ac:dyDescent="0.25">
      <c r="A104" s="358" t="s">
        <v>203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39"/>
      <c r="AB104" s="339"/>
      <c r="AC104" s="339"/>
    </row>
    <row r="105" spans="1:68" ht="14.25" customHeight="1" x14ac:dyDescent="0.25">
      <c r="A105" s="362" t="s">
        <v>144</v>
      </c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40"/>
      <c r="AB105" s="340"/>
      <c r="AC105" s="340"/>
    </row>
    <row r="106" spans="1:68" ht="27" customHeight="1" x14ac:dyDescent="0.25">
      <c r="A106" s="54" t="s">
        <v>204</v>
      </c>
      <c r="B106" s="54" t="s">
        <v>205</v>
      </c>
      <c r="C106" s="31">
        <v>4301136042</v>
      </c>
      <c r="D106" s="351">
        <v>4607025784012</v>
      </c>
      <c r="E106" s="352"/>
      <c r="F106" s="343">
        <v>0.09</v>
      </c>
      <c r="G106" s="32">
        <v>24</v>
      </c>
      <c r="H106" s="343">
        <v>2.16</v>
      </c>
      <c r="I106" s="343">
        <v>2.4912000000000001</v>
      </c>
      <c r="J106" s="32">
        <v>126</v>
      </c>
      <c r="K106" s="32" t="s">
        <v>80</v>
      </c>
      <c r="L106" s="32" t="s">
        <v>109</v>
      </c>
      <c r="M106" s="33" t="s">
        <v>69</v>
      </c>
      <c r="N106" s="33"/>
      <c r="O106" s="32">
        <v>180</v>
      </c>
      <c r="P106" s="51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9"/>
      <c r="R106" s="349"/>
      <c r="S106" s="349"/>
      <c r="T106" s="350"/>
      <c r="U106" s="34"/>
      <c r="V106" s="34"/>
      <c r="W106" s="35" t="s">
        <v>70</v>
      </c>
      <c r="X106" s="344">
        <v>14</v>
      </c>
      <c r="Y106" s="345">
        <f>IFERROR(IF(X106="","",X106),"")</f>
        <v>14</v>
      </c>
      <c r="Z106" s="36">
        <f>IFERROR(IF(X106="","",X106*0.00936),"")</f>
        <v>0.13103999999999999</v>
      </c>
      <c r="AA106" s="56"/>
      <c r="AB106" s="57"/>
      <c r="AC106" s="148" t="s">
        <v>206</v>
      </c>
      <c r="AG106" s="67"/>
      <c r="AJ106" s="71" t="s">
        <v>111</v>
      </c>
      <c r="AK106" s="71">
        <v>14</v>
      </c>
      <c r="BB106" s="149" t="s">
        <v>83</v>
      </c>
      <c r="BM106" s="67">
        <f>IFERROR(X106*I106,"0")</f>
        <v>34.876800000000003</v>
      </c>
      <c r="BN106" s="67">
        <f>IFERROR(Y106*I106,"0")</f>
        <v>34.876800000000003</v>
      </c>
      <c r="BO106" s="67">
        <f>IFERROR(X106/J106,"0")</f>
        <v>0.1111111111111111</v>
      </c>
      <c r="BP106" s="67">
        <f>IFERROR(Y106/J106,"0")</f>
        <v>0.1111111111111111</v>
      </c>
    </row>
    <row r="107" spans="1:68" ht="27" customHeight="1" x14ac:dyDescent="0.25">
      <c r="A107" s="54" t="s">
        <v>207</v>
      </c>
      <c r="B107" s="54" t="s">
        <v>208</v>
      </c>
      <c r="C107" s="31">
        <v>4301136040</v>
      </c>
      <c r="D107" s="351">
        <v>4607025784319</v>
      </c>
      <c r="E107" s="352"/>
      <c r="F107" s="343">
        <v>0.36</v>
      </c>
      <c r="G107" s="32">
        <v>10</v>
      </c>
      <c r="H107" s="343">
        <v>3.6</v>
      </c>
      <c r="I107" s="343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3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9"/>
      <c r="R107" s="349"/>
      <c r="S107" s="349"/>
      <c r="T107" s="350"/>
      <c r="U107" s="34"/>
      <c r="V107" s="34"/>
      <c r="W107" s="35" t="s">
        <v>70</v>
      </c>
      <c r="X107" s="344">
        <v>0</v>
      </c>
      <c r="Y107" s="345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209</v>
      </c>
      <c r="AG107" s="67"/>
      <c r="AJ107" s="71" t="s">
        <v>72</v>
      </c>
      <c r="AK107" s="71">
        <v>1</v>
      </c>
      <c r="BB107" s="151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210</v>
      </c>
      <c r="B108" s="54" t="s">
        <v>211</v>
      </c>
      <c r="C108" s="31">
        <v>4301136039</v>
      </c>
      <c r="D108" s="351">
        <v>4607111035370</v>
      </c>
      <c r="E108" s="352"/>
      <c r="F108" s="343">
        <v>0.14000000000000001</v>
      </c>
      <c r="G108" s="32">
        <v>22</v>
      </c>
      <c r="H108" s="343">
        <v>3.08</v>
      </c>
      <c r="I108" s="343">
        <v>3.464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8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9"/>
      <c r="R108" s="349"/>
      <c r="S108" s="349"/>
      <c r="T108" s="350"/>
      <c r="U108" s="34"/>
      <c r="V108" s="34"/>
      <c r="W108" s="35" t="s">
        <v>70</v>
      </c>
      <c r="X108" s="344">
        <v>0</v>
      </c>
      <c r="Y108" s="345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212</v>
      </c>
      <c r="AG108" s="67"/>
      <c r="AJ108" s="71" t="s">
        <v>72</v>
      </c>
      <c r="AK108" s="71">
        <v>1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65"/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66"/>
      <c r="P109" s="355" t="s">
        <v>73</v>
      </c>
      <c r="Q109" s="356"/>
      <c r="R109" s="356"/>
      <c r="S109" s="356"/>
      <c r="T109" s="356"/>
      <c r="U109" s="356"/>
      <c r="V109" s="357"/>
      <c r="W109" s="37" t="s">
        <v>70</v>
      </c>
      <c r="X109" s="346">
        <f>IFERROR(SUM(X106:X108),"0")</f>
        <v>14</v>
      </c>
      <c r="Y109" s="346">
        <f>IFERROR(SUM(Y106:Y108),"0")</f>
        <v>14</v>
      </c>
      <c r="Z109" s="346">
        <f>IFERROR(IF(Z106="",0,Z106),"0")+IFERROR(IF(Z107="",0,Z107),"0")+IFERROR(IF(Z108="",0,Z108),"0")</f>
        <v>0.13103999999999999</v>
      </c>
      <c r="AA109" s="347"/>
      <c r="AB109" s="347"/>
      <c r="AC109" s="347"/>
    </row>
    <row r="110" spans="1:68" x14ac:dyDescent="0.2">
      <c r="A110" s="359"/>
      <c r="B110" s="359"/>
      <c r="C110" s="359"/>
      <c r="D110" s="359"/>
      <c r="E110" s="359"/>
      <c r="F110" s="359"/>
      <c r="G110" s="359"/>
      <c r="H110" s="359"/>
      <c r="I110" s="359"/>
      <c r="J110" s="359"/>
      <c r="K110" s="359"/>
      <c r="L110" s="359"/>
      <c r="M110" s="359"/>
      <c r="N110" s="359"/>
      <c r="O110" s="366"/>
      <c r="P110" s="355" t="s">
        <v>73</v>
      </c>
      <c r="Q110" s="356"/>
      <c r="R110" s="356"/>
      <c r="S110" s="356"/>
      <c r="T110" s="356"/>
      <c r="U110" s="356"/>
      <c r="V110" s="357"/>
      <c r="W110" s="37" t="s">
        <v>74</v>
      </c>
      <c r="X110" s="346">
        <f>IFERROR(SUMPRODUCT(X106:X108*H106:H108),"0")</f>
        <v>30.240000000000002</v>
      </c>
      <c r="Y110" s="346">
        <f>IFERROR(SUMPRODUCT(Y106:Y108*H106:H108),"0")</f>
        <v>30.240000000000002</v>
      </c>
      <c r="Z110" s="37"/>
      <c r="AA110" s="347"/>
      <c r="AB110" s="347"/>
      <c r="AC110" s="347"/>
    </row>
    <row r="111" spans="1:68" ht="16.5" customHeight="1" x14ac:dyDescent="0.25">
      <c r="A111" s="358" t="s">
        <v>213</v>
      </c>
      <c r="B111" s="359"/>
      <c r="C111" s="359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39"/>
      <c r="AB111" s="339"/>
      <c r="AC111" s="339"/>
    </row>
    <row r="112" spans="1:68" ht="14.25" customHeight="1" x14ac:dyDescent="0.25">
      <c r="A112" s="362" t="s">
        <v>64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40"/>
      <c r="AB112" s="340"/>
      <c r="AC112" s="340"/>
    </row>
    <row r="113" spans="1:68" ht="27" customHeight="1" x14ac:dyDescent="0.25">
      <c r="A113" s="54" t="s">
        <v>214</v>
      </c>
      <c r="B113" s="54" t="s">
        <v>215</v>
      </c>
      <c r="C113" s="31">
        <v>4301071051</v>
      </c>
      <c r="D113" s="351">
        <v>4607111039262</v>
      </c>
      <c r="E113" s="352"/>
      <c r="F113" s="343">
        <v>0.4</v>
      </c>
      <c r="G113" s="32">
        <v>16</v>
      </c>
      <c r="H113" s="343">
        <v>6.4</v>
      </c>
      <c r="I113" s="343">
        <v>6.7195999999999998</v>
      </c>
      <c r="J113" s="32">
        <v>84</v>
      </c>
      <c r="K113" s="32" t="s">
        <v>67</v>
      </c>
      <c r="L113" s="32" t="s">
        <v>109</v>
      </c>
      <c r="M113" s="33" t="s">
        <v>69</v>
      </c>
      <c r="N113" s="33"/>
      <c r="O113" s="32">
        <v>180</v>
      </c>
      <c r="P113" s="4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9"/>
      <c r="R113" s="349"/>
      <c r="S113" s="349"/>
      <c r="T113" s="350"/>
      <c r="U113" s="34"/>
      <c r="V113" s="34"/>
      <c r="W113" s="35" t="s">
        <v>70</v>
      </c>
      <c r="X113" s="344">
        <v>36</v>
      </c>
      <c r="Y113" s="345">
        <f t="shared" ref="Y113:Y118" si="12">IFERROR(IF(X113="","",X113),"")</f>
        <v>36</v>
      </c>
      <c r="Z113" s="36">
        <f t="shared" ref="Z113:Z118" si="13">IFERROR(IF(X113="","",X113*0.0155),"")</f>
        <v>0.55800000000000005</v>
      </c>
      <c r="AA113" s="56"/>
      <c r="AB113" s="57"/>
      <c r="AC113" s="154" t="s">
        <v>169</v>
      </c>
      <c r="AG113" s="67"/>
      <c r="AJ113" s="71" t="s">
        <v>111</v>
      </c>
      <c r="AK113" s="71">
        <v>12</v>
      </c>
      <c r="BB113" s="155" t="s">
        <v>1</v>
      </c>
      <c r="BM113" s="67">
        <f t="shared" ref="BM113:BM118" si="14">IFERROR(X113*I113,"0")</f>
        <v>241.90559999999999</v>
      </c>
      <c r="BN113" s="67">
        <f t="shared" ref="BN113:BN118" si="15">IFERROR(Y113*I113,"0")</f>
        <v>241.90559999999999</v>
      </c>
      <c r="BO113" s="67">
        <f t="shared" ref="BO113:BO118" si="16">IFERROR(X113/J113,"0")</f>
        <v>0.42857142857142855</v>
      </c>
      <c r="BP113" s="67">
        <f t="shared" ref="BP113:BP118" si="17">IFERROR(Y113/J113,"0")</f>
        <v>0.42857142857142855</v>
      </c>
    </row>
    <row r="114" spans="1:68" ht="27" customHeight="1" x14ac:dyDescent="0.25">
      <c r="A114" s="54" t="s">
        <v>216</v>
      </c>
      <c r="B114" s="54" t="s">
        <v>217</v>
      </c>
      <c r="C114" s="31">
        <v>4301070976</v>
      </c>
      <c r="D114" s="351">
        <v>4607111034144</v>
      </c>
      <c r="E114" s="352"/>
      <c r="F114" s="343">
        <v>0.9</v>
      </c>
      <c r="G114" s="32">
        <v>8</v>
      </c>
      <c r="H114" s="343">
        <v>7.2</v>
      </c>
      <c r="I114" s="343">
        <v>7.4859999999999998</v>
      </c>
      <c r="J114" s="32">
        <v>84</v>
      </c>
      <c r="K114" s="32" t="s">
        <v>67</v>
      </c>
      <c r="L114" s="32" t="s">
        <v>114</v>
      </c>
      <c r="M114" s="33" t="s">
        <v>69</v>
      </c>
      <c r="N114" s="33"/>
      <c r="O114" s="32">
        <v>180</v>
      </c>
      <c r="P114" s="52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9"/>
      <c r="R114" s="349"/>
      <c r="S114" s="349"/>
      <c r="T114" s="350"/>
      <c r="U114" s="34"/>
      <c r="V114" s="34"/>
      <c r="W114" s="35" t="s">
        <v>70</v>
      </c>
      <c r="X114" s="344">
        <v>0</v>
      </c>
      <c r="Y114" s="345">
        <f t="shared" si="12"/>
        <v>0</v>
      </c>
      <c r="Z114" s="36">
        <f t="shared" si="13"/>
        <v>0</v>
      </c>
      <c r="AA114" s="56"/>
      <c r="AB114" s="57"/>
      <c r="AC114" s="156" t="s">
        <v>169</v>
      </c>
      <c r="AG114" s="67"/>
      <c r="AJ114" s="71" t="s">
        <v>115</v>
      </c>
      <c r="AK114" s="71">
        <v>84</v>
      </c>
      <c r="BB114" s="157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218</v>
      </c>
      <c r="B115" s="54" t="s">
        <v>219</v>
      </c>
      <c r="C115" s="31">
        <v>4301071038</v>
      </c>
      <c r="D115" s="351">
        <v>4607111039248</v>
      </c>
      <c r="E115" s="352"/>
      <c r="F115" s="343">
        <v>0.7</v>
      </c>
      <c r="G115" s="32">
        <v>10</v>
      </c>
      <c r="H115" s="343">
        <v>7</v>
      </c>
      <c r="I115" s="343">
        <v>7.3</v>
      </c>
      <c r="J115" s="32">
        <v>84</v>
      </c>
      <c r="K115" s="32" t="s">
        <v>67</v>
      </c>
      <c r="L115" s="32" t="s">
        <v>114</v>
      </c>
      <c r="M115" s="33" t="s">
        <v>69</v>
      </c>
      <c r="N115" s="33"/>
      <c r="O115" s="32">
        <v>180</v>
      </c>
      <c r="P115" s="4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9"/>
      <c r="R115" s="349"/>
      <c r="S115" s="349"/>
      <c r="T115" s="350"/>
      <c r="U115" s="34"/>
      <c r="V115" s="34"/>
      <c r="W115" s="35" t="s">
        <v>70</v>
      </c>
      <c r="X115" s="344">
        <v>84</v>
      </c>
      <c r="Y115" s="345">
        <f t="shared" si="12"/>
        <v>84</v>
      </c>
      <c r="Z115" s="36">
        <f t="shared" si="13"/>
        <v>1.302</v>
      </c>
      <c r="AA115" s="56"/>
      <c r="AB115" s="57"/>
      <c r="AC115" s="158" t="s">
        <v>169</v>
      </c>
      <c r="AG115" s="67"/>
      <c r="AJ115" s="71" t="s">
        <v>115</v>
      </c>
      <c r="AK115" s="71">
        <v>84</v>
      </c>
      <c r="BB115" s="159" t="s">
        <v>1</v>
      </c>
      <c r="BM115" s="67">
        <f t="shared" si="14"/>
        <v>613.19999999999993</v>
      </c>
      <c r="BN115" s="67">
        <f t="shared" si="15"/>
        <v>613.19999999999993</v>
      </c>
      <c r="BO115" s="67">
        <f t="shared" si="16"/>
        <v>1</v>
      </c>
      <c r="BP115" s="67">
        <f t="shared" si="17"/>
        <v>1</v>
      </c>
    </row>
    <row r="116" spans="1:68" ht="27" customHeight="1" x14ac:dyDescent="0.25">
      <c r="A116" s="54" t="s">
        <v>220</v>
      </c>
      <c r="B116" s="54" t="s">
        <v>221</v>
      </c>
      <c r="C116" s="31">
        <v>4301071049</v>
      </c>
      <c r="D116" s="351">
        <v>4607111039293</v>
      </c>
      <c r="E116" s="352"/>
      <c r="F116" s="343">
        <v>0.4</v>
      </c>
      <c r="G116" s="32">
        <v>16</v>
      </c>
      <c r="H116" s="343">
        <v>6.4</v>
      </c>
      <c r="I116" s="343">
        <v>6.7195999999999998</v>
      </c>
      <c r="J116" s="32">
        <v>84</v>
      </c>
      <c r="K116" s="32" t="s">
        <v>67</v>
      </c>
      <c r="L116" s="32" t="s">
        <v>109</v>
      </c>
      <c r="M116" s="33" t="s">
        <v>69</v>
      </c>
      <c r="N116" s="33"/>
      <c r="O116" s="32">
        <v>180</v>
      </c>
      <c r="P116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9"/>
      <c r="R116" s="349"/>
      <c r="S116" s="349"/>
      <c r="T116" s="350"/>
      <c r="U116" s="34"/>
      <c r="V116" s="34"/>
      <c r="W116" s="35" t="s">
        <v>70</v>
      </c>
      <c r="X116" s="344">
        <v>48</v>
      </c>
      <c r="Y116" s="345">
        <f t="shared" si="12"/>
        <v>48</v>
      </c>
      <c r="Z116" s="36">
        <f t="shared" si="13"/>
        <v>0.74399999999999999</v>
      </c>
      <c r="AA116" s="56"/>
      <c r="AB116" s="57"/>
      <c r="AC116" s="160" t="s">
        <v>169</v>
      </c>
      <c r="AG116" s="67"/>
      <c r="AJ116" s="71" t="s">
        <v>111</v>
      </c>
      <c r="AK116" s="71">
        <v>12</v>
      </c>
      <c r="BB116" s="161" t="s">
        <v>1</v>
      </c>
      <c r="BM116" s="67">
        <f t="shared" si="14"/>
        <v>322.54079999999999</v>
      </c>
      <c r="BN116" s="67">
        <f t="shared" si="15"/>
        <v>322.54079999999999</v>
      </c>
      <c r="BO116" s="67">
        <f t="shared" si="16"/>
        <v>0.5714285714285714</v>
      </c>
      <c r="BP116" s="67">
        <f t="shared" si="17"/>
        <v>0.5714285714285714</v>
      </c>
    </row>
    <row r="117" spans="1:68" ht="27" customHeight="1" x14ac:dyDescent="0.25">
      <c r="A117" s="54" t="s">
        <v>222</v>
      </c>
      <c r="B117" s="54" t="s">
        <v>223</v>
      </c>
      <c r="C117" s="31">
        <v>4301071039</v>
      </c>
      <c r="D117" s="351">
        <v>4607111039279</v>
      </c>
      <c r="E117" s="352"/>
      <c r="F117" s="343">
        <v>0.7</v>
      </c>
      <c r="G117" s="32">
        <v>10</v>
      </c>
      <c r="H117" s="343">
        <v>7</v>
      </c>
      <c r="I117" s="343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9"/>
      <c r="R117" s="349"/>
      <c r="S117" s="349"/>
      <c r="T117" s="350"/>
      <c r="U117" s="34"/>
      <c r="V117" s="34"/>
      <c r="W117" s="35" t="s">
        <v>70</v>
      </c>
      <c r="X117" s="344">
        <v>144</v>
      </c>
      <c r="Y117" s="345">
        <f t="shared" si="12"/>
        <v>144</v>
      </c>
      <c r="Z117" s="36">
        <f t="shared" si="13"/>
        <v>2.2320000000000002</v>
      </c>
      <c r="AA117" s="56"/>
      <c r="AB117" s="57"/>
      <c r="AC117" s="162" t="s">
        <v>169</v>
      </c>
      <c r="AG117" s="67"/>
      <c r="AJ117" s="71" t="s">
        <v>115</v>
      </c>
      <c r="AK117" s="71">
        <v>84</v>
      </c>
      <c r="BB117" s="163" t="s">
        <v>1</v>
      </c>
      <c r="BM117" s="67">
        <f t="shared" si="14"/>
        <v>1051.2</v>
      </c>
      <c r="BN117" s="67">
        <f t="shared" si="15"/>
        <v>1051.2</v>
      </c>
      <c r="BO117" s="67">
        <f t="shared" si="16"/>
        <v>1.7142857142857142</v>
      </c>
      <c r="BP117" s="67">
        <f t="shared" si="17"/>
        <v>1.7142857142857142</v>
      </c>
    </row>
    <row r="118" spans="1:68" ht="27" customHeight="1" x14ac:dyDescent="0.25">
      <c r="A118" s="54" t="s">
        <v>224</v>
      </c>
      <c r="B118" s="54" t="s">
        <v>225</v>
      </c>
      <c r="C118" s="31">
        <v>4301070958</v>
      </c>
      <c r="D118" s="351">
        <v>4607111038098</v>
      </c>
      <c r="E118" s="352"/>
      <c r="F118" s="343">
        <v>0.8</v>
      </c>
      <c r="G118" s="32">
        <v>8</v>
      </c>
      <c r="H118" s="343">
        <v>6.4</v>
      </c>
      <c r="I118" s="343">
        <v>6.6859999999999999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49"/>
      <c r="R118" s="349"/>
      <c r="S118" s="349"/>
      <c r="T118" s="350"/>
      <c r="U118" s="34"/>
      <c r="V118" s="34"/>
      <c r="W118" s="35" t="s">
        <v>70</v>
      </c>
      <c r="X118" s="344">
        <v>0</v>
      </c>
      <c r="Y118" s="345">
        <f t="shared" si="12"/>
        <v>0</v>
      </c>
      <c r="Z118" s="36">
        <f t="shared" si="13"/>
        <v>0</v>
      </c>
      <c r="AA118" s="56"/>
      <c r="AB118" s="57"/>
      <c r="AC118" s="164" t="s">
        <v>226</v>
      </c>
      <c r="AG118" s="67"/>
      <c r="AJ118" s="71" t="s">
        <v>111</v>
      </c>
      <c r="AK118" s="71">
        <v>12</v>
      </c>
      <c r="BB118" s="165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x14ac:dyDescent="0.2">
      <c r="A119" s="365"/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66"/>
      <c r="P119" s="355" t="s">
        <v>73</v>
      </c>
      <c r="Q119" s="356"/>
      <c r="R119" s="356"/>
      <c r="S119" s="356"/>
      <c r="T119" s="356"/>
      <c r="U119" s="356"/>
      <c r="V119" s="357"/>
      <c r="W119" s="37" t="s">
        <v>70</v>
      </c>
      <c r="X119" s="346">
        <f>IFERROR(SUM(X113:X118),"0")</f>
        <v>312</v>
      </c>
      <c r="Y119" s="346">
        <f>IFERROR(SUM(Y113:Y118),"0")</f>
        <v>312</v>
      </c>
      <c r="Z119" s="346">
        <f>IFERROR(IF(Z113="",0,Z113),"0")+IFERROR(IF(Z114="",0,Z114),"0")+IFERROR(IF(Z115="",0,Z115),"0")+IFERROR(IF(Z116="",0,Z116),"0")+IFERROR(IF(Z117="",0,Z117),"0")+IFERROR(IF(Z118="",0,Z118),"0")</f>
        <v>4.8360000000000003</v>
      </c>
      <c r="AA119" s="347"/>
      <c r="AB119" s="347"/>
      <c r="AC119" s="347"/>
    </row>
    <row r="120" spans="1:68" x14ac:dyDescent="0.2">
      <c r="A120" s="359"/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66"/>
      <c r="P120" s="355" t="s">
        <v>73</v>
      </c>
      <c r="Q120" s="356"/>
      <c r="R120" s="356"/>
      <c r="S120" s="356"/>
      <c r="T120" s="356"/>
      <c r="U120" s="356"/>
      <c r="V120" s="357"/>
      <c r="W120" s="37" t="s">
        <v>74</v>
      </c>
      <c r="X120" s="346">
        <f>IFERROR(SUMPRODUCT(X113:X118*H113:H118),"0")</f>
        <v>2133.6</v>
      </c>
      <c r="Y120" s="346">
        <f>IFERROR(SUMPRODUCT(Y113:Y118*H113:H118),"0")</f>
        <v>2133.6</v>
      </c>
      <c r="Z120" s="37"/>
      <c r="AA120" s="347"/>
      <c r="AB120" s="347"/>
      <c r="AC120" s="347"/>
    </row>
    <row r="121" spans="1:68" ht="16.5" customHeight="1" x14ac:dyDescent="0.25">
      <c r="A121" s="358" t="s">
        <v>227</v>
      </c>
      <c r="B121" s="359"/>
      <c r="C121" s="359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39"/>
      <c r="AB121" s="339"/>
      <c r="AC121" s="339"/>
    </row>
    <row r="122" spans="1:68" ht="14.25" customHeight="1" x14ac:dyDescent="0.25">
      <c r="A122" s="362" t="s">
        <v>150</v>
      </c>
      <c r="B122" s="359"/>
      <c r="C122" s="359"/>
      <c r="D122" s="359"/>
      <c r="E122" s="359"/>
      <c r="F122" s="359"/>
      <c r="G122" s="359"/>
      <c r="H122" s="359"/>
      <c r="I122" s="359"/>
      <c r="J122" s="359"/>
      <c r="K122" s="359"/>
      <c r="L122" s="359"/>
      <c r="M122" s="359"/>
      <c r="N122" s="359"/>
      <c r="O122" s="359"/>
      <c r="P122" s="359"/>
      <c r="Q122" s="359"/>
      <c r="R122" s="359"/>
      <c r="S122" s="359"/>
      <c r="T122" s="359"/>
      <c r="U122" s="359"/>
      <c r="V122" s="359"/>
      <c r="W122" s="359"/>
      <c r="X122" s="359"/>
      <c r="Y122" s="359"/>
      <c r="Z122" s="359"/>
      <c r="AA122" s="340"/>
      <c r="AB122" s="340"/>
      <c r="AC122" s="340"/>
    </row>
    <row r="123" spans="1:68" ht="27" customHeight="1" x14ac:dyDescent="0.25">
      <c r="A123" s="54" t="s">
        <v>228</v>
      </c>
      <c r="B123" s="54" t="s">
        <v>229</v>
      </c>
      <c r="C123" s="31">
        <v>4301135533</v>
      </c>
      <c r="D123" s="351">
        <v>4607111034014</v>
      </c>
      <c r="E123" s="352"/>
      <c r="F123" s="343">
        <v>0.25</v>
      </c>
      <c r="G123" s="32">
        <v>12</v>
      </c>
      <c r="H123" s="343">
        <v>3</v>
      </c>
      <c r="I123" s="343">
        <v>3.7035999999999998</v>
      </c>
      <c r="J123" s="32">
        <v>70</v>
      </c>
      <c r="K123" s="32" t="s">
        <v>80</v>
      </c>
      <c r="L123" s="32" t="s">
        <v>114</v>
      </c>
      <c r="M123" s="33" t="s">
        <v>69</v>
      </c>
      <c r="N123" s="33"/>
      <c r="O123" s="32">
        <v>180</v>
      </c>
      <c r="P123" s="5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49"/>
      <c r="R123" s="349"/>
      <c r="S123" s="349"/>
      <c r="T123" s="350"/>
      <c r="U123" s="34"/>
      <c r="V123" s="34"/>
      <c r="W123" s="35" t="s">
        <v>70</v>
      </c>
      <c r="X123" s="344">
        <v>98</v>
      </c>
      <c r="Y123" s="345">
        <f>IFERROR(IF(X123="","",X123),"")</f>
        <v>98</v>
      </c>
      <c r="Z123" s="36">
        <f>IFERROR(IF(X123="","",X123*0.01788),"")</f>
        <v>1.75224</v>
      </c>
      <c r="AA123" s="56"/>
      <c r="AB123" s="57"/>
      <c r="AC123" s="166" t="s">
        <v>230</v>
      </c>
      <c r="AG123" s="67"/>
      <c r="AJ123" s="71" t="s">
        <v>115</v>
      </c>
      <c r="AK123" s="71">
        <v>70</v>
      </c>
      <c r="BB123" s="167" t="s">
        <v>83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231</v>
      </c>
      <c r="B124" s="54" t="s">
        <v>232</v>
      </c>
      <c r="C124" s="31">
        <v>4301135532</v>
      </c>
      <c r="D124" s="351">
        <v>4607111033994</v>
      </c>
      <c r="E124" s="352"/>
      <c r="F124" s="343">
        <v>0.25</v>
      </c>
      <c r="G124" s="32">
        <v>12</v>
      </c>
      <c r="H124" s="343">
        <v>3</v>
      </c>
      <c r="I124" s="343">
        <v>3.7035999999999998</v>
      </c>
      <c r="J124" s="32">
        <v>70</v>
      </c>
      <c r="K124" s="32" t="s">
        <v>80</v>
      </c>
      <c r="L124" s="32" t="s">
        <v>114</v>
      </c>
      <c r="M124" s="33" t="s">
        <v>69</v>
      </c>
      <c r="N124" s="33"/>
      <c r="O124" s="32">
        <v>180</v>
      </c>
      <c r="P124" s="56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49"/>
      <c r="R124" s="349"/>
      <c r="S124" s="349"/>
      <c r="T124" s="350"/>
      <c r="U124" s="34"/>
      <c r="V124" s="34"/>
      <c r="W124" s="35" t="s">
        <v>70</v>
      </c>
      <c r="X124" s="344">
        <v>196</v>
      </c>
      <c r="Y124" s="345">
        <f>IFERROR(IF(X124="","",X124),"")</f>
        <v>196</v>
      </c>
      <c r="Z124" s="36">
        <f>IFERROR(IF(X124="","",X124*0.01788),"")</f>
        <v>3.50448</v>
      </c>
      <c r="AA124" s="56"/>
      <c r="AB124" s="57"/>
      <c r="AC124" s="168" t="s">
        <v>176</v>
      </c>
      <c r="AG124" s="67"/>
      <c r="AJ124" s="71" t="s">
        <v>115</v>
      </c>
      <c r="AK124" s="71">
        <v>70</v>
      </c>
      <c r="BB124" s="169" t="s">
        <v>83</v>
      </c>
      <c r="BM124" s="67">
        <f>IFERROR(X124*I124,"0")</f>
        <v>725.90559999999994</v>
      </c>
      <c r="BN124" s="67">
        <f>IFERROR(Y124*I124,"0")</f>
        <v>725.90559999999994</v>
      </c>
      <c r="BO124" s="67">
        <f>IFERROR(X124/J124,"0")</f>
        <v>2.8</v>
      </c>
      <c r="BP124" s="67">
        <f>IFERROR(Y124/J124,"0")</f>
        <v>2.8</v>
      </c>
    </row>
    <row r="125" spans="1:68" x14ac:dyDescent="0.2">
      <c r="A125" s="365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66"/>
      <c r="P125" s="355" t="s">
        <v>73</v>
      </c>
      <c r="Q125" s="356"/>
      <c r="R125" s="356"/>
      <c r="S125" s="356"/>
      <c r="T125" s="356"/>
      <c r="U125" s="356"/>
      <c r="V125" s="357"/>
      <c r="W125" s="37" t="s">
        <v>70</v>
      </c>
      <c r="X125" s="346">
        <f>IFERROR(SUM(X123:X124),"0")</f>
        <v>294</v>
      </c>
      <c r="Y125" s="346">
        <f>IFERROR(SUM(Y123:Y124),"0")</f>
        <v>294</v>
      </c>
      <c r="Z125" s="346">
        <f>IFERROR(IF(Z123="",0,Z123),"0")+IFERROR(IF(Z124="",0,Z124),"0")</f>
        <v>5.2567199999999996</v>
      </c>
      <c r="AA125" s="347"/>
      <c r="AB125" s="347"/>
      <c r="AC125" s="347"/>
    </row>
    <row r="126" spans="1:68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59"/>
      <c r="N126" s="359"/>
      <c r="O126" s="366"/>
      <c r="P126" s="355" t="s">
        <v>73</v>
      </c>
      <c r="Q126" s="356"/>
      <c r="R126" s="356"/>
      <c r="S126" s="356"/>
      <c r="T126" s="356"/>
      <c r="U126" s="356"/>
      <c r="V126" s="357"/>
      <c r="W126" s="37" t="s">
        <v>74</v>
      </c>
      <c r="X126" s="346">
        <f>IFERROR(SUMPRODUCT(X123:X124*H123:H124),"0")</f>
        <v>882</v>
      </c>
      <c r="Y126" s="346">
        <f>IFERROR(SUMPRODUCT(Y123:Y124*H123:H124),"0")</f>
        <v>882</v>
      </c>
      <c r="Z126" s="37"/>
      <c r="AA126" s="347"/>
      <c r="AB126" s="347"/>
      <c r="AC126" s="347"/>
    </row>
    <row r="127" spans="1:68" ht="16.5" customHeight="1" x14ac:dyDescent="0.25">
      <c r="A127" s="358" t="s">
        <v>233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39"/>
      <c r="AB127" s="339"/>
      <c r="AC127" s="339"/>
    </row>
    <row r="128" spans="1:68" ht="14.25" customHeight="1" x14ac:dyDescent="0.25">
      <c r="A128" s="362" t="s">
        <v>150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59"/>
      <c r="Z128" s="359"/>
      <c r="AA128" s="340"/>
      <c r="AB128" s="340"/>
      <c r="AC128" s="340"/>
    </row>
    <row r="129" spans="1:68" ht="27" customHeight="1" x14ac:dyDescent="0.25">
      <c r="A129" s="54" t="s">
        <v>234</v>
      </c>
      <c r="B129" s="54" t="s">
        <v>235</v>
      </c>
      <c r="C129" s="31">
        <v>4301135311</v>
      </c>
      <c r="D129" s="351">
        <v>4607111039095</v>
      </c>
      <c r="E129" s="352"/>
      <c r="F129" s="343">
        <v>0.25</v>
      </c>
      <c r="G129" s="32">
        <v>12</v>
      </c>
      <c r="H129" s="343">
        <v>3</v>
      </c>
      <c r="I129" s="343">
        <v>3.7480000000000002</v>
      </c>
      <c r="J129" s="32">
        <v>70</v>
      </c>
      <c r="K129" s="32" t="s">
        <v>80</v>
      </c>
      <c r="L129" s="32" t="s">
        <v>109</v>
      </c>
      <c r="M129" s="33" t="s">
        <v>69</v>
      </c>
      <c r="N129" s="33"/>
      <c r="O129" s="32">
        <v>180</v>
      </c>
      <c r="P129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49"/>
      <c r="R129" s="349"/>
      <c r="S129" s="349"/>
      <c r="T129" s="350"/>
      <c r="U129" s="34"/>
      <c r="V129" s="34"/>
      <c r="W129" s="35" t="s">
        <v>70</v>
      </c>
      <c r="X129" s="344">
        <v>14</v>
      </c>
      <c r="Y129" s="34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0" t="s">
        <v>236</v>
      </c>
      <c r="AG129" s="67"/>
      <c r="AJ129" s="71" t="s">
        <v>111</v>
      </c>
      <c r="AK129" s="71">
        <v>14</v>
      </c>
      <c r="BB129" s="171" t="s">
        <v>83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237</v>
      </c>
      <c r="B130" s="54" t="s">
        <v>238</v>
      </c>
      <c r="C130" s="31">
        <v>4301135534</v>
      </c>
      <c r="D130" s="351">
        <v>4607111034199</v>
      </c>
      <c r="E130" s="352"/>
      <c r="F130" s="343">
        <v>0.25</v>
      </c>
      <c r="G130" s="32">
        <v>12</v>
      </c>
      <c r="H130" s="343">
        <v>3</v>
      </c>
      <c r="I130" s="343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49"/>
      <c r="R130" s="349"/>
      <c r="S130" s="349"/>
      <c r="T130" s="350"/>
      <c r="U130" s="34"/>
      <c r="V130" s="34"/>
      <c r="W130" s="35" t="s">
        <v>70</v>
      </c>
      <c r="X130" s="344">
        <v>70</v>
      </c>
      <c r="Y130" s="345">
        <f>IFERROR(IF(X130="","",X130),"")</f>
        <v>70</v>
      </c>
      <c r="Z130" s="36">
        <f>IFERROR(IF(X130="","",X130*0.01788),"")</f>
        <v>1.2516</v>
      </c>
      <c r="AA130" s="56"/>
      <c r="AB130" s="57"/>
      <c r="AC130" s="172" t="s">
        <v>239</v>
      </c>
      <c r="AG130" s="67"/>
      <c r="AJ130" s="71" t="s">
        <v>72</v>
      </c>
      <c r="AK130" s="71">
        <v>1</v>
      </c>
      <c r="BB130" s="173" t="s">
        <v>83</v>
      </c>
      <c r="BM130" s="67">
        <f>IFERROR(X130*I130,"0")</f>
        <v>259.25200000000001</v>
      </c>
      <c r="BN130" s="67">
        <f>IFERROR(Y130*I130,"0")</f>
        <v>259.25200000000001</v>
      </c>
      <c r="BO130" s="67">
        <f>IFERROR(X130/J130,"0")</f>
        <v>1</v>
      </c>
      <c r="BP130" s="67">
        <f>IFERROR(Y130/J130,"0")</f>
        <v>1</v>
      </c>
    </row>
    <row r="131" spans="1:68" x14ac:dyDescent="0.2">
      <c r="A131" s="365"/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66"/>
      <c r="P131" s="355" t="s">
        <v>73</v>
      </c>
      <c r="Q131" s="356"/>
      <c r="R131" s="356"/>
      <c r="S131" s="356"/>
      <c r="T131" s="356"/>
      <c r="U131" s="356"/>
      <c r="V131" s="357"/>
      <c r="W131" s="37" t="s">
        <v>70</v>
      </c>
      <c r="X131" s="346">
        <f>IFERROR(SUM(X129:X130),"0")</f>
        <v>84</v>
      </c>
      <c r="Y131" s="346">
        <f>IFERROR(SUM(Y129:Y130),"0")</f>
        <v>84</v>
      </c>
      <c r="Z131" s="346">
        <f>IFERROR(IF(Z129="",0,Z129),"0")+IFERROR(IF(Z130="",0,Z130),"0")</f>
        <v>1.5019200000000001</v>
      </c>
      <c r="AA131" s="347"/>
      <c r="AB131" s="347"/>
      <c r="AC131" s="347"/>
    </row>
    <row r="132" spans="1:68" x14ac:dyDescent="0.2">
      <c r="A132" s="359"/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66"/>
      <c r="P132" s="355" t="s">
        <v>73</v>
      </c>
      <c r="Q132" s="356"/>
      <c r="R132" s="356"/>
      <c r="S132" s="356"/>
      <c r="T132" s="356"/>
      <c r="U132" s="356"/>
      <c r="V132" s="357"/>
      <c r="W132" s="37" t="s">
        <v>74</v>
      </c>
      <c r="X132" s="346">
        <f>IFERROR(SUMPRODUCT(X129:X130*H129:H130),"0")</f>
        <v>252</v>
      </c>
      <c r="Y132" s="346">
        <f>IFERROR(SUMPRODUCT(Y129:Y130*H129:H130),"0")</f>
        <v>252</v>
      </c>
      <c r="Z132" s="37"/>
      <c r="AA132" s="347"/>
      <c r="AB132" s="347"/>
      <c r="AC132" s="347"/>
    </row>
    <row r="133" spans="1:68" ht="16.5" customHeight="1" x14ac:dyDescent="0.25">
      <c r="A133" s="358" t="s">
        <v>240</v>
      </c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39"/>
      <c r="AB133" s="339"/>
      <c r="AC133" s="339"/>
    </row>
    <row r="134" spans="1:68" ht="14.25" customHeight="1" x14ac:dyDescent="0.25">
      <c r="A134" s="362" t="s">
        <v>150</v>
      </c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59"/>
      <c r="T134" s="359"/>
      <c r="U134" s="359"/>
      <c r="V134" s="359"/>
      <c r="W134" s="359"/>
      <c r="X134" s="359"/>
      <c r="Y134" s="359"/>
      <c r="Z134" s="359"/>
      <c r="AA134" s="340"/>
      <c r="AB134" s="340"/>
      <c r="AC134" s="340"/>
    </row>
    <row r="135" spans="1:68" ht="27" customHeight="1" x14ac:dyDescent="0.25">
      <c r="A135" s="54" t="s">
        <v>241</v>
      </c>
      <c r="B135" s="54" t="s">
        <v>242</v>
      </c>
      <c r="C135" s="31">
        <v>4301135275</v>
      </c>
      <c r="D135" s="351">
        <v>4607111034380</v>
      </c>
      <c r="E135" s="352"/>
      <c r="F135" s="343">
        <v>0.25</v>
      </c>
      <c r="G135" s="32">
        <v>12</v>
      </c>
      <c r="H135" s="343">
        <v>3</v>
      </c>
      <c r="I135" s="343">
        <v>3.28</v>
      </c>
      <c r="J135" s="32">
        <v>70</v>
      </c>
      <c r="K135" s="32" t="s">
        <v>80</v>
      </c>
      <c r="L135" s="32" t="s">
        <v>109</v>
      </c>
      <c r="M135" s="33" t="s">
        <v>69</v>
      </c>
      <c r="N135" s="33"/>
      <c r="O135" s="32">
        <v>180</v>
      </c>
      <c r="P135" s="53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5" s="349"/>
      <c r="R135" s="349"/>
      <c r="S135" s="349"/>
      <c r="T135" s="350"/>
      <c r="U135" s="34"/>
      <c r="V135" s="34"/>
      <c r="W135" s="35" t="s">
        <v>70</v>
      </c>
      <c r="X135" s="344">
        <v>28</v>
      </c>
      <c r="Y135" s="345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74" t="s">
        <v>243</v>
      </c>
      <c r="AG135" s="67"/>
      <c r="AJ135" s="71" t="s">
        <v>111</v>
      </c>
      <c r="AK135" s="71">
        <v>14</v>
      </c>
      <c r="BB135" s="175" t="s">
        <v>83</v>
      </c>
      <c r="BM135" s="67">
        <f>IFERROR(X135*I135,"0")</f>
        <v>91.839999999999989</v>
      </c>
      <c r="BN135" s="67">
        <f>IFERROR(Y135*I135,"0")</f>
        <v>91.839999999999989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244</v>
      </c>
      <c r="B136" s="54" t="s">
        <v>245</v>
      </c>
      <c r="C136" s="31">
        <v>4301135277</v>
      </c>
      <c r="D136" s="351">
        <v>4607111034397</v>
      </c>
      <c r="E136" s="352"/>
      <c r="F136" s="343">
        <v>0.25</v>
      </c>
      <c r="G136" s="32">
        <v>12</v>
      </c>
      <c r="H136" s="343">
        <v>3</v>
      </c>
      <c r="I136" s="343">
        <v>3.28</v>
      </c>
      <c r="J136" s="32">
        <v>70</v>
      </c>
      <c r="K136" s="32" t="s">
        <v>80</v>
      </c>
      <c r="L136" s="32" t="s">
        <v>114</v>
      </c>
      <c r="M136" s="33" t="s">
        <v>69</v>
      </c>
      <c r="N136" s="33"/>
      <c r="O136" s="32">
        <v>180</v>
      </c>
      <c r="P136" s="5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6" s="349"/>
      <c r="R136" s="349"/>
      <c r="S136" s="349"/>
      <c r="T136" s="350"/>
      <c r="U136" s="34"/>
      <c r="V136" s="34"/>
      <c r="W136" s="35" t="s">
        <v>70</v>
      </c>
      <c r="X136" s="344">
        <v>42</v>
      </c>
      <c r="Y136" s="345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76" t="s">
        <v>230</v>
      </c>
      <c r="AG136" s="67"/>
      <c r="AJ136" s="71" t="s">
        <v>115</v>
      </c>
      <c r="AK136" s="71">
        <v>70</v>
      </c>
      <c r="BB136" s="177" t="s">
        <v>83</v>
      </c>
      <c r="BM136" s="67">
        <f>IFERROR(X136*I136,"0")</f>
        <v>137.76</v>
      </c>
      <c r="BN136" s="67">
        <f>IFERROR(Y136*I136,"0")</f>
        <v>137.76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365"/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66"/>
      <c r="P137" s="355" t="s">
        <v>73</v>
      </c>
      <c r="Q137" s="356"/>
      <c r="R137" s="356"/>
      <c r="S137" s="356"/>
      <c r="T137" s="356"/>
      <c r="U137" s="356"/>
      <c r="V137" s="357"/>
      <c r="W137" s="37" t="s">
        <v>70</v>
      </c>
      <c r="X137" s="346">
        <f>IFERROR(SUM(X135:X136),"0")</f>
        <v>70</v>
      </c>
      <c r="Y137" s="346">
        <f>IFERROR(SUM(Y135:Y136),"0")</f>
        <v>70</v>
      </c>
      <c r="Z137" s="346">
        <f>IFERROR(IF(Z135="",0,Z135),"0")+IFERROR(IF(Z136="",0,Z136),"0")</f>
        <v>1.2515999999999998</v>
      </c>
      <c r="AA137" s="347"/>
      <c r="AB137" s="347"/>
      <c r="AC137" s="347"/>
    </row>
    <row r="138" spans="1:68" x14ac:dyDescent="0.2">
      <c r="A138" s="359"/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66"/>
      <c r="P138" s="355" t="s">
        <v>73</v>
      </c>
      <c r="Q138" s="356"/>
      <c r="R138" s="356"/>
      <c r="S138" s="356"/>
      <c r="T138" s="356"/>
      <c r="U138" s="356"/>
      <c r="V138" s="357"/>
      <c r="W138" s="37" t="s">
        <v>74</v>
      </c>
      <c r="X138" s="346">
        <f>IFERROR(SUMPRODUCT(X135:X136*H135:H136),"0")</f>
        <v>210</v>
      </c>
      <c r="Y138" s="346">
        <f>IFERROR(SUMPRODUCT(Y135:Y136*H135:H136),"0")</f>
        <v>210</v>
      </c>
      <c r="Z138" s="37"/>
      <c r="AA138" s="347"/>
      <c r="AB138" s="347"/>
      <c r="AC138" s="347"/>
    </row>
    <row r="139" spans="1:68" ht="16.5" customHeight="1" x14ac:dyDescent="0.25">
      <c r="A139" s="358" t="s">
        <v>246</v>
      </c>
      <c r="B139" s="359"/>
      <c r="C139" s="359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39"/>
      <c r="AB139" s="339"/>
      <c r="AC139" s="339"/>
    </row>
    <row r="140" spans="1:68" ht="14.25" customHeight="1" x14ac:dyDescent="0.25">
      <c r="A140" s="362" t="s">
        <v>150</v>
      </c>
      <c r="B140" s="359"/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59"/>
      <c r="S140" s="359"/>
      <c r="T140" s="359"/>
      <c r="U140" s="359"/>
      <c r="V140" s="359"/>
      <c r="W140" s="359"/>
      <c r="X140" s="359"/>
      <c r="Y140" s="359"/>
      <c r="Z140" s="359"/>
      <c r="AA140" s="340"/>
      <c r="AB140" s="340"/>
      <c r="AC140" s="340"/>
    </row>
    <row r="141" spans="1:68" ht="27" customHeight="1" x14ac:dyDescent="0.25">
      <c r="A141" s="54" t="s">
        <v>247</v>
      </c>
      <c r="B141" s="54" t="s">
        <v>248</v>
      </c>
      <c r="C141" s="31">
        <v>4301135570</v>
      </c>
      <c r="D141" s="351">
        <v>4607111035806</v>
      </c>
      <c r="E141" s="352"/>
      <c r="F141" s="343">
        <v>0.25</v>
      </c>
      <c r="G141" s="32">
        <v>12</v>
      </c>
      <c r="H141" s="343">
        <v>3</v>
      </c>
      <c r="I141" s="343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73" t="s">
        <v>249</v>
      </c>
      <c r="Q141" s="349"/>
      <c r="R141" s="349"/>
      <c r="S141" s="349"/>
      <c r="T141" s="350"/>
      <c r="U141" s="34"/>
      <c r="V141" s="34"/>
      <c r="W141" s="35" t="s">
        <v>70</v>
      </c>
      <c r="X141" s="344">
        <v>14</v>
      </c>
      <c r="Y141" s="345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78" t="s">
        <v>250</v>
      </c>
      <c r="AG141" s="67"/>
      <c r="AJ141" s="71" t="s">
        <v>72</v>
      </c>
      <c r="AK141" s="71">
        <v>1</v>
      </c>
      <c r="BB141" s="179" t="s">
        <v>83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65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66"/>
      <c r="P142" s="355" t="s">
        <v>73</v>
      </c>
      <c r="Q142" s="356"/>
      <c r="R142" s="356"/>
      <c r="S142" s="356"/>
      <c r="T142" s="356"/>
      <c r="U142" s="356"/>
      <c r="V142" s="357"/>
      <c r="W142" s="37" t="s">
        <v>70</v>
      </c>
      <c r="X142" s="346">
        <f>IFERROR(SUM(X141:X141),"0")</f>
        <v>14</v>
      </c>
      <c r="Y142" s="346">
        <f>IFERROR(SUM(Y141:Y141),"0")</f>
        <v>14</v>
      </c>
      <c r="Z142" s="346">
        <f>IFERROR(IF(Z141="",0,Z141),"0")</f>
        <v>0.25031999999999999</v>
      </c>
      <c r="AA142" s="347"/>
      <c r="AB142" s="347"/>
      <c r="AC142" s="347"/>
    </row>
    <row r="143" spans="1:68" x14ac:dyDescent="0.2">
      <c r="A143" s="359"/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66"/>
      <c r="P143" s="355" t="s">
        <v>73</v>
      </c>
      <c r="Q143" s="356"/>
      <c r="R143" s="356"/>
      <c r="S143" s="356"/>
      <c r="T143" s="356"/>
      <c r="U143" s="356"/>
      <c r="V143" s="357"/>
      <c r="W143" s="37" t="s">
        <v>74</v>
      </c>
      <c r="X143" s="346">
        <f>IFERROR(SUMPRODUCT(X141:X141*H141:H141),"0")</f>
        <v>42</v>
      </c>
      <c r="Y143" s="346">
        <f>IFERROR(SUMPRODUCT(Y141:Y141*H141:H141),"0")</f>
        <v>42</v>
      </c>
      <c r="Z143" s="37"/>
      <c r="AA143" s="347"/>
      <c r="AB143" s="347"/>
      <c r="AC143" s="347"/>
    </row>
    <row r="144" spans="1:68" ht="16.5" customHeight="1" x14ac:dyDescent="0.25">
      <c r="A144" s="358" t="s">
        <v>251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39"/>
      <c r="AB144" s="339"/>
      <c r="AC144" s="339"/>
    </row>
    <row r="145" spans="1:68" ht="14.25" customHeight="1" x14ac:dyDescent="0.25">
      <c r="A145" s="362" t="s">
        <v>150</v>
      </c>
      <c r="B145" s="359"/>
      <c r="C145" s="359"/>
      <c r="D145" s="359"/>
      <c r="E145" s="359"/>
      <c r="F145" s="359"/>
      <c r="G145" s="359"/>
      <c r="H145" s="359"/>
      <c r="I145" s="359"/>
      <c r="J145" s="359"/>
      <c r="K145" s="359"/>
      <c r="L145" s="359"/>
      <c r="M145" s="359"/>
      <c r="N145" s="359"/>
      <c r="O145" s="359"/>
      <c r="P145" s="359"/>
      <c r="Q145" s="359"/>
      <c r="R145" s="359"/>
      <c r="S145" s="359"/>
      <c r="T145" s="359"/>
      <c r="U145" s="359"/>
      <c r="V145" s="359"/>
      <c r="W145" s="359"/>
      <c r="X145" s="359"/>
      <c r="Y145" s="359"/>
      <c r="Z145" s="359"/>
      <c r="AA145" s="340"/>
      <c r="AB145" s="340"/>
      <c r="AC145" s="340"/>
    </row>
    <row r="146" spans="1:68" ht="16.5" customHeight="1" x14ac:dyDescent="0.25">
      <c r="A146" s="54" t="s">
        <v>252</v>
      </c>
      <c r="B146" s="54" t="s">
        <v>253</v>
      </c>
      <c r="C146" s="31">
        <v>4301135596</v>
      </c>
      <c r="D146" s="351">
        <v>4607111039613</v>
      </c>
      <c r="E146" s="352"/>
      <c r="F146" s="343">
        <v>0.09</v>
      </c>
      <c r="G146" s="32">
        <v>30</v>
      </c>
      <c r="H146" s="343">
        <v>2.7</v>
      </c>
      <c r="I146" s="343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4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49"/>
      <c r="R146" s="349"/>
      <c r="S146" s="349"/>
      <c r="T146" s="350"/>
      <c r="U146" s="34"/>
      <c r="V146" s="34"/>
      <c r="W146" s="35" t="s">
        <v>70</v>
      </c>
      <c r="X146" s="344">
        <v>14</v>
      </c>
      <c r="Y146" s="345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80" t="s">
        <v>236</v>
      </c>
      <c r="AG146" s="67"/>
      <c r="AJ146" s="71" t="s">
        <v>72</v>
      </c>
      <c r="AK146" s="71">
        <v>1</v>
      </c>
      <c r="BB146" s="181" t="s">
        <v>83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365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66"/>
      <c r="P147" s="355" t="s">
        <v>73</v>
      </c>
      <c r="Q147" s="356"/>
      <c r="R147" s="356"/>
      <c r="S147" s="356"/>
      <c r="T147" s="356"/>
      <c r="U147" s="356"/>
      <c r="V147" s="357"/>
      <c r="W147" s="37" t="s">
        <v>70</v>
      </c>
      <c r="X147" s="346">
        <f>IFERROR(SUM(X146:X146),"0")</f>
        <v>14</v>
      </c>
      <c r="Y147" s="346">
        <f>IFERROR(SUM(Y146:Y146),"0")</f>
        <v>14</v>
      </c>
      <c r="Z147" s="346">
        <f>IFERROR(IF(Z146="",0,Z146),"0")</f>
        <v>0.13103999999999999</v>
      </c>
      <c r="AA147" s="347"/>
      <c r="AB147" s="347"/>
      <c r="AC147" s="347"/>
    </row>
    <row r="148" spans="1:68" x14ac:dyDescent="0.2">
      <c r="A148" s="359"/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66"/>
      <c r="P148" s="355" t="s">
        <v>73</v>
      </c>
      <c r="Q148" s="356"/>
      <c r="R148" s="356"/>
      <c r="S148" s="356"/>
      <c r="T148" s="356"/>
      <c r="U148" s="356"/>
      <c r="V148" s="357"/>
      <c r="W148" s="37" t="s">
        <v>74</v>
      </c>
      <c r="X148" s="346">
        <f>IFERROR(SUMPRODUCT(X146:X146*H146:H146),"0")</f>
        <v>37.800000000000004</v>
      </c>
      <c r="Y148" s="346">
        <f>IFERROR(SUMPRODUCT(Y146:Y146*H146:H146),"0")</f>
        <v>37.800000000000004</v>
      </c>
      <c r="Z148" s="37"/>
      <c r="AA148" s="347"/>
      <c r="AB148" s="347"/>
      <c r="AC148" s="347"/>
    </row>
    <row r="149" spans="1:68" ht="16.5" customHeight="1" x14ac:dyDescent="0.25">
      <c r="A149" s="358" t="s">
        <v>254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9"/>
      <c r="AB149" s="339"/>
      <c r="AC149" s="339"/>
    </row>
    <row r="150" spans="1:68" ht="14.25" customHeight="1" x14ac:dyDescent="0.25">
      <c r="A150" s="362" t="s">
        <v>255</v>
      </c>
      <c r="B150" s="359"/>
      <c r="C150" s="359"/>
      <c r="D150" s="359"/>
      <c r="E150" s="359"/>
      <c r="F150" s="359"/>
      <c r="G150" s="359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59"/>
      <c r="X150" s="359"/>
      <c r="Y150" s="359"/>
      <c r="Z150" s="359"/>
      <c r="AA150" s="340"/>
      <c r="AB150" s="340"/>
      <c r="AC150" s="340"/>
    </row>
    <row r="151" spans="1:68" ht="27" customHeight="1" x14ac:dyDescent="0.25">
      <c r="A151" s="54" t="s">
        <v>256</v>
      </c>
      <c r="B151" s="54" t="s">
        <v>257</v>
      </c>
      <c r="C151" s="31">
        <v>4301071054</v>
      </c>
      <c r="D151" s="351">
        <v>4607111035639</v>
      </c>
      <c r="E151" s="352"/>
      <c r="F151" s="343">
        <v>0.2</v>
      </c>
      <c r="G151" s="32">
        <v>8</v>
      </c>
      <c r="H151" s="343">
        <v>1.6</v>
      </c>
      <c r="I151" s="343">
        <v>2.12</v>
      </c>
      <c r="J151" s="32">
        <v>72</v>
      </c>
      <c r="K151" s="32" t="s">
        <v>258</v>
      </c>
      <c r="L151" s="32" t="s">
        <v>68</v>
      </c>
      <c r="M151" s="33" t="s">
        <v>69</v>
      </c>
      <c r="N151" s="33"/>
      <c r="O151" s="32">
        <v>180</v>
      </c>
      <c r="P151" s="56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1" s="349"/>
      <c r="R151" s="349"/>
      <c r="S151" s="349"/>
      <c r="T151" s="350"/>
      <c r="U151" s="34"/>
      <c r="V151" s="34"/>
      <c r="W151" s="35" t="s">
        <v>70</v>
      </c>
      <c r="X151" s="344">
        <v>0</v>
      </c>
      <c r="Y151" s="345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259</v>
      </c>
      <c r="AG151" s="67"/>
      <c r="AJ151" s="71" t="s">
        <v>72</v>
      </c>
      <c r="AK151" s="71">
        <v>1</v>
      </c>
      <c r="BB151" s="183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260</v>
      </c>
      <c r="B152" s="54" t="s">
        <v>261</v>
      </c>
      <c r="C152" s="31">
        <v>4301135540</v>
      </c>
      <c r="D152" s="351">
        <v>4607111035646</v>
      </c>
      <c r="E152" s="352"/>
      <c r="F152" s="343">
        <v>0.2</v>
      </c>
      <c r="G152" s="32">
        <v>8</v>
      </c>
      <c r="H152" s="343">
        <v>1.6</v>
      </c>
      <c r="I152" s="343">
        <v>2.12</v>
      </c>
      <c r="J152" s="32">
        <v>72</v>
      </c>
      <c r="K152" s="32" t="s">
        <v>258</v>
      </c>
      <c r="L152" s="32" t="s">
        <v>68</v>
      </c>
      <c r="M152" s="33" t="s">
        <v>69</v>
      </c>
      <c r="N152" s="33"/>
      <c r="O152" s="32">
        <v>180</v>
      </c>
      <c r="P152" s="37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49"/>
      <c r="R152" s="349"/>
      <c r="S152" s="349"/>
      <c r="T152" s="350"/>
      <c r="U152" s="34"/>
      <c r="V152" s="34"/>
      <c r="W152" s="35" t="s">
        <v>70</v>
      </c>
      <c r="X152" s="344">
        <v>0</v>
      </c>
      <c r="Y152" s="345">
        <f>IFERROR(IF(X152="","",X152),"")</f>
        <v>0</v>
      </c>
      <c r="Z152" s="36">
        <f>IFERROR(IF(X152="","",X152*0.01157),"")</f>
        <v>0</v>
      </c>
      <c r="AA152" s="56"/>
      <c r="AB152" s="57"/>
      <c r="AC152" s="184" t="s">
        <v>259</v>
      </c>
      <c r="AG152" s="67"/>
      <c r="AJ152" s="71" t="s">
        <v>72</v>
      </c>
      <c r="AK152" s="71">
        <v>1</v>
      </c>
      <c r="BB152" s="185" t="s">
        <v>83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65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66"/>
      <c r="P153" s="355" t="s">
        <v>73</v>
      </c>
      <c r="Q153" s="356"/>
      <c r="R153" s="356"/>
      <c r="S153" s="356"/>
      <c r="T153" s="356"/>
      <c r="U153" s="356"/>
      <c r="V153" s="357"/>
      <c r="W153" s="37" t="s">
        <v>70</v>
      </c>
      <c r="X153" s="346">
        <f>IFERROR(SUM(X151:X152),"0")</f>
        <v>0</v>
      </c>
      <c r="Y153" s="346">
        <f>IFERROR(SUM(Y151:Y152),"0")</f>
        <v>0</v>
      </c>
      <c r="Z153" s="346">
        <f>IFERROR(IF(Z151="",0,Z151),"0")+IFERROR(IF(Z152="",0,Z152),"0")</f>
        <v>0</v>
      </c>
      <c r="AA153" s="347"/>
      <c r="AB153" s="347"/>
      <c r="AC153" s="347"/>
    </row>
    <row r="154" spans="1:68" x14ac:dyDescent="0.2">
      <c r="A154" s="359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66"/>
      <c r="P154" s="355" t="s">
        <v>73</v>
      </c>
      <c r="Q154" s="356"/>
      <c r="R154" s="356"/>
      <c r="S154" s="356"/>
      <c r="T154" s="356"/>
      <c r="U154" s="356"/>
      <c r="V154" s="357"/>
      <c r="W154" s="37" t="s">
        <v>74</v>
      </c>
      <c r="X154" s="346">
        <f>IFERROR(SUMPRODUCT(X151:X152*H151:H152),"0")</f>
        <v>0</v>
      </c>
      <c r="Y154" s="346">
        <f>IFERROR(SUMPRODUCT(Y151:Y152*H151:H152),"0")</f>
        <v>0</v>
      </c>
      <c r="Z154" s="37"/>
      <c r="AA154" s="347"/>
      <c r="AB154" s="347"/>
      <c r="AC154" s="347"/>
    </row>
    <row r="155" spans="1:68" ht="16.5" customHeight="1" x14ac:dyDescent="0.25">
      <c r="A155" s="358" t="s">
        <v>262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39"/>
      <c r="AB155" s="339"/>
      <c r="AC155" s="339"/>
    </row>
    <row r="156" spans="1:68" ht="14.25" customHeight="1" x14ac:dyDescent="0.25">
      <c r="A156" s="362" t="s">
        <v>150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59"/>
      <c r="Z156" s="359"/>
      <c r="AA156" s="340"/>
      <c r="AB156" s="340"/>
      <c r="AC156" s="340"/>
    </row>
    <row r="157" spans="1:68" ht="27" customHeight="1" x14ac:dyDescent="0.25">
      <c r="A157" s="54" t="s">
        <v>263</v>
      </c>
      <c r="B157" s="54" t="s">
        <v>264</v>
      </c>
      <c r="C157" s="31">
        <v>4301135281</v>
      </c>
      <c r="D157" s="351">
        <v>4607111036568</v>
      </c>
      <c r="E157" s="352"/>
      <c r="F157" s="343">
        <v>0.28000000000000003</v>
      </c>
      <c r="G157" s="32">
        <v>6</v>
      </c>
      <c r="H157" s="343">
        <v>1.68</v>
      </c>
      <c r="I157" s="343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6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7" s="349"/>
      <c r="R157" s="349"/>
      <c r="S157" s="349"/>
      <c r="T157" s="350"/>
      <c r="U157" s="34"/>
      <c r="V157" s="34"/>
      <c r="W157" s="35" t="s">
        <v>70</v>
      </c>
      <c r="X157" s="344">
        <v>0</v>
      </c>
      <c r="Y157" s="345">
        <f>IFERROR(IF(X157="","",X157),"")</f>
        <v>0</v>
      </c>
      <c r="Z157" s="36">
        <f>IFERROR(IF(X157="","",X157*0.00941),"")</f>
        <v>0</v>
      </c>
      <c r="AA157" s="56"/>
      <c r="AB157" s="57"/>
      <c r="AC157" s="186" t="s">
        <v>265</v>
      </c>
      <c r="AG157" s="67"/>
      <c r="AJ157" s="71" t="s">
        <v>72</v>
      </c>
      <c r="AK157" s="71">
        <v>1</v>
      </c>
      <c r="BB157" s="187" t="s">
        <v>83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5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66"/>
      <c r="P158" s="355" t="s">
        <v>73</v>
      </c>
      <c r="Q158" s="356"/>
      <c r="R158" s="356"/>
      <c r="S158" s="356"/>
      <c r="T158" s="356"/>
      <c r="U158" s="356"/>
      <c r="V158" s="357"/>
      <c r="W158" s="37" t="s">
        <v>70</v>
      </c>
      <c r="X158" s="346">
        <f>IFERROR(SUM(X157:X157),"0")</f>
        <v>0</v>
      </c>
      <c r="Y158" s="346">
        <f>IFERROR(SUM(Y157:Y157),"0")</f>
        <v>0</v>
      </c>
      <c r="Z158" s="346">
        <f>IFERROR(IF(Z157="",0,Z157),"0")</f>
        <v>0</v>
      </c>
      <c r="AA158" s="347"/>
      <c r="AB158" s="347"/>
      <c r="AC158" s="347"/>
    </row>
    <row r="159" spans="1:68" x14ac:dyDescent="0.2">
      <c r="A159" s="359"/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66"/>
      <c r="P159" s="355" t="s">
        <v>73</v>
      </c>
      <c r="Q159" s="356"/>
      <c r="R159" s="356"/>
      <c r="S159" s="356"/>
      <c r="T159" s="356"/>
      <c r="U159" s="356"/>
      <c r="V159" s="357"/>
      <c r="W159" s="37" t="s">
        <v>74</v>
      </c>
      <c r="X159" s="346">
        <f>IFERROR(SUMPRODUCT(X157:X157*H157:H157),"0")</f>
        <v>0</v>
      </c>
      <c r="Y159" s="346">
        <f>IFERROR(SUMPRODUCT(Y157:Y157*H157:H157),"0")</f>
        <v>0</v>
      </c>
      <c r="Z159" s="37"/>
      <c r="AA159" s="347"/>
      <c r="AB159" s="347"/>
      <c r="AC159" s="347"/>
    </row>
    <row r="160" spans="1:68" ht="27.75" customHeight="1" x14ac:dyDescent="0.2">
      <c r="A160" s="441" t="s">
        <v>266</v>
      </c>
      <c r="B160" s="442"/>
      <c r="C160" s="442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  <c r="R160" s="442"/>
      <c r="S160" s="442"/>
      <c r="T160" s="442"/>
      <c r="U160" s="442"/>
      <c r="V160" s="442"/>
      <c r="W160" s="442"/>
      <c r="X160" s="442"/>
      <c r="Y160" s="442"/>
      <c r="Z160" s="442"/>
      <c r="AA160" s="48"/>
      <c r="AB160" s="48"/>
      <c r="AC160" s="48"/>
    </row>
    <row r="161" spans="1:68" ht="16.5" customHeight="1" x14ac:dyDescent="0.25">
      <c r="A161" s="358" t="s">
        <v>267</v>
      </c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39"/>
      <c r="AB161" s="339"/>
      <c r="AC161" s="339"/>
    </row>
    <row r="162" spans="1:68" ht="14.25" customHeight="1" x14ac:dyDescent="0.25">
      <c r="A162" s="362" t="s">
        <v>150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59"/>
      <c r="Z162" s="359"/>
      <c r="AA162" s="340"/>
      <c r="AB162" s="340"/>
      <c r="AC162" s="340"/>
    </row>
    <row r="163" spans="1:68" ht="27" customHeight="1" x14ac:dyDescent="0.25">
      <c r="A163" s="54" t="s">
        <v>268</v>
      </c>
      <c r="B163" s="54" t="s">
        <v>269</v>
      </c>
      <c r="C163" s="31">
        <v>4301135317</v>
      </c>
      <c r="D163" s="351">
        <v>4607111039057</v>
      </c>
      <c r="E163" s="352"/>
      <c r="F163" s="343">
        <v>1.8</v>
      </c>
      <c r="G163" s="32">
        <v>1</v>
      </c>
      <c r="H163" s="343">
        <v>1.8</v>
      </c>
      <c r="I163" s="343">
        <v>1.9</v>
      </c>
      <c r="J163" s="32">
        <v>234</v>
      </c>
      <c r="K163" s="32" t="s">
        <v>168</v>
      </c>
      <c r="L163" s="32" t="s">
        <v>109</v>
      </c>
      <c r="M163" s="33" t="s">
        <v>69</v>
      </c>
      <c r="N163" s="33"/>
      <c r="O163" s="32">
        <v>180</v>
      </c>
      <c r="P163" s="456" t="s">
        <v>270</v>
      </c>
      <c r="Q163" s="349"/>
      <c r="R163" s="349"/>
      <c r="S163" s="349"/>
      <c r="T163" s="350"/>
      <c r="U163" s="34"/>
      <c r="V163" s="34"/>
      <c r="W163" s="35" t="s">
        <v>70</v>
      </c>
      <c r="X163" s="344">
        <v>0</v>
      </c>
      <c r="Y163" s="345">
        <f>IFERROR(IF(X163="","",X163),"")</f>
        <v>0</v>
      </c>
      <c r="Z163" s="36">
        <f>IFERROR(IF(X163="","",X163*0.00502),"")</f>
        <v>0</v>
      </c>
      <c r="AA163" s="56"/>
      <c r="AB163" s="57"/>
      <c r="AC163" s="188" t="s">
        <v>236</v>
      </c>
      <c r="AG163" s="67"/>
      <c r="AJ163" s="71" t="s">
        <v>111</v>
      </c>
      <c r="AK163" s="71">
        <v>18</v>
      </c>
      <c r="BB163" s="189" t="s">
        <v>83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65"/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66"/>
      <c r="P164" s="355" t="s">
        <v>73</v>
      </c>
      <c r="Q164" s="356"/>
      <c r="R164" s="356"/>
      <c r="S164" s="356"/>
      <c r="T164" s="356"/>
      <c r="U164" s="356"/>
      <c r="V164" s="357"/>
      <c r="W164" s="37" t="s">
        <v>70</v>
      </c>
      <c r="X164" s="346">
        <f>IFERROR(SUM(X163:X163),"0")</f>
        <v>0</v>
      </c>
      <c r="Y164" s="346">
        <f>IFERROR(SUM(Y163:Y163),"0")</f>
        <v>0</v>
      </c>
      <c r="Z164" s="346">
        <f>IFERROR(IF(Z163="",0,Z163),"0")</f>
        <v>0</v>
      </c>
      <c r="AA164" s="347"/>
      <c r="AB164" s="347"/>
      <c r="AC164" s="347"/>
    </row>
    <row r="165" spans="1:68" x14ac:dyDescent="0.2">
      <c r="A165" s="359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66"/>
      <c r="P165" s="355" t="s">
        <v>73</v>
      </c>
      <c r="Q165" s="356"/>
      <c r="R165" s="356"/>
      <c r="S165" s="356"/>
      <c r="T165" s="356"/>
      <c r="U165" s="356"/>
      <c r="V165" s="357"/>
      <c r="W165" s="37" t="s">
        <v>74</v>
      </c>
      <c r="X165" s="346">
        <f>IFERROR(SUMPRODUCT(X163:X163*H163:H163),"0")</f>
        <v>0</v>
      </c>
      <c r="Y165" s="346">
        <f>IFERROR(SUMPRODUCT(Y163:Y163*H163:H163),"0")</f>
        <v>0</v>
      </c>
      <c r="Z165" s="37"/>
      <c r="AA165" s="347"/>
      <c r="AB165" s="347"/>
      <c r="AC165" s="347"/>
    </row>
    <row r="166" spans="1:68" ht="16.5" customHeight="1" x14ac:dyDescent="0.25">
      <c r="A166" s="358" t="s">
        <v>271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39"/>
      <c r="AB166" s="339"/>
      <c r="AC166" s="339"/>
    </row>
    <row r="167" spans="1:68" ht="14.25" customHeight="1" x14ac:dyDescent="0.25">
      <c r="A167" s="362" t="s">
        <v>64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59"/>
      <c r="Z167" s="359"/>
      <c r="AA167" s="340"/>
      <c r="AB167" s="340"/>
      <c r="AC167" s="340"/>
    </row>
    <row r="168" spans="1:68" ht="16.5" customHeight="1" x14ac:dyDescent="0.25">
      <c r="A168" s="54" t="s">
        <v>272</v>
      </c>
      <c r="B168" s="54" t="s">
        <v>273</v>
      </c>
      <c r="C168" s="31">
        <v>4301071062</v>
      </c>
      <c r="D168" s="351">
        <v>4607111036384</v>
      </c>
      <c r="E168" s="352"/>
      <c r="F168" s="343">
        <v>5</v>
      </c>
      <c r="G168" s="32">
        <v>1</v>
      </c>
      <c r="H168" s="343">
        <v>5</v>
      </c>
      <c r="I168" s="343">
        <v>5.2106000000000003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13" t="s">
        <v>274</v>
      </c>
      <c r="Q168" s="349"/>
      <c r="R168" s="349"/>
      <c r="S168" s="349"/>
      <c r="T168" s="350"/>
      <c r="U168" s="34"/>
      <c r="V168" s="34"/>
      <c r="W168" s="35" t="s">
        <v>70</v>
      </c>
      <c r="X168" s="344">
        <v>0</v>
      </c>
      <c r="Y168" s="345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275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16.5" customHeight="1" x14ac:dyDescent="0.25">
      <c r="A169" s="54" t="s">
        <v>276</v>
      </c>
      <c r="B169" s="54" t="s">
        <v>277</v>
      </c>
      <c r="C169" s="31">
        <v>4301071056</v>
      </c>
      <c r="D169" s="351">
        <v>4640242180250</v>
      </c>
      <c r="E169" s="352"/>
      <c r="F169" s="343">
        <v>5</v>
      </c>
      <c r="G169" s="32">
        <v>1</v>
      </c>
      <c r="H169" s="343">
        <v>5</v>
      </c>
      <c r="I169" s="343">
        <v>5.2131999999999996</v>
      </c>
      <c r="J169" s="32">
        <v>144</v>
      </c>
      <c r="K169" s="32" t="s">
        <v>67</v>
      </c>
      <c r="L169" s="32" t="s">
        <v>109</v>
      </c>
      <c r="M169" s="33" t="s">
        <v>69</v>
      </c>
      <c r="N169" s="33"/>
      <c r="O169" s="32">
        <v>180</v>
      </c>
      <c r="P169" s="435" t="s">
        <v>278</v>
      </c>
      <c r="Q169" s="349"/>
      <c r="R169" s="349"/>
      <c r="S169" s="349"/>
      <c r="T169" s="350"/>
      <c r="U169" s="34"/>
      <c r="V169" s="34"/>
      <c r="W169" s="35" t="s">
        <v>70</v>
      </c>
      <c r="X169" s="344">
        <v>12</v>
      </c>
      <c r="Y169" s="345">
        <f>IFERROR(IF(X169="","",X169),"")</f>
        <v>12</v>
      </c>
      <c r="Z169" s="36">
        <f>IFERROR(IF(X169="","",X169*0.00866),"")</f>
        <v>0.10391999999999998</v>
      </c>
      <c r="AA169" s="56"/>
      <c r="AB169" s="57"/>
      <c r="AC169" s="192" t="s">
        <v>279</v>
      </c>
      <c r="AG169" s="67"/>
      <c r="AJ169" s="71" t="s">
        <v>111</v>
      </c>
      <c r="AK169" s="71">
        <v>12</v>
      </c>
      <c r="BB169" s="193" t="s">
        <v>1</v>
      </c>
      <c r="BM169" s="67">
        <f>IFERROR(X169*I169,"0")</f>
        <v>62.558399999999992</v>
      </c>
      <c r="BN169" s="67">
        <f>IFERROR(Y169*I169,"0")</f>
        <v>62.558399999999992</v>
      </c>
      <c r="BO169" s="67">
        <f>IFERROR(X169/J169,"0")</f>
        <v>8.3333333333333329E-2</v>
      </c>
      <c r="BP169" s="67">
        <f>IFERROR(Y169/J169,"0")</f>
        <v>8.3333333333333329E-2</v>
      </c>
    </row>
    <row r="170" spans="1:68" ht="27" customHeight="1" x14ac:dyDescent="0.25">
      <c r="A170" s="54" t="s">
        <v>280</v>
      </c>
      <c r="B170" s="54" t="s">
        <v>281</v>
      </c>
      <c r="C170" s="31">
        <v>4301071050</v>
      </c>
      <c r="D170" s="351">
        <v>4607111036216</v>
      </c>
      <c r="E170" s="352"/>
      <c r="F170" s="343">
        <v>5</v>
      </c>
      <c r="G170" s="32">
        <v>1</v>
      </c>
      <c r="H170" s="343">
        <v>5</v>
      </c>
      <c r="I170" s="343">
        <v>5.2131999999999996</v>
      </c>
      <c r="J170" s="32">
        <v>144</v>
      </c>
      <c r="K170" s="32" t="s">
        <v>67</v>
      </c>
      <c r="L170" s="32" t="s">
        <v>109</v>
      </c>
      <c r="M170" s="33" t="s">
        <v>69</v>
      </c>
      <c r="N170" s="33"/>
      <c r="O170" s="32">
        <v>180</v>
      </c>
      <c r="P170" s="38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49"/>
      <c r="R170" s="349"/>
      <c r="S170" s="349"/>
      <c r="T170" s="350"/>
      <c r="U170" s="34"/>
      <c r="V170" s="34"/>
      <c r="W170" s="35" t="s">
        <v>70</v>
      </c>
      <c r="X170" s="344">
        <v>36</v>
      </c>
      <c r="Y170" s="345">
        <f>IFERROR(IF(X170="","",X170),"")</f>
        <v>36</v>
      </c>
      <c r="Z170" s="36">
        <f>IFERROR(IF(X170="","",X170*0.00866),"")</f>
        <v>0.31175999999999998</v>
      </c>
      <c r="AA170" s="56"/>
      <c r="AB170" s="57"/>
      <c r="AC170" s="194" t="s">
        <v>282</v>
      </c>
      <c r="AG170" s="67"/>
      <c r="AJ170" s="71" t="s">
        <v>111</v>
      </c>
      <c r="AK170" s="71">
        <v>12</v>
      </c>
      <c r="BB170" s="195" t="s">
        <v>1</v>
      </c>
      <c r="BM170" s="67">
        <f>IFERROR(X170*I170,"0")</f>
        <v>187.67519999999999</v>
      </c>
      <c r="BN170" s="67">
        <f>IFERROR(Y170*I170,"0")</f>
        <v>187.67519999999999</v>
      </c>
      <c r="BO170" s="67">
        <f>IFERROR(X170/J170,"0")</f>
        <v>0.25</v>
      </c>
      <c r="BP170" s="67">
        <f>IFERROR(Y170/J170,"0")</f>
        <v>0.25</v>
      </c>
    </row>
    <row r="171" spans="1:68" ht="27" customHeight="1" x14ac:dyDescent="0.25">
      <c r="A171" s="54" t="s">
        <v>283</v>
      </c>
      <c r="B171" s="54" t="s">
        <v>284</v>
      </c>
      <c r="C171" s="31">
        <v>4301071061</v>
      </c>
      <c r="D171" s="351">
        <v>4607111036278</v>
      </c>
      <c r="E171" s="352"/>
      <c r="F171" s="343">
        <v>5</v>
      </c>
      <c r="G171" s="32">
        <v>1</v>
      </c>
      <c r="H171" s="343">
        <v>5</v>
      </c>
      <c r="I171" s="343">
        <v>5.2405999999999997</v>
      </c>
      <c r="J171" s="32">
        <v>84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40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49"/>
      <c r="R171" s="349"/>
      <c r="S171" s="349"/>
      <c r="T171" s="350"/>
      <c r="U171" s="34"/>
      <c r="V171" s="34"/>
      <c r="W171" s="35" t="s">
        <v>70</v>
      </c>
      <c r="X171" s="344">
        <v>0</v>
      </c>
      <c r="Y171" s="345">
        <f>IFERROR(IF(X171="","",X171),"")</f>
        <v>0</v>
      </c>
      <c r="Z171" s="36">
        <f>IFERROR(IF(X171="","",X171*0.0155),"")</f>
        <v>0</v>
      </c>
      <c r="AA171" s="56"/>
      <c r="AB171" s="57"/>
      <c r="AC171" s="196" t="s">
        <v>285</v>
      </c>
      <c r="AG171" s="67"/>
      <c r="AJ171" s="71" t="s">
        <v>72</v>
      </c>
      <c r="AK171" s="71">
        <v>1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65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66"/>
      <c r="P172" s="355" t="s">
        <v>73</v>
      </c>
      <c r="Q172" s="356"/>
      <c r="R172" s="356"/>
      <c r="S172" s="356"/>
      <c r="T172" s="356"/>
      <c r="U172" s="356"/>
      <c r="V172" s="357"/>
      <c r="W172" s="37" t="s">
        <v>70</v>
      </c>
      <c r="X172" s="346">
        <f>IFERROR(SUM(X168:X171),"0")</f>
        <v>48</v>
      </c>
      <c r="Y172" s="346">
        <f>IFERROR(SUM(Y168:Y171),"0")</f>
        <v>48</v>
      </c>
      <c r="Z172" s="346">
        <f>IFERROR(IF(Z168="",0,Z168),"0")+IFERROR(IF(Z169="",0,Z169),"0")+IFERROR(IF(Z170="",0,Z170),"0")+IFERROR(IF(Z171="",0,Z171),"0")</f>
        <v>0.41567999999999994</v>
      </c>
      <c r="AA172" s="347"/>
      <c r="AB172" s="347"/>
      <c r="AC172" s="347"/>
    </row>
    <row r="173" spans="1:68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66"/>
      <c r="P173" s="355" t="s">
        <v>73</v>
      </c>
      <c r="Q173" s="356"/>
      <c r="R173" s="356"/>
      <c r="S173" s="356"/>
      <c r="T173" s="356"/>
      <c r="U173" s="356"/>
      <c r="V173" s="357"/>
      <c r="W173" s="37" t="s">
        <v>74</v>
      </c>
      <c r="X173" s="346">
        <f>IFERROR(SUMPRODUCT(X168:X171*H168:H171),"0")</f>
        <v>240</v>
      </c>
      <c r="Y173" s="346">
        <f>IFERROR(SUMPRODUCT(Y168:Y171*H168:H171),"0")</f>
        <v>240</v>
      </c>
      <c r="Z173" s="37"/>
      <c r="AA173" s="347"/>
      <c r="AB173" s="347"/>
      <c r="AC173" s="347"/>
    </row>
    <row r="174" spans="1:68" ht="14.25" customHeight="1" x14ac:dyDescent="0.25">
      <c r="A174" s="362" t="s">
        <v>286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59"/>
      <c r="Z174" s="359"/>
      <c r="AA174" s="340"/>
      <c r="AB174" s="340"/>
      <c r="AC174" s="340"/>
    </row>
    <row r="175" spans="1:68" ht="27" customHeight="1" x14ac:dyDescent="0.25">
      <c r="A175" s="54" t="s">
        <v>287</v>
      </c>
      <c r="B175" s="54" t="s">
        <v>288</v>
      </c>
      <c r="C175" s="31">
        <v>4301080153</v>
      </c>
      <c r="D175" s="351">
        <v>4607111036827</v>
      </c>
      <c r="E175" s="352"/>
      <c r="F175" s="343">
        <v>1</v>
      </c>
      <c r="G175" s="32">
        <v>5</v>
      </c>
      <c r="H175" s="343">
        <v>5</v>
      </c>
      <c r="I175" s="343">
        <v>5.2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5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49"/>
      <c r="R175" s="349"/>
      <c r="S175" s="349"/>
      <c r="T175" s="350"/>
      <c r="U175" s="34"/>
      <c r="V175" s="34"/>
      <c r="W175" s="35" t="s">
        <v>70</v>
      </c>
      <c r="X175" s="344">
        <v>0</v>
      </c>
      <c r="Y175" s="345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289</v>
      </c>
      <c r="AG175" s="67"/>
      <c r="AJ175" s="71" t="s">
        <v>72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4301080154</v>
      </c>
      <c r="D176" s="351">
        <v>4607111036834</v>
      </c>
      <c r="E176" s="352"/>
      <c r="F176" s="343">
        <v>1</v>
      </c>
      <c r="G176" s="32">
        <v>5</v>
      </c>
      <c r="H176" s="343">
        <v>5</v>
      </c>
      <c r="I176" s="343">
        <v>5.2530000000000001</v>
      </c>
      <c r="J176" s="32">
        <v>144</v>
      </c>
      <c r="K176" s="32" t="s">
        <v>67</v>
      </c>
      <c r="L176" s="32" t="s">
        <v>68</v>
      </c>
      <c r="M176" s="33" t="s">
        <v>69</v>
      </c>
      <c r="N176" s="33"/>
      <c r="O176" s="32">
        <v>90</v>
      </c>
      <c r="P176" s="5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49"/>
      <c r="R176" s="349"/>
      <c r="S176" s="349"/>
      <c r="T176" s="350"/>
      <c r="U176" s="34"/>
      <c r="V176" s="34"/>
      <c r="W176" s="35" t="s">
        <v>70</v>
      </c>
      <c r="X176" s="344">
        <v>0</v>
      </c>
      <c r="Y176" s="345">
        <f>IFERROR(IF(X176="","",X176),"")</f>
        <v>0</v>
      </c>
      <c r="Z176" s="36">
        <f>IFERROR(IF(X176="","",X176*0.00866),"")</f>
        <v>0</v>
      </c>
      <c r="AA176" s="56"/>
      <c r="AB176" s="57"/>
      <c r="AC176" s="200" t="s">
        <v>289</v>
      </c>
      <c r="AG176" s="67"/>
      <c r="AJ176" s="71" t="s">
        <v>72</v>
      </c>
      <c r="AK176" s="71">
        <v>1</v>
      </c>
      <c r="BB176" s="201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5"/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66"/>
      <c r="P177" s="355" t="s">
        <v>73</v>
      </c>
      <c r="Q177" s="356"/>
      <c r="R177" s="356"/>
      <c r="S177" s="356"/>
      <c r="T177" s="356"/>
      <c r="U177" s="356"/>
      <c r="V177" s="357"/>
      <c r="W177" s="37" t="s">
        <v>70</v>
      </c>
      <c r="X177" s="346">
        <f>IFERROR(SUM(X175:X176),"0")</f>
        <v>0</v>
      </c>
      <c r="Y177" s="346">
        <f>IFERROR(SUM(Y175:Y176),"0")</f>
        <v>0</v>
      </c>
      <c r="Z177" s="346">
        <f>IFERROR(IF(Z175="",0,Z175),"0")+IFERROR(IF(Z176="",0,Z176),"0")</f>
        <v>0</v>
      </c>
      <c r="AA177" s="347"/>
      <c r="AB177" s="347"/>
      <c r="AC177" s="347"/>
    </row>
    <row r="178" spans="1:68" x14ac:dyDescent="0.2">
      <c r="A178" s="359"/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66"/>
      <c r="P178" s="355" t="s">
        <v>73</v>
      </c>
      <c r="Q178" s="356"/>
      <c r="R178" s="356"/>
      <c r="S178" s="356"/>
      <c r="T178" s="356"/>
      <c r="U178" s="356"/>
      <c r="V178" s="357"/>
      <c r="W178" s="37" t="s">
        <v>74</v>
      </c>
      <c r="X178" s="346">
        <f>IFERROR(SUMPRODUCT(X175:X176*H175:H176),"0")</f>
        <v>0</v>
      </c>
      <c r="Y178" s="346">
        <f>IFERROR(SUMPRODUCT(Y175:Y176*H175:H176),"0")</f>
        <v>0</v>
      </c>
      <c r="Z178" s="37"/>
      <c r="AA178" s="347"/>
      <c r="AB178" s="347"/>
      <c r="AC178" s="347"/>
    </row>
    <row r="179" spans="1:68" ht="27.75" customHeight="1" x14ac:dyDescent="0.2">
      <c r="A179" s="441" t="s">
        <v>292</v>
      </c>
      <c r="B179" s="442"/>
      <c r="C179" s="442"/>
      <c r="D179" s="442"/>
      <c r="E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  <c r="P179" s="442"/>
      <c r="Q179" s="442"/>
      <c r="R179" s="442"/>
      <c r="S179" s="442"/>
      <c r="T179" s="442"/>
      <c r="U179" s="442"/>
      <c r="V179" s="442"/>
      <c r="W179" s="442"/>
      <c r="X179" s="442"/>
      <c r="Y179" s="442"/>
      <c r="Z179" s="442"/>
      <c r="AA179" s="48"/>
      <c r="AB179" s="48"/>
      <c r="AC179" s="48"/>
    </row>
    <row r="180" spans="1:68" ht="16.5" customHeight="1" x14ac:dyDescent="0.25">
      <c r="A180" s="358" t="s">
        <v>293</v>
      </c>
      <c r="B180" s="359"/>
      <c r="C180" s="359"/>
      <c r="D180" s="359"/>
      <c r="E180" s="359"/>
      <c r="F180" s="359"/>
      <c r="G180" s="359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  <c r="AA180" s="339"/>
      <c r="AB180" s="339"/>
      <c r="AC180" s="339"/>
    </row>
    <row r="181" spans="1:68" ht="14.25" customHeight="1" x14ac:dyDescent="0.25">
      <c r="A181" s="362" t="s">
        <v>77</v>
      </c>
      <c r="B181" s="359"/>
      <c r="C181" s="359"/>
      <c r="D181" s="359"/>
      <c r="E181" s="359"/>
      <c r="F181" s="359"/>
      <c r="G181" s="359"/>
      <c r="H181" s="359"/>
      <c r="I181" s="359"/>
      <c r="J181" s="359"/>
      <c r="K181" s="359"/>
      <c r="L181" s="359"/>
      <c r="M181" s="359"/>
      <c r="N181" s="359"/>
      <c r="O181" s="359"/>
      <c r="P181" s="359"/>
      <c r="Q181" s="359"/>
      <c r="R181" s="359"/>
      <c r="S181" s="359"/>
      <c r="T181" s="359"/>
      <c r="U181" s="359"/>
      <c r="V181" s="359"/>
      <c r="W181" s="359"/>
      <c r="X181" s="359"/>
      <c r="Y181" s="359"/>
      <c r="Z181" s="359"/>
      <c r="AA181" s="340"/>
      <c r="AB181" s="340"/>
      <c r="AC181" s="340"/>
    </row>
    <row r="182" spans="1:68" ht="27" customHeight="1" x14ac:dyDescent="0.25">
      <c r="A182" s="54" t="s">
        <v>294</v>
      </c>
      <c r="B182" s="54" t="s">
        <v>295</v>
      </c>
      <c r="C182" s="31">
        <v>4301132097</v>
      </c>
      <c r="D182" s="351">
        <v>4607111035721</v>
      </c>
      <c r="E182" s="352"/>
      <c r="F182" s="343">
        <v>0.25</v>
      </c>
      <c r="G182" s="32">
        <v>12</v>
      </c>
      <c r="H182" s="343">
        <v>3</v>
      </c>
      <c r="I182" s="343">
        <v>3.3879999999999999</v>
      </c>
      <c r="J182" s="32">
        <v>70</v>
      </c>
      <c r="K182" s="32" t="s">
        <v>80</v>
      </c>
      <c r="L182" s="32" t="s">
        <v>114</v>
      </c>
      <c r="M182" s="33" t="s">
        <v>69</v>
      </c>
      <c r="N182" s="33"/>
      <c r="O182" s="32">
        <v>365</v>
      </c>
      <c r="P182" s="43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2" s="349"/>
      <c r="R182" s="349"/>
      <c r="S182" s="349"/>
      <c r="T182" s="350"/>
      <c r="U182" s="34"/>
      <c r="V182" s="34"/>
      <c r="W182" s="35" t="s">
        <v>70</v>
      </c>
      <c r="X182" s="344">
        <v>98</v>
      </c>
      <c r="Y182" s="345">
        <f>IFERROR(IF(X182="","",X182),"")</f>
        <v>98</v>
      </c>
      <c r="Z182" s="36">
        <f>IFERROR(IF(X182="","",X182*0.01788),"")</f>
        <v>1.75224</v>
      </c>
      <c r="AA182" s="56"/>
      <c r="AB182" s="57"/>
      <c r="AC182" s="202" t="s">
        <v>296</v>
      </c>
      <c r="AG182" s="67"/>
      <c r="AJ182" s="71" t="s">
        <v>115</v>
      </c>
      <c r="AK182" s="71">
        <v>70</v>
      </c>
      <c r="BB182" s="203" t="s">
        <v>83</v>
      </c>
      <c r="BM182" s="67">
        <f>IFERROR(X182*I182,"0")</f>
        <v>332.024</v>
      </c>
      <c r="BN182" s="67">
        <f>IFERROR(Y182*I182,"0")</f>
        <v>332.024</v>
      </c>
      <c r="BO182" s="67">
        <f>IFERROR(X182/J182,"0")</f>
        <v>1.4</v>
      </c>
      <c r="BP182" s="67">
        <f>IFERROR(Y182/J182,"0")</f>
        <v>1.4</v>
      </c>
    </row>
    <row r="183" spans="1:68" ht="27" customHeight="1" x14ac:dyDescent="0.25">
      <c r="A183" s="54" t="s">
        <v>297</v>
      </c>
      <c r="B183" s="54" t="s">
        <v>298</v>
      </c>
      <c r="C183" s="31">
        <v>4301132100</v>
      </c>
      <c r="D183" s="351">
        <v>4607111035691</v>
      </c>
      <c r="E183" s="352"/>
      <c r="F183" s="343">
        <v>0.25</v>
      </c>
      <c r="G183" s="32">
        <v>12</v>
      </c>
      <c r="H183" s="343">
        <v>3</v>
      </c>
      <c r="I183" s="343">
        <v>3.3879999999999999</v>
      </c>
      <c r="J183" s="32">
        <v>70</v>
      </c>
      <c r="K183" s="32" t="s">
        <v>80</v>
      </c>
      <c r="L183" s="32" t="s">
        <v>114</v>
      </c>
      <c r="M183" s="33" t="s">
        <v>69</v>
      </c>
      <c r="N183" s="33"/>
      <c r="O183" s="32">
        <v>365</v>
      </c>
      <c r="P183" s="53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3" s="349"/>
      <c r="R183" s="349"/>
      <c r="S183" s="349"/>
      <c r="T183" s="350"/>
      <c r="U183" s="34"/>
      <c r="V183" s="34"/>
      <c r="W183" s="35" t="s">
        <v>70</v>
      </c>
      <c r="X183" s="344">
        <v>126</v>
      </c>
      <c r="Y183" s="345">
        <f>IFERROR(IF(X183="","",X183),"")</f>
        <v>126</v>
      </c>
      <c r="Z183" s="36">
        <f>IFERROR(IF(X183="","",X183*0.01788),"")</f>
        <v>2.2528800000000002</v>
      </c>
      <c r="AA183" s="56"/>
      <c r="AB183" s="57"/>
      <c r="AC183" s="204" t="s">
        <v>299</v>
      </c>
      <c r="AG183" s="67"/>
      <c r="AJ183" s="71" t="s">
        <v>115</v>
      </c>
      <c r="AK183" s="71">
        <v>70</v>
      </c>
      <c r="BB183" s="205" t="s">
        <v>83</v>
      </c>
      <c r="BM183" s="67">
        <f>IFERROR(X183*I183,"0")</f>
        <v>426.88799999999998</v>
      </c>
      <c r="BN183" s="67">
        <f>IFERROR(Y183*I183,"0")</f>
        <v>426.88799999999998</v>
      </c>
      <c r="BO183" s="67">
        <f>IFERROR(X183/J183,"0")</f>
        <v>1.8</v>
      </c>
      <c r="BP183" s="67">
        <f>IFERROR(Y183/J183,"0")</f>
        <v>1.8</v>
      </c>
    </row>
    <row r="184" spans="1:68" ht="27" customHeight="1" x14ac:dyDescent="0.25">
      <c r="A184" s="54" t="s">
        <v>300</v>
      </c>
      <c r="B184" s="54" t="s">
        <v>301</v>
      </c>
      <c r="C184" s="31">
        <v>4301132170</v>
      </c>
      <c r="D184" s="351">
        <v>4607111038487</v>
      </c>
      <c r="E184" s="352"/>
      <c r="F184" s="343">
        <v>0.25</v>
      </c>
      <c r="G184" s="32">
        <v>12</v>
      </c>
      <c r="H184" s="343">
        <v>3</v>
      </c>
      <c r="I184" s="343">
        <v>3.7360000000000002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349"/>
      <c r="R184" s="349"/>
      <c r="S184" s="349"/>
      <c r="T184" s="350"/>
      <c r="U184" s="34"/>
      <c r="V184" s="34"/>
      <c r="W184" s="35" t="s">
        <v>70</v>
      </c>
      <c r="X184" s="344">
        <v>56</v>
      </c>
      <c r="Y184" s="345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206" t="s">
        <v>302</v>
      </c>
      <c r="AG184" s="67"/>
      <c r="AJ184" s="71" t="s">
        <v>72</v>
      </c>
      <c r="AK184" s="71">
        <v>1</v>
      </c>
      <c r="BB184" s="207" t="s">
        <v>83</v>
      </c>
      <c r="BM184" s="67">
        <f>IFERROR(X184*I184,"0")</f>
        <v>209.21600000000001</v>
      </c>
      <c r="BN184" s="67">
        <f>IFERROR(Y184*I184,"0")</f>
        <v>209.21600000000001</v>
      </c>
      <c r="BO184" s="67">
        <f>IFERROR(X184/J184,"0")</f>
        <v>0.8</v>
      </c>
      <c r="BP184" s="67">
        <f>IFERROR(Y184/J184,"0")</f>
        <v>0.8</v>
      </c>
    </row>
    <row r="185" spans="1:68" x14ac:dyDescent="0.2">
      <c r="A185" s="365"/>
      <c r="B185" s="359"/>
      <c r="C185" s="359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66"/>
      <c r="P185" s="355" t="s">
        <v>73</v>
      </c>
      <c r="Q185" s="356"/>
      <c r="R185" s="356"/>
      <c r="S185" s="356"/>
      <c r="T185" s="356"/>
      <c r="U185" s="356"/>
      <c r="V185" s="357"/>
      <c r="W185" s="37" t="s">
        <v>70</v>
      </c>
      <c r="X185" s="346">
        <f>IFERROR(SUM(X182:X184),"0")</f>
        <v>280</v>
      </c>
      <c r="Y185" s="346">
        <f>IFERROR(SUM(Y182:Y184),"0")</f>
        <v>280</v>
      </c>
      <c r="Z185" s="346">
        <f>IFERROR(IF(Z182="",0,Z182),"0")+IFERROR(IF(Z183="",0,Z183),"0")+IFERROR(IF(Z184="",0,Z184),"0")</f>
        <v>5.0063999999999993</v>
      </c>
      <c r="AA185" s="347"/>
      <c r="AB185" s="347"/>
      <c r="AC185" s="347"/>
    </row>
    <row r="186" spans="1:68" x14ac:dyDescent="0.2">
      <c r="A186" s="359"/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66"/>
      <c r="P186" s="355" t="s">
        <v>73</v>
      </c>
      <c r="Q186" s="356"/>
      <c r="R186" s="356"/>
      <c r="S186" s="356"/>
      <c r="T186" s="356"/>
      <c r="U186" s="356"/>
      <c r="V186" s="357"/>
      <c r="W186" s="37" t="s">
        <v>74</v>
      </c>
      <c r="X186" s="346">
        <f>IFERROR(SUMPRODUCT(X182:X184*H182:H184),"0")</f>
        <v>840</v>
      </c>
      <c r="Y186" s="346">
        <f>IFERROR(SUMPRODUCT(Y182:Y184*H182:H184),"0")</f>
        <v>840</v>
      </c>
      <c r="Z186" s="37"/>
      <c r="AA186" s="347"/>
      <c r="AB186" s="347"/>
      <c r="AC186" s="347"/>
    </row>
    <row r="187" spans="1:68" ht="14.25" customHeight="1" x14ac:dyDescent="0.25">
      <c r="A187" s="362" t="s">
        <v>303</v>
      </c>
      <c r="B187" s="359"/>
      <c r="C187" s="359"/>
      <c r="D187" s="359"/>
      <c r="E187" s="359"/>
      <c r="F187" s="359"/>
      <c r="G187" s="359"/>
      <c r="H187" s="359"/>
      <c r="I187" s="359"/>
      <c r="J187" s="359"/>
      <c r="K187" s="359"/>
      <c r="L187" s="359"/>
      <c r="M187" s="359"/>
      <c r="N187" s="359"/>
      <c r="O187" s="359"/>
      <c r="P187" s="359"/>
      <c r="Q187" s="359"/>
      <c r="R187" s="359"/>
      <c r="S187" s="359"/>
      <c r="T187" s="359"/>
      <c r="U187" s="359"/>
      <c r="V187" s="359"/>
      <c r="W187" s="359"/>
      <c r="X187" s="359"/>
      <c r="Y187" s="359"/>
      <c r="Z187" s="359"/>
      <c r="AA187" s="340"/>
      <c r="AB187" s="340"/>
      <c r="AC187" s="340"/>
    </row>
    <row r="188" spans="1:68" ht="27" customHeight="1" x14ac:dyDescent="0.25">
      <c r="A188" s="54" t="s">
        <v>304</v>
      </c>
      <c r="B188" s="54" t="s">
        <v>305</v>
      </c>
      <c r="C188" s="31">
        <v>4301051855</v>
      </c>
      <c r="D188" s="351">
        <v>4680115885875</v>
      </c>
      <c r="E188" s="352"/>
      <c r="F188" s="343">
        <v>1</v>
      </c>
      <c r="G188" s="32">
        <v>9</v>
      </c>
      <c r="H188" s="343">
        <v>9</v>
      </c>
      <c r="I188" s="343">
        <v>9.4350000000000005</v>
      </c>
      <c r="J188" s="32">
        <v>64</v>
      </c>
      <c r="K188" s="32" t="s">
        <v>306</v>
      </c>
      <c r="L188" s="32" t="s">
        <v>68</v>
      </c>
      <c r="M188" s="33" t="s">
        <v>307</v>
      </c>
      <c r="N188" s="33"/>
      <c r="O188" s="32">
        <v>365</v>
      </c>
      <c r="P188" s="515" t="s">
        <v>308</v>
      </c>
      <c r="Q188" s="349"/>
      <c r="R188" s="349"/>
      <c r="S188" s="349"/>
      <c r="T188" s="350"/>
      <c r="U188" s="34"/>
      <c r="V188" s="34"/>
      <c r="W188" s="35" t="s">
        <v>70</v>
      </c>
      <c r="X188" s="344">
        <v>0</v>
      </c>
      <c r="Y188" s="345">
        <f>IFERROR(IF(X188="","",X188),"")</f>
        <v>0</v>
      </c>
      <c r="Z188" s="36">
        <f>IFERROR(IF(X188="","",X188*0.01898),"")</f>
        <v>0</v>
      </c>
      <c r="AA188" s="56"/>
      <c r="AB188" s="57"/>
      <c r="AC188" s="208" t="s">
        <v>309</v>
      </c>
      <c r="AG188" s="67"/>
      <c r="AJ188" s="71" t="s">
        <v>72</v>
      </c>
      <c r="AK188" s="71">
        <v>1</v>
      </c>
      <c r="BB188" s="209" t="s">
        <v>310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65"/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66"/>
      <c r="P189" s="355" t="s">
        <v>73</v>
      </c>
      <c r="Q189" s="356"/>
      <c r="R189" s="356"/>
      <c r="S189" s="356"/>
      <c r="T189" s="356"/>
      <c r="U189" s="356"/>
      <c r="V189" s="357"/>
      <c r="W189" s="37" t="s">
        <v>70</v>
      </c>
      <c r="X189" s="346">
        <f>IFERROR(SUM(X188:X188),"0")</f>
        <v>0</v>
      </c>
      <c r="Y189" s="346">
        <f>IFERROR(SUM(Y188:Y188),"0")</f>
        <v>0</v>
      </c>
      <c r="Z189" s="346">
        <f>IFERROR(IF(Z188="",0,Z188),"0")</f>
        <v>0</v>
      </c>
      <c r="AA189" s="347"/>
      <c r="AB189" s="347"/>
      <c r="AC189" s="347"/>
    </row>
    <row r="190" spans="1:68" x14ac:dyDescent="0.2">
      <c r="A190" s="359"/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66"/>
      <c r="P190" s="355" t="s">
        <v>73</v>
      </c>
      <c r="Q190" s="356"/>
      <c r="R190" s="356"/>
      <c r="S190" s="356"/>
      <c r="T190" s="356"/>
      <c r="U190" s="356"/>
      <c r="V190" s="357"/>
      <c r="W190" s="37" t="s">
        <v>74</v>
      </c>
      <c r="X190" s="346">
        <f>IFERROR(SUMPRODUCT(X188:X188*H188:H188),"0")</f>
        <v>0</v>
      </c>
      <c r="Y190" s="346">
        <f>IFERROR(SUMPRODUCT(Y188:Y188*H188:H188),"0")</f>
        <v>0</v>
      </c>
      <c r="Z190" s="37"/>
      <c r="AA190" s="347"/>
      <c r="AB190" s="347"/>
      <c r="AC190" s="347"/>
    </row>
    <row r="191" spans="1:68" ht="16.5" customHeight="1" x14ac:dyDescent="0.25">
      <c r="A191" s="358" t="s">
        <v>311</v>
      </c>
      <c r="B191" s="359"/>
      <c r="C191" s="359"/>
      <c r="D191" s="359"/>
      <c r="E191" s="359"/>
      <c r="F191" s="359"/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  <c r="AA191" s="339"/>
      <c r="AB191" s="339"/>
      <c r="AC191" s="339"/>
    </row>
    <row r="192" spans="1:68" ht="14.25" customHeight="1" x14ac:dyDescent="0.25">
      <c r="A192" s="362" t="s">
        <v>311</v>
      </c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59"/>
      <c r="N192" s="359"/>
      <c r="O192" s="359"/>
      <c r="P192" s="359"/>
      <c r="Q192" s="359"/>
      <c r="R192" s="359"/>
      <c r="S192" s="359"/>
      <c r="T192" s="359"/>
      <c r="U192" s="359"/>
      <c r="V192" s="359"/>
      <c r="W192" s="359"/>
      <c r="X192" s="359"/>
      <c r="Y192" s="359"/>
      <c r="Z192" s="359"/>
      <c r="AA192" s="340"/>
      <c r="AB192" s="340"/>
      <c r="AC192" s="340"/>
    </row>
    <row r="193" spans="1:68" ht="27" customHeight="1" x14ac:dyDescent="0.25">
      <c r="A193" s="54" t="s">
        <v>312</v>
      </c>
      <c r="B193" s="54" t="s">
        <v>313</v>
      </c>
      <c r="C193" s="31">
        <v>4301133002</v>
      </c>
      <c r="D193" s="351">
        <v>4607111035783</v>
      </c>
      <c r="E193" s="352"/>
      <c r="F193" s="343">
        <v>0.2</v>
      </c>
      <c r="G193" s="32">
        <v>8</v>
      </c>
      <c r="H193" s="343">
        <v>1.6</v>
      </c>
      <c r="I193" s="343">
        <v>2.12</v>
      </c>
      <c r="J193" s="32">
        <v>72</v>
      </c>
      <c r="K193" s="32" t="s">
        <v>258</v>
      </c>
      <c r="L193" s="32" t="s">
        <v>68</v>
      </c>
      <c r="M193" s="33" t="s">
        <v>69</v>
      </c>
      <c r="N193" s="33"/>
      <c r="O193" s="32">
        <v>180</v>
      </c>
      <c r="P193" s="4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3" s="349"/>
      <c r="R193" s="349"/>
      <c r="S193" s="349"/>
      <c r="T193" s="350"/>
      <c r="U193" s="34"/>
      <c r="V193" s="34"/>
      <c r="W193" s="35" t="s">
        <v>70</v>
      </c>
      <c r="X193" s="344">
        <v>0</v>
      </c>
      <c r="Y193" s="345">
        <f>IFERROR(IF(X193="","",X193),"")</f>
        <v>0</v>
      </c>
      <c r="Z193" s="36">
        <f>IFERROR(IF(X193="","",X193*0.01157),"")</f>
        <v>0</v>
      </c>
      <c r="AA193" s="56"/>
      <c r="AB193" s="57"/>
      <c r="AC193" s="210" t="s">
        <v>314</v>
      </c>
      <c r="AG193" s="67"/>
      <c r="AJ193" s="71" t="s">
        <v>72</v>
      </c>
      <c r="AK193" s="71">
        <v>1</v>
      </c>
      <c r="BB193" s="211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5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66"/>
      <c r="P194" s="355" t="s">
        <v>73</v>
      </c>
      <c r="Q194" s="356"/>
      <c r="R194" s="356"/>
      <c r="S194" s="356"/>
      <c r="T194" s="356"/>
      <c r="U194" s="356"/>
      <c r="V194" s="357"/>
      <c r="W194" s="37" t="s">
        <v>70</v>
      </c>
      <c r="X194" s="346">
        <f>IFERROR(SUM(X193:X193),"0")</f>
        <v>0</v>
      </c>
      <c r="Y194" s="346">
        <f>IFERROR(SUM(Y193:Y193),"0")</f>
        <v>0</v>
      </c>
      <c r="Z194" s="346">
        <f>IFERROR(IF(Z193="",0,Z193),"0")</f>
        <v>0</v>
      </c>
      <c r="AA194" s="347"/>
      <c r="AB194" s="347"/>
      <c r="AC194" s="347"/>
    </row>
    <row r="195" spans="1:68" x14ac:dyDescent="0.2">
      <c r="A195" s="359"/>
      <c r="B195" s="359"/>
      <c r="C195" s="359"/>
      <c r="D195" s="359"/>
      <c r="E195" s="359"/>
      <c r="F195" s="359"/>
      <c r="G195" s="359"/>
      <c r="H195" s="359"/>
      <c r="I195" s="359"/>
      <c r="J195" s="359"/>
      <c r="K195" s="359"/>
      <c r="L195" s="359"/>
      <c r="M195" s="359"/>
      <c r="N195" s="359"/>
      <c r="O195" s="366"/>
      <c r="P195" s="355" t="s">
        <v>73</v>
      </c>
      <c r="Q195" s="356"/>
      <c r="R195" s="356"/>
      <c r="S195" s="356"/>
      <c r="T195" s="356"/>
      <c r="U195" s="356"/>
      <c r="V195" s="357"/>
      <c r="W195" s="37" t="s">
        <v>74</v>
      </c>
      <c r="X195" s="346">
        <f>IFERROR(SUMPRODUCT(X193:X193*H193:H193),"0")</f>
        <v>0</v>
      </c>
      <c r="Y195" s="346">
        <f>IFERROR(SUMPRODUCT(Y193:Y193*H193:H193),"0")</f>
        <v>0</v>
      </c>
      <c r="Z195" s="37"/>
      <c r="AA195" s="347"/>
      <c r="AB195" s="347"/>
      <c r="AC195" s="347"/>
    </row>
    <row r="196" spans="1:68" ht="27.75" customHeight="1" x14ac:dyDescent="0.2">
      <c r="A196" s="441" t="s">
        <v>315</v>
      </c>
      <c r="B196" s="442"/>
      <c r="C196" s="442"/>
      <c r="D196" s="442"/>
      <c r="E196" s="442"/>
      <c r="F196" s="442"/>
      <c r="G196" s="442"/>
      <c r="H196" s="442"/>
      <c r="I196" s="442"/>
      <c r="J196" s="442"/>
      <c r="K196" s="442"/>
      <c r="L196" s="442"/>
      <c r="M196" s="442"/>
      <c r="N196" s="442"/>
      <c r="O196" s="442"/>
      <c r="P196" s="442"/>
      <c r="Q196" s="442"/>
      <c r="R196" s="442"/>
      <c r="S196" s="442"/>
      <c r="T196" s="442"/>
      <c r="U196" s="442"/>
      <c r="V196" s="442"/>
      <c r="W196" s="442"/>
      <c r="X196" s="442"/>
      <c r="Y196" s="442"/>
      <c r="Z196" s="442"/>
      <c r="AA196" s="48"/>
      <c r="AB196" s="48"/>
      <c r="AC196" s="48"/>
    </row>
    <row r="197" spans="1:68" ht="16.5" customHeight="1" x14ac:dyDescent="0.25">
      <c r="A197" s="358" t="s">
        <v>316</v>
      </c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359"/>
      <c r="Z197" s="359"/>
      <c r="AA197" s="339"/>
      <c r="AB197" s="339"/>
      <c r="AC197" s="339"/>
    </row>
    <row r="198" spans="1:68" ht="14.25" customHeight="1" x14ac:dyDescent="0.25">
      <c r="A198" s="362" t="s">
        <v>150</v>
      </c>
      <c r="B198" s="359"/>
      <c r="C198" s="359"/>
      <c r="D198" s="359"/>
      <c r="E198" s="359"/>
      <c r="F198" s="359"/>
      <c r="G198" s="359"/>
      <c r="H198" s="359"/>
      <c r="I198" s="359"/>
      <c r="J198" s="359"/>
      <c r="K198" s="359"/>
      <c r="L198" s="359"/>
      <c r="M198" s="359"/>
      <c r="N198" s="359"/>
      <c r="O198" s="359"/>
      <c r="P198" s="359"/>
      <c r="Q198" s="359"/>
      <c r="R198" s="359"/>
      <c r="S198" s="359"/>
      <c r="T198" s="359"/>
      <c r="U198" s="359"/>
      <c r="V198" s="359"/>
      <c r="W198" s="359"/>
      <c r="X198" s="359"/>
      <c r="Y198" s="359"/>
      <c r="Z198" s="359"/>
      <c r="AA198" s="340"/>
      <c r="AB198" s="340"/>
      <c r="AC198" s="340"/>
    </row>
    <row r="199" spans="1:68" ht="27" customHeight="1" x14ac:dyDescent="0.25">
      <c r="A199" s="54" t="s">
        <v>317</v>
      </c>
      <c r="B199" s="54" t="s">
        <v>318</v>
      </c>
      <c r="C199" s="31">
        <v>4301135707</v>
      </c>
      <c r="D199" s="351">
        <v>4620207490198</v>
      </c>
      <c r="E199" s="352"/>
      <c r="F199" s="343">
        <v>0.2</v>
      </c>
      <c r="G199" s="32">
        <v>12</v>
      </c>
      <c r="H199" s="343">
        <v>2.4</v>
      </c>
      <c r="I199" s="343">
        <v>3.1036000000000001</v>
      </c>
      <c r="J199" s="32">
        <v>70</v>
      </c>
      <c r="K199" s="32" t="s">
        <v>80</v>
      </c>
      <c r="L199" s="32" t="s">
        <v>109</v>
      </c>
      <c r="M199" s="33" t="s">
        <v>69</v>
      </c>
      <c r="N199" s="33"/>
      <c r="O199" s="32">
        <v>180</v>
      </c>
      <c r="P199" s="5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49"/>
      <c r="R199" s="349"/>
      <c r="S199" s="349"/>
      <c r="T199" s="350"/>
      <c r="U199" s="34"/>
      <c r="V199" s="34"/>
      <c r="W199" s="35" t="s">
        <v>70</v>
      </c>
      <c r="X199" s="344">
        <v>0</v>
      </c>
      <c r="Y199" s="345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319</v>
      </c>
      <c r="AG199" s="67"/>
      <c r="AJ199" s="71" t="s">
        <v>111</v>
      </c>
      <c r="AK199" s="71">
        <v>14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4301135719</v>
      </c>
      <c r="D200" s="351">
        <v>4620207490235</v>
      </c>
      <c r="E200" s="352"/>
      <c r="F200" s="343">
        <v>0.2</v>
      </c>
      <c r="G200" s="32">
        <v>12</v>
      </c>
      <c r="H200" s="343">
        <v>2.4</v>
      </c>
      <c r="I200" s="343">
        <v>3.1036000000000001</v>
      </c>
      <c r="J200" s="32">
        <v>70</v>
      </c>
      <c r="K200" s="32" t="s">
        <v>80</v>
      </c>
      <c r="L200" s="32" t="s">
        <v>109</v>
      </c>
      <c r="M200" s="33" t="s">
        <v>69</v>
      </c>
      <c r="N200" s="33"/>
      <c r="O200" s="32">
        <v>180</v>
      </c>
      <c r="P200" s="5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49"/>
      <c r="R200" s="349"/>
      <c r="S200" s="349"/>
      <c r="T200" s="350"/>
      <c r="U200" s="34"/>
      <c r="V200" s="34"/>
      <c r="W200" s="35" t="s">
        <v>70</v>
      </c>
      <c r="X200" s="344">
        <v>0</v>
      </c>
      <c r="Y200" s="345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322</v>
      </c>
      <c r="AG200" s="67"/>
      <c r="AJ200" s="71" t="s">
        <v>111</v>
      </c>
      <c r="AK200" s="71">
        <v>14</v>
      </c>
      <c r="BB200" s="215" t="s">
        <v>83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4301135697</v>
      </c>
      <c r="D201" s="351">
        <v>4620207490259</v>
      </c>
      <c r="E201" s="352"/>
      <c r="F201" s="343">
        <v>0.2</v>
      </c>
      <c r="G201" s="32">
        <v>12</v>
      </c>
      <c r="H201" s="343">
        <v>2.4</v>
      </c>
      <c r="I201" s="343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2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49"/>
      <c r="R201" s="349"/>
      <c r="S201" s="349"/>
      <c r="T201" s="350"/>
      <c r="U201" s="34"/>
      <c r="V201" s="34"/>
      <c r="W201" s="35" t="s">
        <v>70</v>
      </c>
      <c r="X201" s="344">
        <v>0</v>
      </c>
      <c r="Y201" s="345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4301135681</v>
      </c>
      <c r="D202" s="351">
        <v>4620207490143</v>
      </c>
      <c r="E202" s="352"/>
      <c r="F202" s="343">
        <v>0.22</v>
      </c>
      <c r="G202" s="32">
        <v>12</v>
      </c>
      <c r="H202" s="343">
        <v>2.64</v>
      </c>
      <c r="I202" s="343">
        <v>3.3435999999999999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7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49"/>
      <c r="R202" s="349"/>
      <c r="S202" s="349"/>
      <c r="T202" s="350"/>
      <c r="U202" s="34"/>
      <c r="V202" s="34"/>
      <c r="W202" s="35" t="s">
        <v>70</v>
      </c>
      <c r="X202" s="344">
        <v>0</v>
      </c>
      <c r="Y202" s="345">
        <f>IFERROR(IF(X202="","",X202),"")</f>
        <v>0</v>
      </c>
      <c r="Z202" s="36">
        <f>IFERROR(IF(X202="","",X202*0.01788),"")</f>
        <v>0</v>
      </c>
      <c r="AA202" s="56"/>
      <c r="AB202" s="57"/>
      <c r="AC202" s="218" t="s">
        <v>327</v>
      </c>
      <c r="AG202" s="67"/>
      <c r="AJ202" s="71" t="s">
        <v>72</v>
      </c>
      <c r="AK202" s="71">
        <v>1</v>
      </c>
      <c r="BB202" s="219" t="s">
        <v>83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65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66"/>
      <c r="P203" s="355" t="s">
        <v>73</v>
      </c>
      <c r="Q203" s="356"/>
      <c r="R203" s="356"/>
      <c r="S203" s="356"/>
      <c r="T203" s="356"/>
      <c r="U203" s="356"/>
      <c r="V203" s="357"/>
      <c r="W203" s="37" t="s">
        <v>70</v>
      </c>
      <c r="X203" s="346">
        <f>IFERROR(SUM(X199:X202),"0")</f>
        <v>0</v>
      </c>
      <c r="Y203" s="346">
        <f>IFERROR(SUM(Y199:Y202),"0")</f>
        <v>0</v>
      </c>
      <c r="Z203" s="346">
        <f>IFERROR(IF(Z199="",0,Z199),"0")+IFERROR(IF(Z200="",0,Z200),"0")+IFERROR(IF(Z201="",0,Z201),"0")+IFERROR(IF(Z202="",0,Z202),"0")</f>
        <v>0</v>
      </c>
      <c r="AA203" s="347"/>
      <c r="AB203" s="347"/>
      <c r="AC203" s="347"/>
    </row>
    <row r="204" spans="1:68" x14ac:dyDescent="0.2">
      <c r="A204" s="359"/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66"/>
      <c r="P204" s="355" t="s">
        <v>73</v>
      </c>
      <c r="Q204" s="356"/>
      <c r="R204" s="356"/>
      <c r="S204" s="356"/>
      <c r="T204" s="356"/>
      <c r="U204" s="356"/>
      <c r="V204" s="357"/>
      <c r="W204" s="37" t="s">
        <v>74</v>
      </c>
      <c r="X204" s="346">
        <f>IFERROR(SUMPRODUCT(X199:X202*H199:H202),"0")</f>
        <v>0</v>
      </c>
      <c r="Y204" s="346">
        <f>IFERROR(SUMPRODUCT(Y199:Y202*H199:H202),"0")</f>
        <v>0</v>
      </c>
      <c r="Z204" s="37"/>
      <c r="AA204" s="347"/>
      <c r="AB204" s="347"/>
      <c r="AC204" s="347"/>
    </row>
    <row r="205" spans="1:68" ht="16.5" customHeight="1" x14ac:dyDescent="0.25">
      <c r="A205" s="358" t="s">
        <v>328</v>
      </c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59"/>
      <c r="Z205" s="359"/>
      <c r="AA205" s="339"/>
      <c r="AB205" s="339"/>
      <c r="AC205" s="339"/>
    </row>
    <row r="206" spans="1:68" ht="14.25" customHeight="1" x14ac:dyDescent="0.25">
      <c r="A206" s="362" t="s">
        <v>64</v>
      </c>
      <c r="B206" s="359"/>
      <c r="C206" s="359"/>
      <c r="D206" s="359"/>
      <c r="E206" s="359"/>
      <c r="F206" s="359"/>
      <c r="G206" s="359"/>
      <c r="H206" s="359"/>
      <c r="I206" s="359"/>
      <c r="J206" s="359"/>
      <c r="K206" s="359"/>
      <c r="L206" s="359"/>
      <c r="M206" s="359"/>
      <c r="N206" s="359"/>
      <c r="O206" s="359"/>
      <c r="P206" s="359"/>
      <c r="Q206" s="359"/>
      <c r="R206" s="359"/>
      <c r="S206" s="359"/>
      <c r="T206" s="359"/>
      <c r="U206" s="359"/>
      <c r="V206" s="359"/>
      <c r="W206" s="359"/>
      <c r="X206" s="359"/>
      <c r="Y206" s="359"/>
      <c r="Z206" s="359"/>
      <c r="AA206" s="340"/>
      <c r="AB206" s="340"/>
      <c r="AC206" s="340"/>
    </row>
    <row r="207" spans="1:68" ht="16.5" customHeight="1" x14ac:dyDescent="0.25">
      <c r="A207" s="54" t="s">
        <v>329</v>
      </c>
      <c r="B207" s="54" t="s">
        <v>330</v>
      </c>
      <c r="C207" s="31">
        <v>4301070948</v>
      </c>
      <c r="D207" s="351">
        <v>4607111037022</v>
      </c>
      <c r="E207" s="352"/>
      <c r="F207" s="343">
        <v>0.7</v>
      </c>
      <c r="G207" s="32">
        <v>8</v>
      </c>
      <c r="H207" s="343">
        <v>5.6</v>
      </c>
      <c r="I207" s="343">
        <v>5.87</v>
      </c>
      <c r="J207" s="32">
        <v>84</v>
      </c>
      <c r="K207" s="32" t="s">
        <v>67</v>
      </c>
      <c r="L207" s="32" t="s">
        <v>114</v>
      </c>
      <c r="M207" s="33" t="s">
        <v>69</v>
      </c>
      <c r="N207" s="33"/>
      <c r="O207" s="32">
        <v>180</v>
      </c>
      <c r="P207" s="4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49"/>
      <c r="R207" s="349"/>
      <c r="S207" s="349"/>
      <c r="T207" s="350"/>
      <c r="U207" s="34"/>
      <c r="V207" s="34"/>
      <c r="W207" s="35" t="s">
        <v>70</v>
      </c>
      <c r="X207" s="344">
        <v>84</v>
      </c>
      <c r="Y207" s="345">
        <f>IFERROR(IF(X207="","",X207),"")</f>
        <v>84</v>
      </c>
      <c r="Z207" s="36">
        <f>IFERROR(IF(X207="","",X207*0.0155),"")</f>
        <v>1.302</v>
      </c>
      <c r="AA207" s="56"/>
      <c r="AB207" s="57"/>
      <c r="AC207" s="220" t="s">
        <v>331</v>
      </c>
      <c r="AG207" s="67"/>
      <c r="AJ207" s="71" t="s">
        <v>115</v>
      </c>
      <c r="AK207" s="71">
        <v>84</v>
      </c>
      <c r="BB207" s="221" t="s">
        <v>1</v>
      </c>
      <c r="BM207" s="67">
        <f>IFERROR(X207*I207,"0")</f>
        <v>493.08</v>
      </c>
      <c r="BN207" s="67">
        <f>IFERROR(Y207*I207,"0")</f>
        <v>493.08</v>
      </c>
      <c r="BO207" s="67">
        <f>IFERROR(X207/J207,"0")</f>
        <v>1</v>
      </c>
      <c r="BP207" s="67">
        <f>IFERROR(Y207/J207,"0")</f>
        <v>1</v>
      </c>
    </row>
    <row r="208" spans="1:68" ht="27" customHeight="1" x14ac:dyDescent="0.25">
      <c r="A208" s="54" t="s">
        <v>332</v>
      </c>
      <c r="B208" s="54" t="s">
        <v>333</v>
      </c>
      <c r="C208" s="31">
        <v>4301070990</v>
      </c>
      <c r="D208" s="351">
        <v>4607111038494</v>
      </c>
      <c r="E208" s="352"/>
      <c r="F208" s="343">
        <v>0.7</v>
      </c>
      <c r="G208" s="32">
        <v>8</v>
      </c>
      <c r="H208" s="343">
        <v>5.6</v>
      </c>
      <c r="I208" s="34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4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49"/>
      <c r="R208" s="349"/>
      <c r="S208" s="349"/>
      <c r="T208" s="350"/>
      <c r="U208" s="34"/>
      <c r="V208" s="34"/>
      <c r="W208" s="35" t="s">
        <v>70</v>
      </c>
      <c r="X208" s="344">
        <v>0</v>
      </c>
      <c r="Y208" s="345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334</v>
      </c>
      <c r="AG208" s="67"/>
      <c r="AJ208" s="71" t="s">
        <v>72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4301070966</v>
      </c>
      <c r="D209" s="351">
        <v>4607111038135</v>
      </c>
      <c r="E209" s="352"/>
      <c r="F209" s="343">
        <v>0.7</v>
      </c>
      <c r="G209" s="32">
        <v>8</v>
      </c>
      <c r="H209" s="343">
        <v>5.6</v>
      </c>
      <c r="I209" s="343">
        <v>5.87</v>
      </c>
      <c r="J209" s="32">
        <v>84</v>
      </c>
      <c r="K209" s="32" t="s">
        <v>67</v>
      </c>
      <c r="L209" s="32" t="s">
        <v>109</v>
      </c>
      <c r="M209" s="33" t="s">
        <v>69</v>
      </c>
      <c r="N209" s="33"/>
      <c r="O209" s="32">
        <v>180</v>
      </c>
      <c r="P209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49"/>
      <c r="R209" s="349"/>
      <c r="S209" s="349"/>
      <c r="T209" s="350"/>
      <c r="U209" s="34"/>
      <c r="V209" s="34"/>
      <c r="W209" s="35" t="s">
        <v>70</v>
      </c>
      <c r="X209" s="344">
        <v>12</v>
      </c>
      <c r="Y209" s="345">
        <f>IFERROR(IF(X209="","",X209),"")</f>
        <v>12</v>
      </c>
      <c r="Z209" s="36">
        <f>IFERROR(IF(X209="","",X209*0.0155),"")</f>
        <v>0.186</v>
      </c>
      <c r="AA209" s="56"/>
      <c r="AB209" s="57"/>
      <c r="AC209" s="224" t="s">
        <v>337</v>
      </c>
      <c r="AG209" s="67"/>
      <c r="AJ209" s="71" t="s">
        <v>111</v>
      </c>
      <c r="AK209" s="71">
        <v>12</v>
      </c>
      <c r="BB209" s="225" t="s">
        <v>1</v>
      </c>
      <c r="BM209" s="67">
        <f>IFERROR(X209*I209,"0")</f>
        <v>70.44</v>
      </c>
      <c r="BN209" s="67">
        <f>IFERROR(Y209*I209,"0")</f>
        <v>70.44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x14ac:dyDescent="0.2">
      <c r="A210" s="365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66"/>
      <c r="P210" s="355" t="s">
        <v>73</v>
      </c>
      <c r="Q210" s="356"/>
      <c r="R210" s="356"/>
      <c r="S210" s="356"/>
      <c r="T210" s="356"/>
      <c r="U210" s="356"/>
      <c r="V210" s="357"/>
      <c r="W210" s="37" t="s">
        <v>70</v>
      </c>
      <c r="X210" s="346">
        <f>IFERROR(SUM(X207:X209),"0")</f>
        <v>96</v>
      </c>
      <c r="Y210" s="346">
        <f>IFERROR(SUM(Y207:Y209),"0")</f>
        <v>96</v>
      </c>
      <c r="Z210" s="346">
        <f>IFERROR(IF(Z207="",0,Z207),"0")+IFERROR(IF(Z208="",0,Z208),"0")+IFERROR(IF(Z209="",0,Z209),"0")</f>
        <v>1.488</v>
      </c>
      <c r="AA210" s="347"/>
      <c r="AB210" s="347"/>
      <c r="AC210" s="347"/>
    </row>
    <row r="211" spans="1:68" x14ac:dyDescent="0.2">
      <c r="A211" s="359"/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66"/>
      <c r="P211" s="355" t="s">
        <v>73</v>
      </c>
      <c r="Q211" s="356"/>
      <c r="R211" s="356"/>
      <c r="S211" s="356"/>
      <c r="T211" s="356"/>
      <c r="U211" s="356"/>
      <c r="V211" s="357"/>
      <c r="W211" s="37" t="s">
        <v>74</v>
      </c>
      <c r="X211" s="346">
        <f>IFERROR(SUMPRODUCT(X207:X209*H207:H209),"0")</f>
        <v>537.59999999999991</v>
      </c>
      <c r="Y211" s="346">
        <f>IFERROR(SUMPRODUCT(Y207:Y209*H207:H209),"0")</f>
        <v>537.59999999999991</v>
      </c>
      <c r="Z211" s="37"/>
      <c r="AA211" s="347"/>
      <c r="AB211" s="347"/>
      <c r="AC211" s="347"/>
    </row>
    <row r="212" spans="1:68" ht="16.5" customHeight="1" x14ac:dyDescent="0.25">
      <c r="A212" s="358" t="s">
        <v>338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359"/>
      <c r="Y212" s="359"/>
      <c r="Z212" s="359"/>
      <c r="AA212" s="339"/>
      <c r="AB212" s="339"/>
      <c r="AC212" s="339"/>
    </row>
    <row r="213" spans="1:68" ht="14.25" customHeight="1" x14ac:dyDescent="0.25">
      <c r="A213" s="362" t="s">
        <v>64</v>
      </c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59"/>
      <c r="W213" s="359"/>
      <c r="X213" s="359"/>
      <c r="Y213" s="359"/>
      <c r="Z213" s="359"/>
      <c r="AA213" s="340"/>
      <c r="AB213" s="340"/>
      <c r="AC213" s="340"/>
    </row>
    <row r="214" spans="1:68" ht="27" customHeight="1" x14ac:dyDescent="0.25">
      <c r="A214" s="54" t="s">
        <v>339</v>
      </c>
      <c r="B214" s="54" t="s">
        <v>340</v>
      </c>
      <c r="C214" s="31">
        <v>4301070996</v>
      </c>
      <c r="D214" s="351">
        <v>4607111038654</v>
      </c>
      <c r="E214" s="352"/>
      <c r="F214" s="343">
        <v>0.4</v>
      </c>
      <c r="G214" s="32">
        <v>16</v>
      </c>
      <c r="H214" s="343">
        <v>6.4</v>
      </c>
      <c r="I214" s="343">
        <v>6.63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2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49"/>
      <c r="R214" s="349"/>
      <c r="S214" s="349"/>
      <c r="T214" s="350"/>
      <c r="U214" s="34"/>
      <c r="V214" s="34"/>
      <c r="W214" s="35" t="s">
        <v>70</v>
      </c>
      <c r="X214" s="344">
        <v>0</v>
      </c>
      <c r="Y214" s="34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26" t="s">
        <v>341</v>
      </c>
      <c r="AG214" s="67"/>
      <c r="AJ214" s="71" t="s">
        <v>72</v>
      </c>
      <c r="AK214" s="71">
        <v>1</v>
      </c>
      <c r="BB214" s="22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342</v>
      </c>
      <c r="B215" s="54" t="s">
        <v>343</v>
      </c>
      <c r="C215" s="31">
        <v>4301070997</v>
      </c>
      <c r="D215" s="351">
        <v>4607111038586</v>
      </c>
      <c r="E215" s="352"/>
      <c r="F215" s="343">
        <v>0.7</v>
      </c>
      <c r="G215" s="32">
        <v>8</v>
      </c>
      <c r="H215" s="343">
        <v>5.6</v>
      </c>
      <c r="I215" s="343">
        <v>5.83</v>
      </c>
      <c r="J215" s="32">
        <v>84</v>
      </c>
      <c r="K215" s="32" t="s">
        <v>67</v>
      </c>
      <c r="L215" s="32" t="s">
        <v>109</v>
      </c>
      <c r="M215" s="33" t="s">
        <v>69</v>
      </c>
      <c r="N215" s="33"/>
      <c r="O215" s="32">
        <v>180</v>
      </c>
      <c r="P215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49"/>
      <c r="R215" s="349"/>
      <c r="S215" s="349"/>
      <c r="T215" s="350"/>
      <c r="U215" s="34"/>
      <c r="V215" s="34"/>
      <c r="W215" s="35" t="s">
        <v>70</v>
      </c>
      <c r="X215" s="344">
        <v>0</v>
      </c>
      <c r="Y215" s="345">
        <f t="shared" si="18"/>
        <v>0</v>
      </c>
      <c r="Z215" s="36">
        <f t="shared" si="19"/>
        <v>0</v>
      </c>
      <c r="AA215" s="56"/>
      <c r="AB215" s="57"/>
      <c r="AC215" s="228" t="s">
        <v>341</v>
      </c>
      <c r="AG215" s="67"/>
      <c r="AJ215" s="71" t="s">
        <v>111</v>
      </c>
      <c r="AK215" s="71">
        <v>12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344</v>
      </c>
      <c r="B216" s="54" t="s">
        <v>345</v>
      </c>
      <c r="C216" s="31">
        <v>4301070962</v>
      </c>
      <c r="D216" s="351">
        <v>4607111038609</v>
      </c>
      <c r="E216" s="352"/>
      <c r="F216" s="343">
        <v>0.4</v>
      </c>
      <c r="G216" s="32">
        <v>16</v>
      </c>
      <c r="H216" s="343">
        <v>6.4</v>
      </c>
      <c r="I216" s="343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49"/>
      <c r="R216" s="349"/>
      <c r="S216" s="349"/>
      <c r="T216" s="350"/>
      <c r="U216" s="34"/>
      <c r="V216" s="34"/>
      <c r="W216" s="35" t="s">
        <v>70</v>
      </c>
      <c r="X216" s="344">
        <v>0</v>
      </c>
      <c r="Y216" s="345">
        <f t="shared" si="18"/>
        <v>0</v>
      </c>
      <c r="Z216" s="36">
        <f t="shared" si="19"/>
        <v>0</v>
      </c>
      <c r="AA216" s="56"/>
      <c r="AB216" s="57"/>
      <c r="AC216" s="230" t="s">
        <v>346</v>
      </c>
      <c r="AG216" s="67"/>
      <c r="AJ216" s="71" t="s">
        <v>72</v>
      </c>
      <c r="AK216" s="71">
        <v>1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347</v>
      </c>
      <c r="B217" s="54" t="s">
        <v>348</v>
      </c>
      <c r="C217" s="31">
        <v>4301070963</v>
      </c>
      <c r="D217" s="351">
        <v>4607111038630</v>
      </c>
      <c r="E217" s="352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8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7" s="349"/>
      <c r="R217" s="349"/>
      <c r="S217" s="349"/>
      <c r="T217" s="350"/>
      <c r="U217" s="34"/>
      <c r="V217" s="34"/>
      <c r="W217" s="35" t="s">
        <v>70</v>
      </c>
      <c r="X217" s="344">
        <v>0</v>
      </c>
      <c r="Y217" s="345">
        <f t="shared" si="18"/>
        <v>0</v>
      </c>
      <c r="Z217" s="36">
        <f t="shared" si="19"/>
        <v>0</v>
      </c>
      <c r="AA217" s="56"/>
      <c r="AB217" s="57"/>
      <c r="AC217" s="232" t="s">
        <v>346</v>
      </c>
      <c r="AG217" s="67"/>
      <c r="AJ217" s="71" t="s">
        <v>72</v>
      </c>
      <c r="AK217" s="71">
        <v>1</v>
      </c>
      <c r="BB217" s="23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349</v>
      </c>
      <c r="B218" s="54" t="s">
        <v>350</v>
      </c>
      <c r="C218" s="31">
        <v>4301070959</v>
      </c>
      <c r="D218" s="351">
        <v>4607111038616</v>
      </c>
      <c r="E218" s="352"/>
      <c r="F218" s="343">
        <v>0.4</v>
      </c>
      <c r="G218" s="32">
        <v>16</v>
      </c>
      <c r="H218" s="343">
        <v>6.4</v>
      </c>
      <c r="I218" s="343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6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49"/>
      <c r="R218" s="349"/>
      <c r="S218" s="349"/>
      <c r="T218" s="350"/>
      <c r="U218" s="34"/>
      <c r="V218" s="34"/>
      <c r="W218" s="35" t="s">
        <v>70</v>
      </c>
      <c r="X218" s="344">
        <v>0</v>
      </c>
      <c r="Y218" s="345">
        <f t="shared" si="18"/>
        <v>0</v>
      </c>
      <c r="Z218" s="36">
        <f t="shared" si="19"/>
        <v>0</v>
      </c>
      <c r="AA218" s="56"/>
      <c r="AB218" s="57"/>
      <c r="AC218" s="234" t="s">
        <v>341</v>
      </c>
      <c r="AG218" s="67"/>
      <c r="AJ218" s="71" t="s">
        <v>72</v>
      </c>
      <c r="AK218" s="71">
        <v>1</v>
      </c>
      <c r="BB218" s="23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351</v>
      </c>
      <c r="B219" s="54" t="s">
        <v>352</v>
      </c>
      <c r="C219" s="31">
        <v>4301070960</v>
      </c>
      <c r="D219" s="351">
        <v>4607111038623</v>
      </c>
      <c r="E219" s="352"/>
      <c r="F219" s="343">
        <v>0.7</v>
      </c>
      <c r="G219" s="32">
        <v>8</v>
      </c>
      <c r="H219" s="343">
        <v>5.6</v>
      </c>
      <c r="I219" s="343">
        <v>5.87</v>
      </c>
      <c r="J219" s="32">
        <v>84</v>
      </c>
      <c r="K219" s="32" t="s">
        <v>67</v>
      </c>
      <c r="L219" s="32" t="s">
        <v>109</v>
      </c>
      <c r="M219" s="33" t="s">
        <v>69</v>
      </c>
      <c r="N219" s="33"/>
      <c r="O219" s="32">
        <v>180</v>
      </c>
      <c r="P219" s="4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49"/>
      <c r="R219" s="349"/>
      <c r="S219" s="349"/>
      <c r="T219" s="350"/>
      <c r="U219" s="34"/>
      <c r="V219" s="34"/>
      <c r="W219" s="35" t="s">
        <v>70</v>
      </c>
      <c r="X219" s="344">
        <v>24</v>
      </c>
      <c r="Y219" s="345">
        <f t="shared" si="18"/>
        <v>24</v>
      </c>
      <c r="Z219" s="36">
        <f t="shared" si="19"/>
        <v>0.372</v>
      </c>
      <c r="AA219" s="56"/>
      <c r="AB219" s="57"/>
      <c r="AC219" s="236" t="s">
        <v>341</v>
      </c>
      <c r="AG219" s="67"/>
      <c r="AJ219" s="71" t="s">
        <v>111</v>
      </c>
      <c r="AK219" s="71">
        <v>12</v>
      </c>
      <c r="BB219" s="237" t="s">
        <v>1</v>
      </c>
      <c r="BM219" s="67">
        <f t="shared" si="20"/>
        <v>140.88</v>
      </c>
      <c r="BN219" s="67">
        <f t="shared" si="21"/>
        <v>140.88</v>
      </c>
      <c r="BO219" s="67">
        <f t="shared" si="22"/>
        <v>0.2857142857142857</v>
      </c>
      <c r="BP219" s="67">
        <f t="shared" si="23"/>
        <v>0.2857142857142857</v>
      </c>
    </row>
    <row r="220" spans="1:68" x14ac:dyDescent="0.2">
      <c r="A220" s="365"/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66"/>
      <c r="P220" s="355" t="s">
        <v>73</v>
      </c>
      <c r="Q220" s="356"/>
      <c r="R220" s="356"/>
      <c r="S220" s="356"/>
      <c r="T220" s="356"/>
      <c r="U220" s="356"/>
      <c r="V220" s="357"/>
      <c r="W220" s="37" t="s">
        <v>70</v>
      </c>
      <c r="X220" s="346">
        <f>IFERROR(SUM(X214:X219),"0")</f>
        <v>24</v>
      </c>
      <c r="Y220" s="346">
        <f>IFERROR(SUM(Y214:Y219),"0")</f>
        <v>24</v>
      </c>
      <c r="Z220" s="346">
        <f>IFERROR(IF(Z214="",0,Z214),"0")+IFERROR(IF(Z215="",0,Z215),"0")+IFERROR(IF(Z216="",0,Z216),"0")+IFERROR(IF(Z217="",0,Z217),"0")+IFERROR(IF(Z218="",0,Z218),"0")+IFERROR(IF(Z219="",0,Z219),"0")</f>
        <v>0.372</v>
      </c>
      <c r="AA220" s="347"/>
      <c r="AB220" s="347"/>
      <c r="AC220" s="347"/>
    </row>
    <row r="221" spans="1:68" x14ac:dyDescent="0.2">
      <c r="A221" s="359"/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66"/>
      <c r="P221" s="355" t="s">
        <v>73</v>
      </c>
      <c r="Q221" s="356"/>
      <c r="R221" s="356"/>
      <c r="S221" s="356"/>
      <c r="T221" s="356"/>
      <c r="U221" s="356"/>
      <c r="V221" s="357"/>
      <c r="W221" s="37" t="s">
        <v>74</v>
      </c>
      <c r="X221" s="346">
        <f>IFERROR(SUMPRODUCT(X214:X219*H214:H219),"0")</f>
        <v>134.39999999999998</v>
      </c>
      <c r="Y221" s="346">
        <f>IFERROR(SUMPRODUCT(Y214:Y219*H214:H219),"0")</f>
        <v>134.39999999999998</v>
      </c>
      <c r="Z221" s="37"/>
      <c r="AA221" s="347"/>
      <c r="AB221" s="347"/>
      <c r="AC221" s="347"/>
    </row>
    <row r="222" spans="1:68" ht="16.5" customHeight="1" x14ac:dyDescent="0.25">
      <c r="A222" s="358" t="s">
        <v>353</v>
      </c>
      <c r="B222" s="359"/>
      <c r="C222" s="359"/>
      <c r="D222" s="359"/>
      <c r="E222" s="359"/>
      <c r="F222" s="359"/>
      <c r="G222" s="359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  <c r="U222" s="359"/>
      <c r="V222" s="359"/>
      <c r="W222" s="359"/>
      <c r="X222" s="359"/>
      <c r="Y222" s="359"/>
      <c r="Z222" s="359"/>
      <c r="AA222" s="339"/>
      <c r="AB222" s="339"/>
      <c r="AC222" s="339"/>
    </row>
    <row r="223" spans="1:68" ht="14.25" customHeight="1" x14ac:dyDescent="0.25">
      <c r="A223" s="362" t="s">
        <v>64</v>
      </c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59"/>
      <c r="N223" s="359"/>
      <c r="O223" s="359"/>
      <c r="P223" s="359"/>
      <c r="Q223" s="359"/>
      <c r="R223" s="359"/>
      <c r="S223" s="359"/>
      <c r="T223" s="359"/>
      <c r="U223" s="359"/>
      <c r="V223" s="359"/>
      <c r="W223" s="359"/>
      <c r="X223" s="359"/>
      <c r="Y223" s="359"/>
      <c r="Z223" s="359"/>
      <c r="AA223" s="340"/>
      <c r="AB223" s="340"/>
      <c r="AC223" s="340"/>
    </row>
    <row r="224" spans="1:68" ht="27" customHeight="1" x14ac:dyDescent="0.25">
      <c r="A224" s="54" t="s">
        <v>354</v>
      </c>
      <c r="B224" s="54" t="s">
        <v>355</v>
      </c>
      <c r="C224" s="31">
        <v>4301070917</v>
      </c>
      <c r="D224" s="351">
        <v>4607111035912</v>
      </c>
      <c r="E224" s="352"/>
      <c r="F224" s="343">
        <v>0.43</v>
      </c>
      <c r="G224" s="32">
        <v>16</v>
      </c>
      <c r="H224" s="343">
        <v>6.88</v>
      </c>
      <c r="I224" s="343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49"/>
      <c r="R224" s="349"/>
      <c r="S224" s="349"/>
      <c r="T224" s="350"/>
      <c r="U224" s="34"/>
      <c r="V224" s="34"/>
      <c r="W224" s="35" t="s">
        <v>70</v>
      </c>
      <c r="X224" s="344">
        <v>0</v>
      </c>
      <c r="Y224" s="345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356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357</v>
      </c>
      <c r="B225" s="54" t="s">
        <v>358</v>
      </c>
      <c r="C225" s="31">
        <v>4301070920</v>
      </c>
      <c r="D225" s="351">
        <v>4607111035929</v>
      </c>
      <c r="E225" s="352"/>
      <c r="F225" s="343">
        <v>0.9</v>
      </c>
      <c r="G225" s="32">
        <v>8</v>
      </c>
      <c r="H225" s="343">
        <v>7.2</v>
      </c>
      <c r="I225" s="343">
        <v>7.47</v>
      </c>
      <c r="J225" s="32">
        <v>84</v>
      </c>
      <c r="K225" s="32" t="s">
        <v>67</v>
      </c>
      <c r="L225" s="32" t="s">
        <v>109</v>
      </c>
      <c r="M225" s="33" t="s">
        <v>69</v>
      </c>
      <c r="N225" s="33"/>
      <c r="O225" s="32">
        <v>180</v>
      </c>
      <c r="P225" s="5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49"/>
      <c r="R225" s="349"/>
      <c r="S225" s="349"/>
      <c r="T225" s="350"/>
      <c r="U225" s="34"/>
      <c r="V225" s="34"/>
      <c r="W225" s="35" t="s">
        <v>70</v>
      </c>
      <c r="X225" s="344">
        <v>12</v>
      </c>
      <c r="Y225" s="345">
        <f>IFERROR(IF(X225="","",X225),"")</f>
        <v>12</v>
      </c>
      <c r="Z225" s="36">
        <f>IFERROR(IF(X225="","",X225*0.0155),"")</f>
        <v>0.186</v>
      </c>
      <c r="AA225" s="56"/>
      <c r="AB225" s="57"/>
      <c r="AC225" s="240" t="s">
        <v>356</v>
      </c>
      <c r="AG225" s="67"/>
      <c r="AJ225" s="71" t="s">
        <v>111</v>
      </c>
      <c r="AK225" s="71">
        <v>12</v>
      </c>
      <c r="BB225" s="24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ht="27" customHeight="1" x14ac:dyDescent="0.25">
      <c r="A226" s="54" t="s">
        <v>359</v>
      </c>
      <c r="B226" s="54" t="s">
        <v>360</v>
      </c>
      <c r="C226" s="31">
        <v>4301070915</v>
      </c>
      <c r="D226" s="351">
        <v>4607111035882</v>
      </c>
      <c r="E226" s="352"/>
      <c r="F226" s="343">
        <v>0.43</v>
      </c>
      <c r="G226" s="32">
        <v>16</v>
      </c>
      <c r="H226" s="343">
        <v>6.88</v>
      </c>
      <c r="I226" s="343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49"/>
      <c r="R226" s="349"/>
      <c r="S226" s="349"/>
      <c r="T226" s="350"/>
      <c r="U226" s="34"/>
      <c r="V226" s="34"/>
      <c r="W226" s="35" t="s">
        <v>70</v>
      </c>
      <c r="X226" s="344">
        <v>0</v>
      </c>
      <c r="Y226" s="345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361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362</v>
      </c>
      <c r="B227" s="54" t="s">
        <v>363</v>
      </c>
      <c r="C227" s="31">
        <v>4301070921</v>
      </c>
      <c r="D227" s="351">
        <v>4607111035905</v>
      </c>
      <c r="E227" s="352"/>
      <c r="F227" s="343">
        <v>0.9</v>
      </c>
      <c r="G227" s="32">
        <v>8</v>
      </c>
      <c r="H227" s="343">
        <v>7.2</v>
      </c>
      <c r="I227" s="343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49"/>
      <c r="R227" s="349"/>
      <c r="S227" s="349"/>
      <c r="T227" s="350"/>
      <c r="U227" s="34"/>
      <c r="V227" s="34"/>
      <c r="W227" s="35" t="s">
        <v>70</v>
      </c>
      <c r="X227" s="344">
        <v>0</v>
      </c>
      <c r="Y227" s="345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361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65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66"/>
      <c r="P228" s="355" t="s">
        <v>73</v>
      </c>
      <c r="Q228" s="356"/>
      <c r="R228" s="356"/>
      <c r="S228" s="356"/>
      <c r="T228" s="356"/>
      <c r="U228" s="356"/>
      <c r="V228" s="357"/>
      <c r="W228" s="37" t="s">
        <v>70</v>
      </c>
      <c r="X228" s="346">
        <f>IFERROR(SUM(X224:X227),"0")</f>
        <v>12</v>
      </c>
      <c r="Y228" s="346">
        <f>IFERROR(SUM(Y224:Y227),"0")</f>
        <v>12</v>
      </c>
      <c r="Z228" s="346">
        <f>IFERROR(IF(Z224="",0,Z224),"0")+IFERROR(IF(Z225="",0,Z225),"0")+IFERROR(IF(Z226="",0,Z226),"0")+IFERROR(IF(Z227="",0,Z227),"0")</f>
        <v>0.186</v>
      </c>
      <c r="AA228" s="347"/>
      <c r="AB228" s="347"/>
      <c r="AC228" s="347"/>
    </row>
    <row r="229" spans="1:68" x14ac:dyDescent="0.2">
      <c r="A229" s="359"/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66"/>
      <c r="P229" s="355" t="s">
        <v>73</v>
      </c>
      <c r="Q229" s="356"/>
      <c r="R229" s="356"/>
      <c r="S229" s="356"/>
      <c r="T229" s="356"/>
      <c r="U229" s="356"/>
      <c r="V229" s="357"/>
      <c r="W229" s="37" t="s">
        <v>74</v>
      </c>
      <c r="X229" s="346">
        <f>IFERROR(SUMPRODUCT(X224:X227*H224:H227),"0")</f>
        <v>86.4</v>
      </c>
      <c r="Y229" s="346">
        <f>IFERROR(SUMPRODUCT(Y224:Y227*H224:H227),"0")</f>
        <v>86.4</v>
      </c>
      <c r="Z229" s="37"/>
      <c r="AA229" s="347"/>
      <c r="AB229" s="347"/>
      <c r="AC229" s="347"/>
    </row>
    <row r="230" spans="1:68" ht="16.5" customHeight="1" x14ac:dyDescent="0.25">
      <c r="A230" s="358" t="s">
        <v>364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9"/>
      <c r="AB230" s="339"/>
      <c r="AC230" s="339"/>
    </row>
    <row r="231" spans="1:68" ht="14.25" customHeight="1" x14ac:dyDescent="0.25">
      <c r="A231" s="362" t="s">
        <v>64</v>
      </c>
      <c r="B231" s="359"/>
      <c r="C231" s="359"/>
      <c r="D231" s="359"/>
      <c r="E231" s="359"/>
      <c r="F231" s="359"/>
      <c r="G231" s="359"/>
      <c r="H231" s="359"/>
      <c r="I231" s="359"/>
      <c r="J231" s="359"/>
      <c r="K231" s="359"/>
      <c r="L231" s="359"/>
      <c r="M231" s="359"/>
      <c r="N231" s="359"/>
      <c r="O231" s="359"/>
      <c r="P231" s="359"/>
      <c r="Q231" s="359"/>
      <c r="R231" s="359"/>
      <c r="S231" s="359"/>
      <c r="T231" s="359"/>
      <c r="U231" s="359"/>
      <c r="V231" s="359"/>
      <c r="W231" s="359"/>
      <c r="X231" s="359"/>
      <c r="Y231" s="359"/>
      <c r="Z231" s="359"/>
      <c r="AA231" s="340"/>
      <c r="AB231" s="340"/>
      <c r="AC231" s="340"/>
    </row>
    <row r="232" spans="1:68" ht="16.5" customHeight="1" x14ac:dyDescent="0.25">
      <c r="A232" s="54" t="s">
        <v>365</v>
      </c>
      <c r="B232" s="54" t="s">
        <v>366</v>
      </c>
      <c r="C232" s="31">
        <v>4301070912</v>
      </c>
      <c r="D232" s="351">
        <v>4607111037213</v>
      </c>
      <c r="E232" s="352"/>
      <c r="F232" s="343">
        <v>0.4</v>
      </c>
      <c r="G232" s="32">
        <v>8</v>
      </c>
      <c r="H232" s="343">
        <v>3.2</v>
      </c>
      <c r="I232" s="343">
        <v>3.44</v>
      </c>
      <c r="J232" s="32">
        <v>144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7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2" s="349"/>
      <c r="R232" s="349"/>
      <c r="S232" s="349"/>
      <c r="T232" s="350"/>
      <c r="U232" s="34"/>
      <c r="V232" s="34"/>
      <c r="W232" s="35" t="s">
        <v>70</v>
      </c>
      <c r="X232" s="344">
        <v>0</v>
      </c>
      <c r="Y232" s="345">
        <f>IFERROR(IF(X232="","",X232),"")</f>
        <v>0</v>
      </c>
      <c r="Z232" s="36">
        <f>IFERROR(IF(X232="","",X232*0.00866),"")</f>
        <v>0</v>
      </c>
      <c r="AA232" s="56"/>
      <c r="AB232" s="57"/>
      <c r="AC232" s="246" t="s">
        <v>367</v>
      </c>
      <c r="AG232" s="67"/>
      <c r="AJ232" s="71" t="s">
        <v>72</v>
      </c>
      <c r="AK232" s="71">
        <v>1</v>
      </c>
      <c r="BB232" s="24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5"/>
      <c r="B233" s="359"/>
      <c r="C233" s="359"/>
      <c r="D233" s="359"/>
      <c r="E233" s="359"/>
      <c r="F233" s="359"/>
      <c r="G233" s="359"/>
      <c r="H233" s="359"/>
      <c r="I233" s="359"/>
      <c r="J233" s="359"/>
      <c r="K233" s="359"/>
      <c r="L233" s="359"/>
      <c r="M233" s="359"/>
      <c r="N233" s="359"/>
      <c r="O233" s="366"/>
      <c r="P233" s="355" t="s">
        <v>73</v>
      </c>
      <c r="Q233" s="356"/>
      <c r="R233" s="356"/>
      <c r="S233" s="356"/>
      <c r="T233" s="356"/>
      <c r="U233" s="356"/>
      <c r="V233" s="357"/>
      <c r="W233" s="37" t="s">
        <v>70</v>
      </c>
      <c r="X233" s="346">
        <f>IFERROR(SUM(X232:X232),"0")</f>
        <v>0</v>
      </c>
      <c r="Y233" s="346">
        <f>IFERROR(SUM(Y232:Y232),"0")</f>
        <v>0</v>
      </c>
      <c r="Z233" s="346">
        <f>IFERROR(IF(Z232="",0,Z232),"0")</f>
        <v>0</v>
      </c>
      <c r="AA233" s="347"/>
      <c r="AB233" s="347"/>
      <c r="AC233" s="347"/>
    </row>
    <row r="234" spans="1:68" x14ac:dyDescent="0.2">
      <c r="A234" s="359"/>
      <c r="B234" s="359"/>
      <c r="C234" s="359"/>
      <c r="D234" s="359"/>
      <c r="E234" s="359"/>
      <c r="F234" s="359"/>
      <c r="G234" s="359"/>
      <c r="H234" s="359"/>
      <c r="I234" s="359"/>
      <c r="J234" s="359"/>
      <c r="K234" s="359"/>
      <c r="L234" s="359"/>
      <c r="M234" s="359"/>
      <c r="N234" s="359"/>
      <c r="O234" s="366"/>
      <c r="P234" s="355" t="s">
        <v>73</v>
      </c>
      <c r="Q234" s="356"/>
      <c r="R234" s="356"/>
      <c r="S234" s="356"/>
      <c r="T234" s="356"/>
      <c r="U234" s="356"/>
      <c r="V234" s="357"/>
      <c r="W234" s="37" t="s">
        <v>74</v>
      </c>
      <c r="X234" s="346">
        <f>IFERROR(SUMPRODUCT(X232:X232*H232:H232),"0")</f>
        <v>0</v>
      </c>
      <c r="Y234" s="346">
        <f>IFERROR(SUMPRODUCT(Y232:Y232*H232:H232),"0")</f>
        <v>0</v>
      </c>
      <c r="Z234" s="37"/>
      <c r="AA234" s="347"/>
      <c r="AB234" s="347"/>
      <c r="AC234" s="347"/>
    </row>
    <row r="235" spans="1:68" ht="16.5" customHeight="1" x14ac:dyDescent="0.25">
      <c r="A235" s="358" t="s">
        <v>368</v>
      </c>
      <c r="B235" s="359"/>
      <c r="C235" s="359"/>
      <c r="D235" s="359"/>
      <c r="E235" s="359"/>
      <c r="F235" s="359"/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59"/>
      <c r="W235" s="359"/>
      <c r="X235" s="359"/>
      <c r="Y235" s="359"/>
      <c r="Z235" s="359"/>
      <c r="AA235" s="339"/>
      <c r="AB235" s="339"/>
      <c r="AC235" s="339"/>
    </row>
    <row r="236" spans="1:68" ht="14.25" customHeight="1" x14ac:dyDescent="0.25">
      <c r="A236" s="362" t="s">
        <v>64</v>
      </c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  <c r="U236" s="359"/>
      <c r="V236" s="359"/>
      <c r="W236" s="359"/>
      <c r="X236" s="359"/>
      <c r="Y236" s="359"/>
      <c r="Z236" s="359"/>
      <c r="AA236" s="340"/>
      <c r="AB236" s="340"/>
      <c r="AC236" s="340"/>
    </row>
    <row r="237" spans="1:68" ht="27" customHeight="1" x14ac:dyDescent="0.25">
      <c r="A237" s="54" t="s">
        <v>369</v>
      </c>
      <c r="B237" s="54" t="s">
        <v>370</v>
      </c>
      <c r="C237" s="31">
        <v>4301071093</v>
      </c>
      <c r="D237" s="351">
        <v>4620207490709</v>
      </c>
      <c r="E237" s="352"/>
      <c r="F237" s="343">
        <v>0.65</v>
      </c>
      <c r="G237" s="32">
        <v>8</v>
      </c>
      <c r="H237" s="343">
        <v>5.2</v>
      </c>
      <c r="I237" s="343">
        <v>5.47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98" t="s">
        <v>371</v>
      </c>
      <c r="Q237" s="349"/>
      <c r="R237" s="349"/>
      <c r="S237" s="349"/>
      <c r="T237" s="350"/>
      <c r="U237" s="34"/>
      <c r="V237" s="34"/>
      <c r="W237" s="35" t="s">
        <v>70</v>
      </c>
      <c r="X237" s="344">
        <v>0</v>
      </c>
      <c r="Y237" s="345">
        <f>IFERROR(IF(X237="","",X237),"")</f>
        <v>0</v>
      </c>
      <c r="Z237" s="36">
        <f>IFERROR(IF(X237="","",X237*0.0155),"")</f>
        <v>0</v>
      </c>
      <c r="AA237" s="56"/>
      <c r="AB237" s="57" t="s">
        <v>372</v>
      </c>
      <c r="AC237" s="248" t="s">
        <v>373</v>
      </c>
      <c r="AG237" s="67"/>
      <c r="AJ237" s="71" t="s">
        <v>72</v>
      </c>
      <c r="AK237" s="71">
        <v>1</v>
      </c>
      <c r="BB237" s="24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5"/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66"/>
      <c r="P238" s="355" t="s">
        <v>73</v>
      </c>
      <c r="Q238" s="356"/>
      <c r="R238" s="356"/>
      <c r="S238" s="356"/>
      <c r="T238" s="356"/>
      <c r="U238" s="356"/>
      <c r="V238" s="357"/>
      <c r="W238" s="37" t="s">
        <v>70</v>
      </c>
      <c r="X238" s="346">
        <f>IFERROR(SUM(X237:X237),"0")</f>
        <v>0</v>
      </c>
      <c r="Y238" s="346">
        <f>IFERROR(SUM(Y237:Y237),"0")</f>
        <v>0</v>
      </c>
      <c r="Z238" s="346">
        <f>IFERROR(IF(Z237="",0,Z237),"0")</f>
        <v>0</v>
      </c>
      <c r="AA238" s="347"/>
      <c r="AB238" s="347"/>
      <c r="AC238" s="347"/>
    </row>
    <row r="239" spans="1:68" x14ac:dyDescent="0.2">
      <c r="A239" s="359"/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66"/>
      <c r="P239" s="355" t="s">
        <v>73</v>
      </c>
      <c r="Q239" s="356"/>
      <c r="R239" s="356"/>
      <c r="S239" s="356"/>
      <c r="T239" s="356"/>
      <c r="U239" s="356"/>
      <c r="V239" s="357"/>
      <c r="W239" s="37" t="s">
        <v>74</v>
      </c>
      <c r="X239" s="346">
        <f>IFERROR(SUMPRODUCT(X237:X237*H237:H237),"0")</f>
        <v>0</v>
      </c>
      <c r="Y239" s="346">
        <f>IFERROR(SUMPRODUCT(Y237:Y237*H237:H237),"0")</f>
        <v>0</v>
      </c>
      <c r="Z239" s="37"/>
      <c r="AA239" s="347"/>
      <c r="AB239" s="347"/>
      <c r="AC239" s="347"/>
    </row>
    <row r="240" spans="1:68" ht="14.25" customHeight="1" x14ac:dyDescent="0.25">
      <c r="A240" s="362" t="s">
        <v>150</v>
      </c>
      <c r="B240" s="359"/>
      <c r="C240" s="359"/>
      <c r="D240" s="359"/>
      <c r="E240" s="359"/>
      <c r="F240" s="359"/>
      <c r="G240" s="359"/>
      <c r="H240" s="359"/>
      <c r="I240" s="359"/>
      <c r="J240" s="359"/>
      <c r="K240" s="359"/>
      <c r="L240" s="359"/>
      <c r="M240" s="359"/>
      <c r="N240" s="359"/>
      <c r="O240" s="359"/>
      <c r="P240" s="359"/>
      <c r="Q240" s="359"/>
      <c r="R240" s="359"/>
      <c r="S240" s="359"/>
      <c r="T240" s="359"/>
      <c r="U240" s="359"/>
      <c r="V240" s="359"/>
      <c r="W240" s="359"/>
      <c r="X240" s="359"/>
      <c r="Y240" s="359"/>
      <c r="Z240" s="359"/>
      <c r="AA240" s="340"/>
      <c r="AB240" s="340"/>
      <c r="AC240" s="340"/>
    </row>
    <row r="241" spans="1:68" ht="27" customHeight="1" x14ac:dyDescent="0.25">
      <c r="A241" s="54" t="s">
        <v>374</v>
      </c>
      <c r="B241" s="54" t="s">
        <v>375</v>
      </c>
      <c r="C241" s="31">
        <v>4301135692</v>
      </c>
      <c r="D241" s="351">
        <v>4620207490570</v>
      </c>
      <c r="E241" s="352"/>
      <c r="F241" s="343">
        <v>0.2</v>
      </c>
      <c r="G241" s="32">
        <v>12</v>
      </c>
      <c r="H241" s="343">
        <v>2.4</v>
      </c>
      <c r="I241" s="343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27" t="s">
        <v>376</v>
      </c>
      <c r="Q241" s="349"/>
      <c r="R241" s="349"/>
      <c r="S241" s="349"/>
      <c r="T241" s="350"/>
      <c r="U241" s="34"/>
      <c r="V241" s="34"/>
      <c r="W241" s="35" t="s">
        <v>70</v>
      </c>
      <c r="X241" s="344">
        <v>0</v>
      </c>
      <c r="Y241" s="345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377</v>
      </c>
      <c r="AG241" s="67"/>
      <c r="AJ241" s="71" t="s">
        <v>72</v>
      </c>
      <c r="AK241" s="71">
        <v>1</v>
      </c>
      <c r="BB241" s="251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378</v>
      </c>
      <c r="B242" s="54" t="s">
        <v>379</v>
      </c>
      <c r="C242" s="31">
        <v>4301135691</v>
      </c>
      <c r="D242" s="351">
        <v>4620207490549</v>
      </c>
      <c r="E242" s="352"/>
      <c r="F242" s="343">
        <v>0.2</v>
      </c>
      <c r="G242" s="32">
        <v>12</v>
      </c>
      <c r="H242" s="343">
        <v>2.4</v>
      </c>
      <c r="I242" s="343">
        <v>3.1036000000000001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408" t="s">
        <v>380</v>
      </c>
      <c r="Q242" s="349"/>
      <c r="R242" s="349"/>
      <c r="S242" s="349"/>
      <c r="T242" s="350"/>
      <c r="U242" s="34"/>
      <c r="V242" s="34"/>
      <c r="W242" s="35" t="s">
        <v>70</v>
      </c>
      <c r="X242" s="344">
        <v>0</v>
      </c>
      <c r="Y242" s="345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377</v>
      </c>
      <c r="AG242" s="67"/>
      <c r="AJ242" s="71" t="s">
        <v>72</v>
      </c>
      <c r="AK242" s="71">
        <v>1</v>
      </c>
      <c r="BB242" s="253" t="s">
        <v>83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381</v>
      </c>
      <c r="B243" s="54" t="s">
        <v>382</v>
      </c>
      <c r="C243" s="31">
        <v>4301135694</v>
      </c>
      <c r="D243" s="351">
        <v>4620207490501</v>
      </c>
      <c r="E243" s="352"/>
      <c r="F243" s="343">
        <v>0.2</v>
      </c>
      <c r="G243" s="32">
        <v>12</v>
      </c>
      <c r="H243" s="343">
        <v>2.4</v>
      </c>
      <c r="I243" s="343">
        <v>3.1036000000000001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57" t="s">
        <v>383</v>
      </c>
      <c r="Q243" s="349"/>
      <c r="R243" s="349"/>
      <c r="S243" s="349"/>
      <c r="T243" s="350"/>
      <c r="U243" s="34"/>
      <c r="V243" s="34"/>
      <c r="W243" s="35" t="s">
        <v>70</v>
      </c>
      <c r="X243" s="344">
        <v>0</v>
      </c>
      <c r="Y243" s="345">
        <f>IFERROR(IF(X243="","",X243),"")</f>
        <v>0</v>
      </c>
      <c r="Z243" s="36">
        <f>IFERROR(IF(X243="","",X243*0.01788),"")</f>
        <v>0</v>
      </c>
      <c r="AA243" s="56"/>
      <c r="AB243" s="57"/>
      <c r="AC243" s="254" t="s">
        <v>377</v>
      </c>
      <c r="AG243" s="67"/>
      <c r="AJ243" s="71" t="s">
        <v>72</v>
      </c>
      <c r="AK243" s="71">
        <v>1</v>
      </c>
      <c r="BB243" s="255" t="s">
        <v>83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65"/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66"/>
      <c r="P244" s="355" t="s">
        <v>73</v>
      </c>
      <c r="Q244" s="356"/>
      <c r="R244" s="356"/>
      <c r="S244" s="356"/>
      <c r="T244" s="356"/>
      <c r="U244" s="356"/>
      <c r="V244" s="357"/>
      <c r="W244" s="37" t="s">
        <v>70</v>
      </c>
      <c r="X244" s="346">
        <f>IFERROR(SUM(X241:X243),"0")</f>
        <v>0</v>
      </c>
      <c r="Y244" s="346">
        <f>IFERROR(SUM(Y241:Y243),"0")</f>
        <v>0</v>
      </c>
      <c r="Z244" s="346">
        <f>IFERROR(IF(Z241="",0,Z241),"0")+IFERROR(IF(Z242="",0,Z242),"0")+IFERROR(IF(Z243="",0,Z243),"0")</f>
        <v>0</v>
      </c>
      <c r="AA244" s="347"/>
      <c r="AB244" s="347"/>
      <c r="AC244" s="347"/>
    </row>
    <row r="245" spans="1:68" x14ac:dyDescent="0.2">
      <c r="A245" s="359"/>
      <c r="B245" s="359"/>
      <c r="C245" s="359"/>
      <c r="D245" s="359"/>
      <c r="E245" s="359"/>
      <c r="F245" s="359"/>
      <c r="G245" s="359"/>
      <c r="H245" s="359"/>
      <c r="I245" s="359"/>
      <c r="J245" s="359"/>
      <c r="K245" s="359"/>
      <c r="L245" s="359"/>
      <c r="M245" s="359"/>
      <c r="N245" s="359"/>
      <c r="O245" s="366"/>
      <c r="P245" s="355" t="s">
        <v>73</v>
      </c>
      <c r="Q245" s="356"/>
      <c r="R245" s="356"/>
      <c r="S245" s="356"/>
      <c r="T245" s="356"/>
      <c r="U245" s="356"/>
      <c r="V245" s="357"/>
      <c r="W245" s="37" t="s">
        <v>74</v>
      </c>
      <c r="X245" s="346">
        <f>IFERROR(SUMPRODUCT(X241:X243*H241:H243),"0")</f>
        <v>0</v>
      </c>
      <c r="Y245" s="346">
        <f>IFERROR(SUMPRODUCT(Y241:Y243*H241:H243),"0")</f>
        <v>0</v>
      </c>
      <c r="Z245" s="37"/>
      <c r="AA245" s="347"/>
      <c r="AB245" s="347"/>
      <c r="AC245" s="347"/>
    </row>
    <row r="246" spans="1:68" ht="16.5" customHeight="1" x14ac:dyDescent="0.25">
      <c r="A246" s="358" t="s">
        <v>384</v>
      </c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59"/>
      <c r="AA246" s="339"/>
      <c r="AB246" s="339"/>
      <c r="AC246" s="339"/>
    </row>
    <row r="247" spans="1:68" ht="14.25" customHeight="1" x14ac:dyDescent="0.25">
      <c r="A247" s="362" t="s">
        <v>303</v>
      </c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59"/>
      <c r="W247" s="359"/>
      <c r="X247" s="359"/>
      <c r="Y247" s="359"/>
      <c r="Z247" s="359"/>
      <c r="AA247" s="340"/>
      <c r="AB247" s="340"/>
      <c r="AC247" s="340"/>
    </row>
    <row r="248" spans="1:68" ht="27" customHeight="1" x14ac:dyDescent="0.25">
      <c r="A248" s="54" t="s">
        <v>385</v>
      </c>
      <c r="B248" s="54" t="s">
        <v>386</v>
      </c>
      <c r="C248" s="31">
        <v>4301051320</v>
      </c>
      <c r="D248" s="351">
        <v>4680115881334</v>
      </c>
      <c r="E248" s="352"/>
      <c r="F248" s="343">
        <v>0.33</v>
      </c>
      <c r="G248" s="32">
        <v>6</v>
      </c>
      <c r="H248" s="343">
        <v>1.98</v>
      </c>
      <c r="I248" s="343">
        <v>2.25</v>
      </c>
      <c r="J248" s="32">
        <v>182</v>
      </c>
      <c r="K248" s="32" t="s">
        <v>80</v>
      </c>
      <c r="L248" s="32" t="s">
        <v>68</v>
      </c>
      <c r="M248" s="33" t="s">
        <v>307</v>
      </c>
      <c r="N248" s="33"/>
      <c r="O248" s="32">
        <v>365</v>
      </c>
      <c r="P248" s="4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8" s="349"/>
      <c r="R248" s="349"/>
      <c r="S248" s="349"/>
      <c r="T248" s="350"/>
      <c r="U248" s="34"/>
      <c r="V248" s="34"/>
      <c r="W248" s="35" t="s">
        <v>70</v>
      </c>
      <c r="X248" s="344">
        <v>0</v>
      </c>
      <c r="Y248" s="345">
        <f>IFERROR(IF(X248="","",X248),"")</f>
        <v>0</v>
      </c>
      <c r="Z248" s="36">
        <f>IFERROR(IF(X248="","",X248*0.00651),"")</f>
        <v>0</v>
      </c>
      <c r="AA248" s="56"/>
      <c r="AB248" s="57"/>
      <c r="AC248" s="256" t="s">
        <v>387</v>
      </c>
      <c r="AG248" s="67"/>
      <c r="AJ248" s="71" t="s">
        <v>72</v>
      </c>
      <c r="AK248" s="71">
        <v>1</v>
      </c>
      <c r="BB248" s="257" t="s">
        <v>310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65"/>
      <c r="B249" s="359"/>
      <c r="C249" s="359"/>
      <c r="D249" s="359"/>
      <c r="E249" s="359"/>
      <c r="F249" s="359"/>
      <c r="G249" s="359"/>
      <c r="H249" s="359"/>
      <c r="I249" s="359"/>
      <c r="J249" s="359"/>
      <c r="K249" s="359"/>
      <c r="L249" s="359"/>
      <c r="M249" s="359"/>
      <c r="N249" s="359"/>
      <c r="O249" s="366"/>
      <c r="P249" s="355" t="s">
        <v>73</v>
      </c>
      <c r="Q249" s="356"/>
      <c r="R249" s="356"/>
      <c r="S249" s="356"/>
      <c r="T249" s="356"/>
      <c r="U249" s="356"/>
      <c r="V249" s="357"/>
      <c r="W249" s="37" t="s">
        <v>70</v>
      </c>
      <c r="X249" s="346">
        <f>IFERROR(SUM(X248:X248),"0")</f>
        <v>0</v>
      </c>
      <c r="Y249" s="346">
        <f>IFERROR(SUM(Y248:Y248),"0")</f>
        <v>0</v>
      </c>
      <c r="Z249" s="346">
        <f>IFERROR(IF(Z248="",0,Z248),"0")</f>
        <v>0</v>
      </c>
      <c r="AA249" s="347"/>
      <c r="AB249" s="347"/>
      <c r="AC249" s="347"/>
    </row>
    <row r="250" spans="1:68" x14ac:dyDescent="0.2">
      <c r="A250" s="359"/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66"/>
      <c r="P250" s="355" t="s">
        <v>73</v>
      </c>
      <c r="Q250" s="356"/>
      <c r="R250" s="356"/>
      <c r="S250" s="356"/>
      <c r="T250" s="356"/>
      <c r="U250" s="356"/>
      <c r="V250" s="357"/>
      <c r="W250" s="37" t="s">
        <v>74</v>
      </c>
      <c r="X250" s="346">
        <f>IFERROR(SUMPRODUCT(X248:X248*H248:H248),"0")</f>
        <v>0</v>
      </c>
      <c r="Y250" s="346">
        <f>IFERROR(SUMPRODUCT(Y248:Y248*H248:H248),"0")</f>
        <v>0</v>
      </c>
      <c r="Z250" s="37"/>
      <c r="AA250" s="347"/>
      <c r="AB250" s="347"/>
      <c r="AC250" s="347"/>
    </row>
    <row r="251" spans="1:68" ht="16.5" customHeight="1" x14ac:dyDescent="0.25">
      <c r="A251" s="358" t="s">
        <v>388</v>
      </c>
      <c r="B251" s="359"/>
      <c r="C251" s="359"/>
      <c r="D251" s="359"/>
      <c r="E251" s="359"/>
      <c r="F251" s="359"/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59"/>
      <c r="AA251" s="339"/>
      <c r="AB251" s="339"/>
      <c r="AC251" s="339"/>
    </row>
    <row r="252" spans="1:68" ht="14.25" customHeight="1" x14ac:dyDescent="0.25">
      <c r="A252" s="362" t="s">
        <v>64</v>
      </c>
      <c r="B252" s="359"/>
      <c r="C252" s="359"/>
      <c r="D252" s="359"/>
      <c r="E252" s="359"/>
      <c r="F252" s="359"/>
      <c r="G252" s="359"/>
      <c r="H252" s="359"/>
      <c r="I252" s="359"/>
      <c r="J252" s="359"/>
      <c r="K252" s="359"/>
      <c r="L252" s="359"/>
      <c r="M252" s="359"/>
      <c r="N252" s="359"/>
      <c r="O252" s="359"/>
      <c r="P252" s="359"/>
      <c r="Q252" s="359"/>
      <c r="R252" s="359"/>
      <c r="S252" s="359"/>
      <c r="T252" s="359"/>
      <c r="U252" s="359"/>
      <c r="V252" s="359"/>
      <c r="W252" s="359"/>
      <c r="X252" s="359"/>
      <c r="Y252" s="359"/>
      <c r="Z252" s="359"/>
      <c r="AA252" s="340"/>
      <c r="AB252" s="340"/>
      <c r="AC252" s="340"/>
    </row>
    <row r="253" spans="1:68" ht="16.5" customHeight="1" x14ac:dyDescent="0.25">
      <c r="A253" s="54" t="s">
        <v>389</v>
      </c>
      <c r="B253" s="54" t="s">
        <v>390</v>
      </c>
      <c r="C253" s="31">
        <v>4301071063</v>
      </c>
      <c r="D253" s="351">
        <v>4607111039019</v>
      </c>
      <c r="E253" s="352"/>
      <c r="F253" s="343">
        <v>0.43</v>
      </c>
      <c r="G253" s="32">
        <v>16</v>
      </c>
      <c r="H253" s="343">
        <v>6.88</v>
      </c>
      <c r="I253" s="343">
        <v>7.2060000000000004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54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3" s="349"/>
      <c r="R253" s="349"/>
      <c r="S253" s="349"/>
      <c r="T253" s="350"/>
      <c r="U253" s="34"/>
      <c r="V253" s="34"/>
      <c r="W253" s="35" t="s">
        <v>70</v>
      </c>
      <c r="X253" s="344">
        <v>0</v>
      </c>
      <c r="Y253" s="345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72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16.5" customHeight="1" x14ac:dyDescent="0.25">
      <c r="A254" s="54" t="s">
        <v>392</v>
      </c>
      <c r="B254" s="54" t="s">
        <v>393</v>
      </c>
      <c r="C254" s="31">
        <v>4301071000</v>
      </c>
      <c r="D254" s="351">
        <v>4607111038708</v>
      </c>
      <c r="E254" s="352"/>
      <c r="F254" s="343">
        <v>0.8</v>
      </c>
      <c r="G254" s="32">
        <v>8</v>
      </c>
      <c r="H254" s="343">
        <v>6.4</v>
      </c>
      <c r="I254" s="343">
        <v>6.67</v>
      </c>
      <c r="J254" s="32">
        <v>84</v>
      </c>
      <c r="K254" s="32" t="s">
        <v>67</v>
      </c>
      <c r="L254" s="32" t="s">
        <v>109</v>
      </c>
      <c r="M254" s="33" t="s">
        <v>69</v>
      </c>
      <c r="N254" s="33"/>
      <c r="O254" s="32">
        <v>180</v>
      </c>
      <c r="P254" s="4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4" s="349"/>
      <c r="R254" s="349"/>
      <c r="S254" s="349"/>
      <c r="T254" s="350"/>
      <c r="U254" s="34"/>
      <c r="V254" s="34"/>
      <c r="W254" s="35" t="s">
        <v>70</v>
      </c>
      <c r="X254" s="344">
        <v>12</v>
      </c>
      <c r="Y254" s="345">
        <f>IFERROR(IF(X254="","",X254),"")</f>
        <v>12</v>
      </c>
      <c r="Z254" s="36">
        <f>IFERROR(IF(X254="","",X254*0.0155),"")</f>
        <v>0.186</v>
      </c>
      <c r="AA254" s="56"/>
      <c r="AB254" s="57"/>
      <c r="AC254" s="260" t="s">
        <v>391</v>
      </c>
      <c r="AG254" s="67"/>
      <c r="AJ254" s="71" t="s">
        <v>111</v>
      </c>
      <c r="AK254" s="71">
        <v>12</v>
      </c>
      <c r="BB254" s="261" t="s">
        <v>1</v>
      </c>
      <c r="BM254" s="67">
        <f>IFERROR(X254*I254,"0")</f>
        <v>80.039999999999992</v>
      </c>
      <c r="BN254" s="67">
        <f>IFERROR(Y254*I254,"0")</f>
        <v>80.039999999999992</v>
      </c>
      <c r="BO254" s="67">
        <f>IFERROR(X254/J254,"0")</f>
        <v>0.14285714285714285</v>
      </c>
      <c r="BP254" s="67">
        <f>IFERROR(Y254/J254,"0")</f>
        <v>0.14285714285714285</v>
      </c>
    </row>
    <row r="255" spans="1:68" x14ac:dyDescent="0.2">
      <c r="A255" s="365"/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66"/>
      <c r="P255" s="355" t="s">
        <v>73</v>
      </c>
      <c r="Q255" s="356"/>
      <c r="R255" s="356"/>
      <c r="S255" s="356"/>
      <c r="T255" s="356"/>
      <c r="U255" s="356"/>
      <c r="V255" s="357"/>
      <c r="W255" s="37" t="s">
        <v>70</v>
      </c>
      <c r="X255" s="346">
        <f>IFERROR(SUM(X253:X254),"0")</f>
        <v>12</v>
      </c>
      <c r="Y255" s="346">
        <f>IFERROR(SUM(Y253:Y254),"0")</f>
        <v>12</v>
      </c>
      <c r="Z255" s="346">
        <f>IFERROR(IF(Z253="",0,Z253),"0")+IFERROR(IF(Z254="",0,Z254),"0")</f>
        <v>0.186</v>
      </c>
      <c r="AA255" s="347"/>
      <c r="AB255" s="347"/>
      <c r="AC255" s="347"/>
    </row>
    <row r="256" spans="1:68" x14ac:dyDescent="0.2">
      <c r="A256" s="359"/>
      <c r="B256" s="359"/>
      <c r="C256" s="359"/>
      <c r="D256" s="359"/>
      <c r="E256" s="359"/>
      <c r="F256" s="359"/>
      <c r="G256" s="359"/>
      <c r="H256" s="359"/>
      <c r="I256" s="359"/>
      <c r="J256" s="359"/>
      <c r="K256" s="359"/>
      <c r="L256" s="359"/>
      <c r="M256" s="359"/>
      <c r="N256" s="359"/>
      <c r="O256" s="366"/>
      <c r="P256" s="355" t="s">
        <v>73</v>
      </c>
      <c r="Q256" s="356"/>
      <c r="R256" s="356"/>
      <c r="S256" s="356"/>
      <c r="T256" s="356"/>
      <c r="U256" s="356"/>
      <c r="V256" s="357"/>
      <c r="W256" s="37" t="s">
        <v>74</v>
      </c>
      <c r="X256" s="346">
        <f>IFERROR(SUMPRODUCT(X253:X254*H253:H254),"0")</f>
        <v>76.800000000000011</v>
      </c>
      <c r="Y256" s="346">
        <f>IFERROR(SUMPRODUCT(Y253:Y254*H253:H254),"0")</f>
        <v>76.800000000000011</v>
      </c>
      <c r="Z256" s="37"/>
      <c r="AA256" s="347"/>
      <c r="AB256" s="347"/>
      <c r="AC256" s="347"/>
    </row>
    <row r="257" spans="1:68" ht="27.75" customHeight="1" x14ac:dyDescent="0.2">
      <c r="A257" s="441" t="s">
        <v>394</v>
      </c>
      <c r="B257" s="442"/>
      <c r="C257" s="442"/>
      <c r="D257" s="442"/>
      <c r="E257" s="442"/>
      <c r="F257" s="442"/>
      <c r="G257" s="442"/>
      <c r="H257" s="442"/>
      <c r="I257" s="442"/>
      <c r="J257" s="442"/>
      <c r="K257" s="442"/>
      <c r="L257" s="442"/>
      <c r="M257" s="442"/>
      <c r="N257" s="442"/>
      <c r="O257" s="442"/>
      <c r="P257" s="442"/>
      <c r="Q257" s="442"/>
      <c r="R257" s="442"/>
      <c r="S257" s="442"/>
      <c r="T257" s="442"/>
      <c r="U257" s="442"/>
      <c r="V257" s="442"/>
      <c r="W257" s="442"/>
      <c r="X257" s="442"/>
      <c r="Y257" s="442"/>
      <c r="Z257" s="442"/>
      <c r="AA257" s="48"/>
      <c r="AB257" s="48"/>
      <c r="AC257" s="48"/>
    </row>
    <row r="258" spans="1:68" ht="16.5" customHeight="1" x14ac:dyDescent="0.25">
      <c r="A258" s="358" t="s">
        <v>395</v>
      </c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  <c r="AA258" s="339"/>
      <c r="AB258" s="339"/>
      <c r="AC258" s="339"/>
    </row>
    <row r="259" spans="1:68" ht="14.25" customHeight="1" x14ac:dyDescent="0.25">
      <c r="A259" s="362" t="s">
        <v>64</v>
      </c>
      <c r="B259" s="359"/>
      <c r="C259" s="359"/>
      <c r="D259" s="359"/>
      <c r="E259" s="359"/>
      <c r="F259" s="359"/>
      <c r="G259" s="359"/>
      <c r="H259" s="359"/>
      <c r="I259" s="359"/>
      <c r="J259" s="359"/>
      <c r="K259" s="359"/>
      <c r="L259" s="359"/>
      <c r="M259" s="359"/>
      <c r="N259" s="359"/>
      <c r="O259" s="359"/>
      <c r="P259" s="359"/>
      <c r="Q259" s="359"/>
      <c r="R259" s="359"/>
      <c r="S259" s="359"/>
      <c r="T259" s="359"/>
      <c r="U259" s="359"/>
      <c r="V259" s="359"/>
      <c r="W259" s="359"/>
      <c r="X259" s="359"/>
      <c r="Y259" s="359"/>
      <c r="Z259" s="359"/>
      <c r="AA259" s="340"/>
      <c r="AB259" s="340"/>
      <c r="AC259" s="340"/>
    </row>
    <row r="260" spans="1:68" ht="27" customHeight="1" x14ac:dyDescent="0.25">
      <c r="A260" s="54" t="s">
        <v>396</v>
      </c>
      <c r="B260" s="54" t="s">
        <v>397</v>
      </c>
      <c r="C260" s="31">
        <v>4301071036</v>
      </c>
      <c r="D260" s="351">
        <v>4607111036162</v>
      </c>
      <c r="E260" s="352"/>
      <c r="F260" s="343">
        <v>0.8</v>
      </c>
      <c r="G260" s="32">
        <v>8</v>
      </c>
      <c r="H260" s="343">
        <v>6.4</v>
      </c>
      <c r="I260" s="343">
        <v>6.6811999999999996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90</v>
      </c>
      <c r="P260" s="46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0" s="349"/>
      <c r="R260" s="349"/>
      <c r="S260" s="349"/>
      <c r="T260" s="350"/>
      <c r="U260" s="34"/>
      <c r="V260" s="34"/>
      <c r="W260" s="35" t="s">
        <v>70</v>
      </c>
      <c r="X260" s="344">
        <v>0</v>
      </c>
      <c r="Y260" s="345">
        <f>IFERROR(IF(X260="","",X260),"")</f>
        <v>0</v>
      </c>
      <c r="Z260" s="36">
        <f>IFERROR(IF(X260="","",X260*0.0155),"")</f>
        <v>0</v>
      </c>
      <c r="AA260" s="56"/>
      <c r="AB260" s="57"/>
      <c r="AC260" s="262" t="s">
        <v>398</v>
      </c>
      <c r="AG260" s="67"/>
      <c r="AJ260" s="71" t="s">
        <v>72</v>
      </c>
      <c r="AK260" s="71">
        <v>1</v>
      </c>
      <c r="BB260" s="263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5"/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66"/>
      <c r="P261" s="355" t="s">
        <v>73</v>
      </c>
      <c r="Q261" s="356"/>
      <c r="R261" s="356"/>
      <c r="S261" s="356"/>
      <c r="T261" s="356"/>
      <c r="U261" s="356"/>
      <c r="V261" s="357"/>
      <c r="W261" s="37" t="s">
        <v>70</v>
      </c>
      <c r="X261" s="346">
        <f>IFERROR(SUM(X260:X260),"0")</f>
        <v>0</v>
      </c>
      <c r="Y261" s="346">
        <f>IFERROR(SUM(Y260:Y260),"0")</f>
        <v>0</v>
      </c>
      <c r="Z261" s="346">
        <f>IFERROR(IF(Z260="",0,Z260),"0")</f>
        <v>0</v>
      </c>
      <c r="AA261" s="347"/>
      <c r="AB261" s="347"/>
      <c r="AC261" s="347"/>
    </row>
    <row r="262" spans="1:68" x14ac:dyDescent="0.2">
      <c r="A262" s="359"/>
      <c r="B262" s="359"/>
      <c r="C262" s="359"/>
      <c r="D262" s="359"/>
      <c r="E262" s="359"/>
      <c r="F262" s="359"/>
      <c r="G262" s="359"/>
      <c r="H262" s="359"/>
      <c r="I262" s="359"/>
      <c r="J262" s="359"/>
      <c r="K262" s="359"/>
      <c r="L262" s="359"/>
      <c r="M262" s="359"/>
      <c r="N262" s="359"/>
      <c r="O262" s="366"/>
      <c r="P262" s="355" t="s">
        <v>73</v>
      </c>
      <c r="Q262" s="356"/>
      <c r="R262" s="356"/>
      <c r="S262" s="356"/>
      <c r="T262" s="356"/>
      <c r="U262" s="356"/>
      <c r="V262" s="357"/>
      <c r="W262" s="37" t="s">
        <v>74</v>
      </c>
      <c r="X262" s="346">
        <f>IFERROR(SUMPRODUCT(X260:X260*H260:H260),"0")</f>
        <v>0</v>
      </c>
      <c r="Y262" s="346">
        <f>IFERROR(SUMPRODUCT(Y260:Y260*H260:H260),"0")</f>
        <v>0</v>
      </c>
      <c r="Z262" s="37"/>
      <c r="AA262" s="347"/>
      <c r="AB262" s="347"/>
      <c r="AC262" s="347"/>
    </row>
    <row r="263" spans="1:68" ht="27.75" customHeight="1" x14ac:dyDescent="0.2">
      <c r="A263" s="441" t="s">
        <v>399</v>
      </c>
      <c r="B263" s="442"/>
      <c r="C263" s="442"/>
      <c r="D263" s="442"/>
      <c r="E263" s="442"/>
      <c r="F263" s="442"/>
      <c r="G263" s="442"/>
      <c r="H263" s="442"/>
      <c r="I263" s="442"/>
      <c r="J263" s="442"/>
      <c r="K263" s="442"/>
      <c r="L263" s="442"/>
      <c r="M263" s="442"/>
      <c r="N263" s="442"/>
      <c r="O263" s="442"/>
      <c r="P263" s="442"/>
      <c r="Q263" s="442"/>
      <c r="R263" s="442"/>
      <c r="S263" s="442"/>
      <c r="T263" s="442"/>
      <c r="U263" s="442"/>
      <c r="V263" s="442"/>
      <c r="W263" s="442"/>
      <c r="X263" s="442"/>
      <c r="Y263" s="442"/>
      <c r="Z263" s="442"/>
      <c r="AA263" s="48"/>
      <c r="AB263" s="48"/>
      <c r="AC263" s="48"/>
    </row>
    <row r="264" spans="1:68" ht="16.5" customHeight="1" x14ac:dyDescent="0.25">
      <c r="A264" s="358" t="s">
        <v>400</v>
      </c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  <c r="U264" s="359"/>
      <c r="V264" s="359"/>
      <c r="W264" s="359"/>
      <c r="X264" s="359"/>
      <c r="Y264" s="359"/>
      <c r="Z264" s="359"/>
      <c r="AA264" s="339"/>
      <c r="AB264" s="339"/>
      <c r="AC264" s="339"/>
    </row>
    <row r="265" spans="1:68" ht="14.25" customHeight="1" x14ac:dyDescent="0.25">
      <c r="A265" s="362" t="s">
        <v>64</v>
      </c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59"/>
      <c r="N265" s="359"/>
      <c r="O265" s="359"/>
      <c r="P265" s="359"/>
      <c r="Q265" s="359"/>
      <c r="R265" s="359"/>
      <c r="S265" s="359"/>
      <c r="T265" s="359"/>
      <c r="U265" s="359"/>
      <c r="V265" s="359"/>
      <c r="W265" s="359"/>
      <c r="X265" s="359"/>
      <c r="Y265" s="359"/>
      <c r="Z265" s="359"/>
      <c r="AA265" s="340"/>
      <c r="AB265" s="340"/>
      <c r="AC265" s="340"/>
    </row>
    <row r="266" spans="1:68" ht="27" customHeight="1" x14ac:dyDescent="0.25">
      <c r="A266" s="54" t="s">
        <v>401</v>
      </c>
      <c r="B266" s="54" t="s">
        <v>402</v>
      </c>
      <c r="C266" s="31">
        <v>4301071029</v>
      </c>
      <c r="D266" s="351">
        <v>4607111035899</v>
      </c>
      <c r="E266" s="352"/>
      <c r="F266" s="343">
        <v>1</v>
      </c>
      <c r="G266" s="32">
        <v>5</v>
      </c>
      <c r="H266" s="343">
        <v>5</v>
      </c>
      <c r="I266" s="343">
        <v>5.2619999999999996</v>
      </c>
      <c r="J266" s="32">
        <v>84</v>
      </c>
      <c r="K266" s="32" t="s">
        <v>67</v>
      </c>
      <c r="L266" s="32" t="s">
        <v>114</v>
      </c>
      <c r="M266" s="33" t="s">
        <v>69</v>
      </c>
      <c r="N266" s="33"/>
      <c r="O266" s="32">
        <v>180</v>
      </c>
      <c r="P266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6" s="349"/>
      <c r="R266" s="349"/>
      <c r="S266" s="349"/>
      <c r="T266" s="350"/>
      <c r="U266" s="34"/>
      <c r="V266" s="34"/>
      <c r="W266" s="35" t="s">
        <v>70</v>
      </c>
      <c r="X266" s="344">
        <v>48</v>
      </c>
      <c r="Y266" s="345">
        <f>IFERROR(IF(X266="","",X266),"")</f>
        <v>48</v>
      </c>
      <c r="Z266" s="36">
        <f>IFERROR(IF(X266="","",X266*0.0155),"")</f>
        <v>0.74399999999999999</v>
      </c>
      <c r="AA266" s="56"/>
      <c r="AB266" s="57"/>
      <c r="AC266" s="264" t="s">
        <v>282</v>
      </c>
      <c r="AG266" s="67"/>
      <c r="AJ266" s="71" t="s">
        <v>115</v>
      </c>
      <c r="AK266" s="71">
        <v>84</v>
      </c>
      <c r="BB266" s="265" t="s">
        <v>1</v>
      </c>
      <c r="BM266" s="67">
        <f>IFERROR(X266*I266,"0")</f>
        <v>252.57599999999996</v>
      </c>
      <c r="BN266" s="67">
        <f>IFERROR(Y266*I266,"0")</f>
        <v>252.57599999999996</v>
      </c>
      <c r="BO266" s="67">
        <f>IFERROR(X266/J266,"0")</f>
        <v>0.5714285714285714</v>
      </c>
      <c r="BP266" s="67">
        <f>IFERROR(Y266/J266,"0")</f>
        <v>0.5714285714285714</v>
      </c>
    </row>
    <row r="267" spans="1:68" ht="27" customHeight="1" x14ac:dyDescent="0.25">
      <c r="A267" s="54" t="s">
        <v>403</v>
      </c>
      <c r="B267" s="54" t="s">
        <v>404</v>
      </c>
      <c r="C267" s="31">
        <v>4301070991</v>
      </c>
      <c r="D267" s="351">
        <v>4607111038180</v>
      </c>
      <c r="E267" s="352"/>
      <c r="F267" s="343">
        <v>0.4</v>
      </c>
      <c r="G267" s="32">
        <v>16</v>
      </c>
      <c r="H267" s="343">
        <v>6.4</v>
      </c>
      <c r="I267" s="343">
        <v>6.71</v>
      </c>
      <c r="J267" s="32">
        <v>84</v>
      </c>
      <c r="K267" s="32" t="s">
        <v>67</v>
      </c>
      <c r="L267" s="32" t="s">
        <v>109</v>
      </c>
      <c r="M267" s="33" t="s">
        <v>69</v>
      </c>
      <c r="N267" s="33"/>
      <c r="O267" s="32">
        <v>180</v>
      </c>
      <c r="P267" s="4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7" s="349"/>
      <c r="R267" s="349"/>
      <c r="S267" s="349"/>
      <c r="T267" s="350"/>
      <c r="U267" s="34"/>
      <c r="V267" s="34"/>
      <c r="W267" s="35" t="s">
        <v>70</v>
      </c>
      <c r="X267" s="344">
        <v>0</v>
      </c>
      <c r="Y267" s="345">
        <f>IFERROR(IF(X267="","",X267),"")</f>
        <v>0</v>
      </c>
      <c r="Z267" s="36">
        <f>IFERROR(IF(X267="","",X267*0.0155),"")</f>
        <v>0</v>
      </c>
      <c r="AA267" s="56"/>
      <c r="AB267" s="57"/>
      <c r="AC267" s="266" t="s">
        <v>405</v>
      </c>
      <c r="AG267" s="67"/>
      <c r="AJ267" s="71" t="s">
        <v>111</v>
      </c>
      <c r="AK267" s="71">
        <v>12</v>
      </c>
      <c r="BB267" s="26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65"/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66"/>
      <c r="P268" s="355" t="s">
        <v>73</v>
      </c>
      <c r="Q268" s="356"/>
      <c r="R268" s="356"/>
      <c r="S268" s="356"/>
      <c r="T268" s="356"/>
      <c r="U268" s="356"/>
      <c r="V268" s="357"/>
      <c r="W268" s="37" t="s">
        <v>70</v>
      </c>
      <c r="X268" s="346">
        <f>IFERROR(SUM(X266:X267),"0")</f>
        <v>48</v>
      </c>
      <c r="Y268" s="346">
        <f>IFERROR(SUM(Y266:Y267),"0")</f>
        <v>48</v>
      </c>
      <c r="Z268" s="346">
        <f>IFERROR(IF(Z266="",0,Z266),"0")+IFERROR(IF(Z267="",0,Z267),"0")</f>
        <v>0.74399999999999999</v>
      </c>
      <c r="AA268" s="347"/>
      <c r="AB268" s="347"/>
      <c r="AC268" s="347"/>
    </row>
    <row r="269" spans="1:68" x14ac:dyDescent="0.2">
      <c r="A269" s="359"/>
      <c r="B269" s="359"/>
      <c r="C269" s="359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66"/>
      <c r="P269" s="355" t="s">
        <v>73</v>
      </c>
      <c r="Q269" s="356"/>
      <c r="R269" s="356"/>
      <c r="S269" s="356"/>
      <c r="T269" s="356"/>
      <c r="U269" s="356"/>
      <c r="V269" s="357"/>
      <c r="W269" s="37" t="s">
        <v>74</v>
      </c>
      <c r="X269" s="346">
        <f>IFERROR(SUMPRODUCT(X266:X267*H266:H267),"0")</f>
        <v>240</v>
      </c>
      <c r="Y269" s="346">
        <f>IFERROR(SUMPRODUCT(Y266:Y267*H266:H267),"0")</f>
        <v>240</v>
      </c>
      <c r="Z269" s="37"/>
      <c r="AA269" s="347"/>
      <c r="AB269" s="347"/>
      <c r="AC269" s="347"/>
    </row>
    <row r="270" spans="1:68" ht="16.5" customHeight="1" x14ac:dyDescent="0.25">
      <c r="A270" s="358" t="s">
        <v>406</v>
      </c>
      <c r="B270" s="359"/>
      <c r="C270" s="359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  <c r="AA270" s="339"/>
      <c r="AB270" s="339"/>
      <c r="AC270" s="339"/>
    </row>
    <row r="271" spans="1:68" ht="14.25" customHeight="1" x14ac:dyDescent="0.25">
      <c r="A271" s="362" t="s">
        <v>64</v>
      </c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59"/>
      <c r="N271" s="359"/>
      <c r="O271" s="359"/>
      <c r="P271" s="359"/>
      <c r="Q271" s="359"/>
      <c r="R271" s="359"/>
      <c r="S271" s="359"/>
      <c r="T271" s="359"/>
      <c r="U271" s="359"/>
      <c r="V271" s="359"/>
      <c r="W271" s="359"/>
      <c r="X271" s="359"/>
      <c r="Y271" s="359"/>
      <c r="Z271" s="359"/>
      <c r="AA271" s="340"/>
      <c r="AB271" s="340"/>
      <c r="AC271" s="340"/>
    </row>
    <row r="272" spans="1:68" ht="27" customHeight="1" x14ac:dyDescent="0.25">
      <c r="A272" s="54" t="s">
        <v>407</v>
      </c>
      <c r="B272" s="54" t="s">
        <v>408</v>
      </c>
      <c r="C272" s="31">
        <v>4301070870</v>
      </c>
      <c r="D272" s="351">
        <v>4607111036711</v>
      </c>
      <c r="E272" s="352"/>
      <c r="F272" s="343">
        <v>0.8</v>
      </c>
      <c r="G272" s="32">
        <v>8</v>
      </c>
      <c r="H272" s="343">
        <v>6.4</v>
      </c>
      <c r="I272" s="343">
        <v>6.67</v>
      </c>
      <c r="J272" s="32">
        <v>84</v>
      </c>
      <c r="K272" s="32" t="s">
        <v>67</v>
      </c>
      <c r="L272" s="32" t="s">
        <v>68</v>
      </c>
      <c r="M272" s="33" t="s">
        <v>69</v>
      </c>
      <c r="N272" s="33"/>
      <c r="O272" s="32">
        <v>90</v>
      </c>
      <c r="P272" s="4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2" s="349"/>
      <c r="R272" s="349"/>
      <c r="S272" s="349"/>
      <c r="T272" s="350"/>
      <c r="U272" s="34"/>
      <c r="V272" s="34"/>
      <c r="W272" s="35" t="s">
        <v>70</v>
      </c>
      <c r="X272" s="344">
        <v>0</v>
      </c>
      <c r="Y272" s="345">
        <f>IFERROR(IF(X272="","",X272),"")</f>
        <v>0</v>
      </c>
      <c r="Z272" s="36">
        <f>IFERROR(IF(X272="","",X272*0.0155),"")</f>
        <v>0</v>
      </c>
      <c r="AA272" s="56"/>
      <c r="AB272" s="57"/>
      <c r="AC272" s="268" t="s">
        <v>367</v>
      </c>
      <c r="AG272" s="67"/>
      <c r="AJ272" s="71" t="s">
        <v>72</v>
      </c>
      <c r="AK272" s="71">
        <v>1</v>
      </c>
      <c r="BB272" s="269" t="s">
        <v>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65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66"/>
      <c r="P273" s="355" t="s">
        <v>73</v>
      </c>
      <c r="Q273" s="356"/>
      <c r="R273" s="356"/>
      <c r="S273" s="356"/>
      <c r="T273" s="356"/>
      <c r="U273" s="356"/>
      <c r="V273" s="357"/>
      <c r="W273" s="37" t="s">
        <v>70</v>
      </c>
      <c r="X273" s="346">
        <f>IFERROR(SUM(X272:X272),"0")</f>
        <v>0</v>
      </c>
      <c r="Y273" s="346">
        <f>IFERROR(SUM(Y272:Y272),"0")</f>
        <v>0</v>
      </c>
      <c r="Z273" s="346">
        <f>IFERROR(IF(Z272="",0,Z272),"0")</f>
        <v>0</v>
      </c>
      <c r="AA273" s="347"/>
      <c r="AB273" s="347"/>
      <c r="AC273" s="347"/>
    </row>
    <row r="274" spans="1:68" x14ac:dyDescent="0.2">
      <c r="A274" s="359"/>
      <c r="B274" s="359"/>
      <c r="C274" s="359"/>
      <c r="D274" s="359"/>
      <c r="E274" s="359"/>
      <c r="F274" s="359"/>
      <c r="G274" s="359"/>
      <c r="H274" s="359"/>
      <c r="I274" s="359"/>
      <c r="J274" s="359"/>
      <c r="K274" s="359"/>
      <c r="L274" s="359"/>
      <c r="M274" s="359"/>
      <c r="N274" s="359"/>
      <c r="O274" s="366"/>
      <c r="P274" s="355" t="s">
        <v>73</v>
      </c>
      <c r="Q274" s="356"/>
      <c r="R274" s="356"/>
      <c r="S274" s="356"/>
      <c r="T274" s="356"/>
      <c r="U274" s="356"/>
      <c r="V274" s="357"/>
      <c r="W274" s="37" t="s">
        <v>74</v>
      </c>
      <c r="X274" s="346">
        <f>IFERROR(SUMPRODUCT(X272:X272*H272:H272),"0")</f>
        <v>0</v>
      </c>
      <c r="Y274" s="346">
        <f>IFERROR(SUMPRODUCT(Y272:Y272*H272:H272),"0")</f>
        <v>0</v>
      </c>
      <c r="Z274" s="37"/>
      <c r="AA274" s="347"/>
      <c r="AB274" s="347"/>
      <c r="AC274" s="347"/>
    </row>
    <row r="275" spans="1:68" ht="27.75" customHeight="1" x14ac:dyDescent="0.2">
      <c r="A275" s="441" t="s">
        <v>409</v>
      </c>
      <c r="B275" s="442"/>
      <c r="C275" s="442"/>
      <c r="D275" s="442"/>
      <c r="E275" s="442"/>
      <c r="F275" s="442"/>
      <c r="G275" s="442"/>
      <c r="H275" s="442"/>
      <c r="I275" s="442"/>
      <c r="J275" s="442"/>
      <c r="K275" s="442"/>
      <c r="L275" s="442"/>
      <c r="M275" s="442"/>
      <c r="N275" s="442"/>
      <c r="O275" s="442"/>
      <c r="P275" s="442"/>
      <c r="Q275" s="442"/>
      <c r="R275" s="442"/>
      <c r="S275" s="442"/>
      <c r="T275" s="442"/>
      <c r="U275" s="442"/>
      <c r="V275" s="442"/>
      <c r="W275" s="442"/>
      <c r="X275" s="442"/>
      <c r="Y275" s="442"/>
      <c r="Z275" s="442"/>
      <c r="AA275" s="48"/>
      <c r="AB275" s="48"/>
      <c r="AC275" s="48"/>
    </row>
    <row r="276" spans="1:68" ht="16.5" customHeight="1" x14ac:dyDescent="0.25">
      <c r="A276" s="358" t="s">
        <v>410</v>
      </c>
      <c r="B276" s="359"/>
      <c r="C276" s="359"/>
      <c r="D276" s="359"/>
      <c r="E276" s="359"/>
      <c r="F276" s="359"/>
      <c r="G276" s="359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  <c r="U276" s="359"/>
      <c r="V276" s="359"/>
      <c r="W276" s="359"/>
      <c r="X276" s="359"/>
      <c r="Y276" s="359"/>
      <c r="Z276" s="359"/>
      <c r="AA276" s="339"/>
      <c r="AB276" s="339"/>
      <c r="AC276" s="339"/>
    </row>
    <row r="277" spans="1:68" ht="14.25" customHeight="1" x14ac:dyDescent="0.25">
      <c r="A277" s="362" t="s">
        <v>311</v>
      </c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59"/>
      <c r="N277" s="359"/>
      <c r="O277" s="359"/>
      <c r="P277" s="359"/>
      <c r="Q277" s="359"/>
      <c r="R277" s="359"/>
      <c r="S277" s="359"/>
      <c r="T277" s="359"/>
      <c r="U277" s="359"/>
      <c r="V277" s="359"/>
      <c r="W277" s="359"/>
      <c r="X277" s="359"/>
      <c r="Y277" s="359"/>
      <c r="Z277" s="359"/>
      <c r="AA277" s="340"/>
      <c r="AB277" s="340"/>
      <c r="AC277" s="340"/>
    </row>
    <row r="278" spans="1:68" ht="27" customHeight="1" x14ac:dyDescent="0.25">
      <c r="A278" s="54" t="s">
        <v>411</v>
      </c>
      <c r="B278" s="54" t="s">
        <v>412</v>
      </c>
      <c r="C278" s="31">
        <v>4301133004</v>
      </c>
      <c r="D278" s="351">
        <v>4607111039774</v>
      </c>
      <c r="E278" s="352"/>
      <c r="F278" s="343">
        <v>0.25</v>
      </c>
      <c r="G278" s="32">
        <v>12</v>
      </c>
      <c r="H278" s="343">
        <v>3</v>
      </c>
      <c r="I278" s="343">
        <v>3.22</v>
      </c>
      <c r="J278" s="32">
        <v>70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531" t="s">
        <v>413</v>
      </c>
      <c r="Q278" s="349"/>
      <c r="R278" s="349"/>
      <c r="S278" s="349"/>
      <c r="T278" s="350"/>
      <c r="U278" s="34"/>
      <c r="V278" s="34"/>
      <c r="W278" s="35" t="s">
        <v>70</v>
      </c>
      <c r="X278" s="344">
        <v>0</v>
      </c>
      <c r="Y278" s="345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414</v>
      </c>
      <c r="AG278" s="67"/>
      <c r="AJ278" s="71" t="s">
        <v>72</v>
      </c>
      <c r="AK278" s="71">
        <v>1</v>
      </c>
      <c r="BB278" s="271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65"/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66"/>
      <c r="P279" s="355" t="s">
        <v>73</v>
      </c>
      <c r="Q279" s="356"/>
      <c r="R279" s="356"/>
      <c r="S279" s="356"/>
      <c r="T279" s="356"/>
      <c r="U279" s="356"/>
      <c r="V279" s="357"/>
      <c r="W279" s="37" t="s">
        <v>70</v>
      </c>
      <c r="X279" s="346">
        <f>IFERROR(SUM(X278:X278),"0")</f>
        <v>0</v>
      </c>
      <c r="Y279" s="346">
        <f>IFERROR(SUM(Y278:Y278),"0")</f>
        <v>0</v>
      </c>
      <c r="Z279" s="346">
        <f>IFERROR(IF(Z278="",0,Z278),"0")</f>
        <v>0</v>
      </c>
      <c r="AA279" s="347"/>
      <c r="AB279" s="347"/>
      <c r="AC279" s="347"/>
    </row>
    <row r="280" spans="1:68" x14ac:dyDescent="0.2">
      <c r="A280" s="359"/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66"/>
      <c r="P280" s="355" t="s">
        <v>73</v>
      </c>
      <c r="Q280" s="356"/>
      <c r="R280" s="356"/>
      <c r="S280" s="356"/>
      <c r="T280" s="356"/>
      <c r="U280" s="356"/>
      <c r="V280" s="357"/>
      <c r="W280" s="37" t="s">
        <v>74</v>
      </c>
      <c r="X280" s="346">
        <f>IFERROR(SUMPRODUCT(X278:X278*H278:H278),"0")</f>
        <v>0</v>
      </c>
      <c r="Y280" s="346">
        <f>IFERROR(SUMPRODUCT(Y278:Y278*H278:H278),"0")</f>
        <v>0</v>
      </c>
      <c r="Z280" s="37"/>
      <c r="AA280" s="347"/>
      <c r="AB280" s="347"/>
      <c r="AC280" s="347"/>
    </row>
    <row r="281" spans="1:68" ht="14.25" customHeight="1" x14ac:dyDescent="0.25">
      <c r="A281" s="362" t="s">
        <v>150</v>
      </c>
      <c r="B281" s="359"/>
      <c r="C281" s="359"/>
      <c r="D281" s="359"/>
      <c r="E281" s="359"/>
      <c r="F281" s="359"/>
      <c r="G281" s="359"/>
      <c r="H281" s="359"/>
      <c r="I281" s="359"/>
      <c r="J281" s="359"/>
      <c r="K281" s="359"/>
      <c r="L281" s="359"/>
      <c r="M281" s="359"/>
      <c r="N281" s="359"/>
      <c r="O281" s="359"/>
      <c r="P281" s="359"/>
      <c r="Q281" s="359"/>
      <c r="R281" s="359"/>
      <c r="S281" s="359"/>
      <c r="T281" s="359"/>
      <c r="U281" s="359"/>
      <c r="V281" s="359"/>
      <c r="W281" s="359"/>
      <c r="X281" s="359"/>
      <c r="Y281" s="359"/>
      <c r="Z281" s="359"/>
      <c r="AA281" s="340"/>
      <c r="AB281" s="340"/>
      <c r="AC281" s="340"/>
    </row>
    <row r="282" spans="1:68" ht="37.5" customHeight="1" x14ac:dyDescent="0.25">
      <c r="A282" s="54" t="s">
        <v>415</v>
      </c>
      <c r="B282" s="54" t="s">
        <v>416</v>
      </c>
      <c r="C282" s="31">
        <v>4301135400</v>
      </c>
      <c r="D282" s="351">
        <v>4607111039361</v>
      </c>
      <c r="E282" s="352"/>
      <c r="F282" s="343">
        <v>0.25</v>
      </c>
      <c r="G282" s="32">
        <v>12</v>
      </c>
      <c r="H282" s="343">
        <v>3</v>
      </c>
      <c r="I282" s="343">
        <v>3.7035999999999998</v>
      </c>
      <c r="J282" s="32">
        <v>70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2" s="349"/>
      <c r="R282" s="349"/>
      <c r="S282" s="349"/>
      <c r="T282" s="350"/>
      <c r="U282" s="34"/>
      <c r="V282" s="34"/>
      <c r="W282" s="35" t="s">
        <v>70</v>
      </c>
      <c r="X282" s="344">
        <v>0</v>
      </c>
      <c r="Y282" s="345">
        <f>IFERROR(IF(X282="","",X282),"")</f>
        <v>0</v>
      </c>
      <c r="Z282" s="36">
        <f>IFERROR(IF(X282="","",X282*0.01788),"")</f>
        <v>0</v>
      </c>
      <c r="AA282" s="56"/>
      <c r="AB282" s="57"/>
      <c r="AC282" s="272" t="s">
        <v>414</v>
      </c>
      <c r="AG282" s="67"/>
      <c r="AJ282" s="71" t="s">
        <v>72</v>
      </c>
      <c r="AK282" s="71">
        <v>1</v>
      </c>
      <c r="BB282" s="273" t="s">
        <v>83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65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66"/>
      <c r="P283" s="355" t="s">
        <v>73</v>
      </c>
      <c r="Q283" s="356"/>
      <c r="R283" s="356"/>
      <c r="S283" s="356"/>
      <c r="T283" s="356"/>
      <c r="U283" s="356"/>
      <c r="V283" s="357"/>
      <c r="W283" s="37" t="s">
        <v>70</v>
      </c>
      <c r="X283" s="346">
        <f>IFERROR(SUM(X282:X282),"0")</f>
        <v>0</v>
      </c>
      <c r="Y283" s="346">
        <f>IFERROR(SUM(Y282:Y282),"0")</f>
        <v>0</v>
      </c>
      <c r="Z283" s="346">
        <f>IFERROR(IF(Z282="",0,Z282),"0")</f>
        <v>0</v>
      </c>
      <c r="AA283" s="347"/>
      <c r="AB283" s="347"/>
      <c r="AC283" s="347"/>
    </row>
    <row r="284" spans="1:68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59"/>
      <c r="N284" s="359"/>
      <c r="O284" s="366"/>
      <c r="P284" s="355" t="s">
        <v>73</v>
      </c>
      <c r="Q284" s="356"/>
      <c r="R284" s="356"/>
      <c r="S284" s="356"/>
      <c r="T284" s="356"/>
      <c r="U284" s="356"/>
      <c r="V284" s="357"/>
      <c r="W284" s="37" t="s">
        <v>74</v>
      </c>
      <c r="X284" s="346">
        <f>IFERROR(SUMPRODUCT(X282:X282*H282:H282),"0")</f>
        <v>0</v>
      </c>
      <c r="Y284" s="346">
        <f>IFERROR(SUMPRODUCT(Y282:Y282*H282:H282),"0")</f>
        <v>0</v>
      </c>
      <c r="Z284" s="37"/>
      <c r="AA284" s="347"/>
      <c r="AB284" s="347"/>
      <c r="AC284" s="347"/>
    </row>
    <row r="285" spans="1:68" ht="27.75" customHeight="1" x14ac:dyDescent="0.2">
      <c r="A285" s="441" t="s">
        <v>267</v>
      </c>
      <c r="B285" s="442"/>
      <c r="C285" s="442"/>
      <c r="D285" s="442"/>
      <c r="E285" s="442"/>
      <c r="F285" s="442"/>
      <c r="G285" s="442"/>
      <c r="H285" s="442"/>
      <c r="I285" s="442"/>
      <c r="J285" s="442"/>
      <c r="K285" s="442"/>
      <c r="L285" s="442"/>
      <c r="M285" s="442"/>
      <c r="N285" s="442"/>
      <c r="O285" s="442"/>
      <c r="P285" s="442"/>
      <c r="Q285" s="442"/>
      <c r="R285" s="442"/>
      <c r="S285" s="442"/>
      <c r="T285" s="442"/>
      <c r="U285" s="442"/>
      <c r="V285" s="442"/>
      <c r="W285" s="442"/>
      <c r="X285" s="442"/>
      <c r="Y285" s="442"/>
      <c r="Z285" s="442"/>
      <c r="AA285" s="48"/>
      <c r="AB285" s="48"/>
      <c r="AC285" s="48"/>
    </row>
    <row r="286" spans="1:68" ht="16.5" customHeight="1" x14ac:dyDescent="0.25">
      <c r="A286" s="358" t="s">
        <v>267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59"/>
      <c r="Z286" s="359"/>
      <c r="AA286" s="339"/>
      <c r="AB286" s="339"/>
      <c r="AC286" s="339"/>
    </row>
    <row r="287" spans="1:68" ht="14.25" customHeight="1" x14ac:dyDescent="0.25">
      <c r="A287" s="362" t="s">
        <v>64</v>
      </c>
      <c r="B287" s="359"/>
      <c r="C287" s="359"/>
      <c r="D287" s="359"/>
      <c r="E287" s="359"/>
      <c r="F287" s="359"/>
      <c r="G287" s="359"/>
      <c r="H287" s="359"/>
      <c r="I287" s="359"/>
      <c r="J287" s="359"/>
      <c r="K287" s="359"/>
      <c r="L287" s="359"/>
      <c r="M287" s="359"/>
      <c r="N287" s="359"/>
      <c r="O287" s="359"/>
      <c r="P287" s="359"/>
      <c r="Q287" s="359"/>
      <c r="R287" s="359"/>
      <c r="S287" s="359"/>
      <c r="T287" s="359"/>
      <c r="U287" s="359"/>
      <c r="V287" s="359"/>
      <c r="W287" s="359"/>
      <c r="X287" s="359"/>
      <c r="Y287" s="359"/>
      <c r="Z287" s="359"/>
      <c r="AA287" s="340"/>
      <c r="AB287" s="340"/>
      <c r="AC287" s="340"/>
    </row>
    <row r="288" spans="1:68" ht="27" customHeight="1" x14ac:dyDescent="0.25">
      <c r="A288" s="54" t="s">
        <v>417</v>
      </c>
      <c r="B288" s="54" t="s">
        <v>418</v>
      </c>
      <c r="C288" s="31">
        <v>4301071014</v>
      </c>
      <c r="D288" s="351">
        <v>4640242181264</v>
      </c>
      <c r="E288" s="352"/>
      <c r="F288" s="343">
        <v>0.7</v>
      </c>
      <c r="G288" s="32">
        <v>10</v>
      </c>
      <c r="H288" s="343">
        <v>7</v>
      </c>
      <c r="I288" s="343">
        <v>7.28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51" t="s">
        <v>419</v>
      </c>
      <c r="Q288" s="349"/>
      <c r="R288" s="349"/>
      <c r="S288" s="349"/>
      <c r="T288" s="350"/>
      <c r="U288" s="34"/>
      <c r="V288" s="34"/>
      <c r="W288" s="35" t="s">
        <v>70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420</v>
      </c>
      <c r="AG288" s="67"/>
      <c r="AJ288" s="71" t="s">
        <v>111</v>
      </c>
      <c r="AK288" s="71">
        <v>12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421</v>
      </c>
      <c r="B289" s="54" t="s">
        <v>422</v>
      </c>
      <c r="C289" s="31">
        <v>4301071021</v>
      </c>
      <c r="D289" s="351">
        <v>4640242181325</v>
      </c>
      <c r="E289" s="352"/>
      <c r="F289" s="343">
        <v>0.7</v>
      </c>
      <c r="G289" s="32">
        <v>10</v>
      </c>
      <c r="H289" s="343">
        <v>7</v>
      </c>
      <c r="I289" s="343">
        <v>7.28</v>
      </c>
      <c r="J289" s="32">
        <v>84</v>
      </c>
      <c r="K289" s="32" t="s">
        <v>67</v>
      </c>
      <c r="L289" s="32" t="s">
        <v>109</v>
      </c>
      <c r="M289" s="33" t="s">
        <v>69</v>
      </c>
      <c r="N289" s="33"/>
      <c r="O289" s="32">
        <v>180</v>
      </c>
      <c r="P289" s="440" t="s">
        <v>423</v>
      </c>
      <c r="Q289" s="349"/>
      <c r="R289" s="349"/>
      <c r="S289" s="349"/>
      <c r="T289" s="350"/>
      <c r="U289" s="34"/>
      <c r="V289" s="34"/>
      <c r="W289" s="35" t="s">
        <v>70</v>
      </c>
      <c r="X289" s="344">
        <v>0</v>
      </c>
      <c r="Y289" s="345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420</v>
      </c>
      <c r="AG289" s="67"/>
      <c r="AJ289" s="71" t="s">
        <v>111</v>
      </c>
      <c r="AK289" s="71">
        <v>12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424</v>
      </c>
      <c r="B290" s="54" t="s">
        <v>425</v>
      </c>
      <c r="C290" s="31">
        <v>4301070993</v>
      </c>
      <c r="D290" s="351">
        <v>4640242180670</v>
      </c>
      <c r="E290" s="352"/>
      <c r="F290" s="343">
        <v>1</v>
      </c>
      <c r="G290" s="32">
        <v>6</v>
      </c>
      <c r="H290" s="343">
        <v>6</v>
      </c>
      <c r="I290" s="343">
        <v>6.23</v>
      </c>
      <c r="J290" s="32">
        <v>84</v>
      </c>
      <c r="K290" s="32" t="s">
        <v>67</v>
      </c>
      <c r="L290" s="32" t="s">
        <v>109</v>
      </c>
      <c r="M290" s="33" t="s">
        <v>69</v>
      </c>
      <c r="N290" s="33"/>
      <c r="O290" s="32">
        <v>180</v>
      </c>
      <c r="P290" s="376" t="s">
        <v>426</v>
      </c>
      <c r="Q290" s="349"/>
      <c r="R290" s="349"/>
      <c r="S290" s="349"/>
      <c r="T290" s="350"/>
      <c r="U290" s="34"/>
      <c r="V290" s="34"/>
      <c r="W290" s="35" t="s">
        <v>70</v>
      </c>
      <c r="X290" s="344">
        <v>0</v>
      </c>
      <c r="Y290" s="345">
        <f>IFERROR(IF(X290="","",X290),"")</f>
        <v>0</v>
      </c>
      <c r="Z290" s="36">
        <f>IFERROR(IF(X290="","",X290*0.0155),"")</f>
        <v>0</v>
      </c>
      <c r="AA290" s="56"/>
      <c r="AB290" s="57"/>
      <c r="AC290" s="278" t="s">
        <v>427</v>
      </c>
      <c r="AG290" s="67"/>
      <c r="AJ290" s="71" t="s">
        <v>111</v>
      </c>
      <c r="AK290" s="71">
        <v>12</v>
      </c>
      <c r="BB290" s="279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x14ac:dyDescent="0.2">
      <c r="A291" s="365"/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66"/>
      <c r="P291" s="355" t="s">
        <v>73</v>
      </c>
      <c r="Q291" s="356"/>
      <c r="R291" s="356"/>
      <c r="S291" s="356"/>
      <c r="T291" s="356"/>
      <c r="U291" s="356"/>
      <c r="V291" s="357"/>
      <c r="W291" s="37" t="s">
        <v>70</v>
      </c>
      <c r="X291" s="346">
        <f>IFERROR(SUM(X288:X290),"0")</f>
        <v>0</v>
      </c>
      <c r="Y291" s="346">
        <f>IFERROR(SUM(Y288:Y290),"0")</f>
        <v>0</v>
      </c>
      <c r="Z291" s="346">
        <f>IFERROR(IF(Z288="",0,Z288),"0")+IFERROR(IF(Z289="",0,Z289),"0")+IFERROR(IF(Z290="",0,Z290),"0")</f>
        <v>0</v>
      </c>
      <c r="AA291" s="347"/>
      <c r="AB291" s="347"/>
      <c r="AC291" s="347"/>
    </row>
    <row r="292" spans="1:68" x14ac:dyDescent="0.2">
      <c r="A292" s="359"/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66"/>
      <c r="P292" s="355" t="s">
        <v>73</v>
      </c>
      <c r="Q292" s="356"/>
      <c r="R292" s="356"/>
      <c r="S292" s="356"/>
      <c r="T292" s="356"/>
      <c r="U292" s="356"/>
      <c r="V292" s="357"/>
      <c r="W292" s="37" t="s">
        <v>74</v>
      </c>
      <c r="X292" s="346">
        <f>IFERROR(SUMPRODUCT(X288:X290*H288:H290),"0")</f>
        <v>0</v>
      </c>
      <c r="Y292" s="346">
        <f>IFERROR(SUMPRODUCT(Y288:Y290*H288:H290),"0")</f>
        <v>0</v>
      </c>
      <c r="Z292" s="37"/>
      <c r="AA292" s="347"/>
      <c r="AB292" s="347"/>
      <c r="AC292" s="347"/>
    </row>
    <row r="293" spans="1:68" ht="14.25" customHeight="1" x14ac:dyDescent="0.25">
      <c r="A293" s="362" t="s">
        <v>178</v>
      </c>
      <c r="B293" s="359"/>
      <c r="C293" s="359"/>
      <c r="D293" s="359"/>
      <c r="E293" s="359"/>
      <c r="F293" s="359"/>
      <c r="G293" s="359"/>
      <c r="H293" s="359"/>
      <c r="I293" s="359"/>
      <c r="J293" s="359"/>
      <c r="K293" s="359"/>
      <c r="L293" s="359"/>
      <c r="M293" s="359"/>
      <c r="N293" s="359"/>
      <c r="O293" s="359"/>
      <c r="P293" s="359"/>
      <c r="Q293" s="359"/>
      <c r="R293" s="359"/>
      <c r="S293" s="359"/>
      <c r="T293" s="359"/>
      <c r="U293" s="359"/>
      <c r="V293" s="359"/>
      <c r="W293" s="359"/>
      <c r="X293" s="359"/>
      <c r="Y293" s="359"/>
      <c r="Z293" s="359"/>
      <c r="AA293" s="340"/>
      <c r="AB293" s="340"/>
      <c r="AC293" s="340"/>
    </row>
    <row r="294" spans="1:68" ht="27" customHeight="1" x14ac:dyDescent="0.25">
      <c r="A294" s="54" t="s">
        <v>428</v>
      </c>
      <c r="B294" s="54" t="s">
        <v>429</v>
      </c>
      <c r="C294" s="31">
        <v>4301131019</v>
      </c>
      <c r="D294" s="351">
        <v>4640242180427</v>
      </c>
      <c r="E294" s="352"/>
      <c r="F294" s="343">
        <v>1.8</v>
      </c>
      <c r="G294" s="32">
        <v>1</v>
      </c>
      <c r="H294" s="343">
        <v>1.8</v>
      </c>
      <c r="I294" s="343">
        <v>1.915</v>
      </c>
      <c r="J294" s="32">
        <v>234</v>
      </c>
      <c r="K294" s="32" t="s">
        <v>168</v>
      </c>
      <c r="L294" s="32" t="s">
        <v>109</v>
      </c>
      <c r="M294" s="33" t="s">
        <v>69</v>
      </c>
      <c r="N294" s="33"/>
      <c r="O294" s="32">
        <v>180</v>
      </c>
      <c r="P294" s="55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4" s="349"/>
      <c r="R294" s="349"/>
      <c r="S294" s="349"/>
      <c r="T294" s="350"/>
      <c r="U294" s="34"/>
      <c r="V294" s="34"/>
      <c r="W294" s="35" t="s">
        <v>70</v>
      </c>
      <c r="X294" s="344">
        <v>0</v>
      </c>
      <c r="Y294" s="345">
        <f>IFERROR(IF(X294="","",X294),"")</f>
        <v>0</v>
      </c>
      <c r="Z294" s="36">
        <f>IFERROR(IF(X294="","",X294*0.00502),"")</f>
        <v>0</v>
      </c>
      <c r="AA294" s="56"/>
      <c r="AB294" s="57"/>
      <c r="AC294" s="280" t="s">
        <v>430</v>
      </c>
      <c r="AG294" s="67"/>
      <c r="AJ294" s="71" t="s">
        <v>111</v>
      </c>
      <c r="AK294" s="71">
        <v>18</v>
      </c>
      <c r="BB294" s="281" t="s">
        <v>83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x14ac:dyDescent="0.2">
      <c r="A295" s="365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66"/>
      <c r="P295" s="355" t="s">
        <v>73</v>
      </c>
      <c r="Q295" s="356"/>
      <c r="R295" s="356"/>
      <c r="S295" s="356"/>
      <c r="T295" s="356"/>
      <c r="U295" s="356"/>
      <c r="V295" s="357"/>
      <c r="W295" s="37" t="s">
        <v>70</v>
      </c>
      <c r="X295" s="346">
        <f>IFERROR(SUM(X294:X294),"0")</f>
        <v>0</v>
      </c>
      <c r="Y295" s="346">
        <f>IFERROR(SUM(Y294:Y294),"0")</f>
        <v>0</v>
      </c>
      <c r="Z295" s="346">
        <f>IFERROR(IF(Z294="",0,Z294),"0")</f>
        <v>0</v>
      </c>
      <c r="AA295" s="347"/>
      <c r="AB295" s="347"/>
      <c r="AC295" s="347"/>
    </row>
    <row r="296" spans="1:68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59"/>
      <c r="N296" s="359"/>
      <c r="O296" s="366"/>
      <c r="P296" s="355" t="s">
        <v>73</v>
      </c>
      <c r="Q296" s="356"/>
      <c r="R296" s="356"/>
      <c r="S296" s="356"/>
      <c r="T296" s="356"/>
      <c r="U296" s="356"/>
      <c r="V296" s="357"/>
      <c r="W296" s="37" t="s">
        <v>74</v>
      </c>
      <c r="X296" s="346">
        <f>IFERROR(SUMPRODUCT(X294:X294*H294:H294),"0")</f>
        <v>0</v>
      </c>
      <c r="Y296" s="346">
        <f>IFERROR(SUMPRODUCT(Y294:Y294*H294:H294),"0")</f>
        <v>0</v>
      </c>
      <c r="Z296" s="37"/>
      <c r="AA296" s="347"/>
      <c r="AB296" s="347"/>
      <c r="AC296" s="347"/>
    </row>
    <row r="297" spans="1:68" ht="14.25" customHeight="1" x14ac:dyDescent="0.25">
      <c r="A297" s="362" t="s">
        <v>77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59"/>
      <c r="Z297" s="359"/>
      <c r="AA297" s="340"/>
      <c r="AB297" s="340"/>
      <c r="AC297" s="340"/>
    </row>
    <row r="298" spans="1:68" ht="27" customHeight="1" x14ac:dyDescent="0.25">
      <c r="A298" s="54" t="s">
        <v>431</v>
      </c>
      <c r="B298" s="54" t="s">
        <v>432</v>
      </c>
      <c r="C298" s="31">
        <v>4301132080</v>
      </c>
      <c r="D298" s="351">
        <v>4640242180397</v>
      </c>
      <c r="E298" s="352"/>
      <c r="F298" s="343">
        <v>1</v>
      </c>
      <c r="G298" s="32">
        <v>6</v>
      </c>
      <c r="H298" s="343">
        <v>6</v>
      </c>
      <c r="I298" s="343">
        <v>6.26</v>
      </c>
      <c r="J298" s="32">
        <v>84</v>
      </c>
      <c r="K298" s="32" t="s">
        <v>67</v>
      </c>
      <c r="L298" s="32" t="s">
        <v>114</v>
      </c>
      <c r="M298" s="33" t="s">
        <v>69</v>
      </c>
      <c r="N298" s="33"/>
      <c r="O298" s="32">
        <v>180</v>
      </c>
      <c r="P298" s="53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8" s="349"/>
      <c r="R298" s="349"/>
      <c r="S298" s="349"/>
      <c r="T298" s="350"/>
      <c r="U298" s="34"/>
      <c r="V298" s="34"/>
      <c r="W298" s="35" t="s">
        <v>70</v>
      </c>
      <c r="X298" s="344">
        <v>60</v>
      </c>
      <c r="Y298" s="345">
        <f>IFERROR(IF(X298="","",X298),"")</f>
        <v>60</v>
      </c>
      <c r="Z298" s="36">
        <f>IFERROR(IF(X298="","",X298*0.0155),"")</f>
        <v>0.92999999999999994</v>
      </c>
      <c r="AA298" s="56"/>
      <c r="AB298" s="57"/>
      <c r="AC298" s="282" t="s">
        <v>433</v>
      </c>
      <c r="AG298" s="67"/>
      <c r="AJ298" s="71" t="s">
        <v>115</v>
      </c>
      <c r="AK298" s="71">
        <v>84</v>
      </c>
      <c r="BB298" s="283" t="s">
        <v>83</v>
      </c>
      <c r="BM298" s="67">
        <f>IFERROR(X298*I298,"0")</f>
        <v>375.59999999999997</v>
      </c>
      <c r="BN298" s="67">
        <f>IFERROR(Y298*I298,"0")</f>
        <v>375.59999999999997</v>
      </c>
      <c r="BO298" s="67">
        <f>IFERROR(X298/J298,"0")</f>
        <v>0.7142857142857143</v>
      </c>
      <c r="BP298" s="67">
        <f>IFERROR(Y298/J298,"0")</f>
        <v>0.7142857142857143</v>
      </c>
    </row>
    <row r="299" spans="1:68" ht="27" customHeight="1" x14ac:dyDescent="0.25">
      <c r="A299" s="54" t="s">
        <v>434</v>
      </c>
      <c r="B299" s="54" t="s">
        <v>435</v>
      </c>
      <c r="C299" s="31">
        <v>4301132104</v>
      </c>
      <c r="D299" s="351">
        <v>4640242181219</v>
      </c>
      <c r="E299" s="352"/>
      <c r="F299" s="343">
        <v>0.3</v>
      </c>
      <c r="G299" s="32">
        <v>9</v>
      </c>
      <c r="H299" s="343">
        <v>2.7</v>
      </c>
      <c r="I299" s="343">
        <v>2.8450000000000002</v>
      </c>
      <c r="J299" s="32">
        <v>234</v>
      </c>
      <c r="K299" s="32" t="s">
        <v>168</v>
      </c>
      <c r="L299" s="32" t="s">
        <v>109</v>
      </c>
      <c r="M299" s="33" t="s">
        <v>69</v>
      </c>
      <c r="N299" s="33"/>
      <c r="O299" s="32">
        <v>180</v>
      </c>
      <c r="P299" s="478" t="s">
        <v>436</v>
      </c>
      <c r="Q299" s="349"/>
      <c r="R299" s="349"/>
      <c r="S299" s="349"/>
      <c r="T299" s="350"/>
      <c r="U299" s="34"/>
      <c r="V299" s="34"/>
      <c r="W299" s="35" t="s">
        <v>70</v>
      </c>
      <c r="X299" s="344">
        <v>18</v>
      </c>
      <c r="Y299" s="345">
        <f>IFERROR(IF(X299="","",X299),"")</f>
        <v>18</v>
      </c>
      <c r="Z299" s="36">
        <f>IFERROR(IF(X299="","",X299*0.00502),"")</f>
        <v>9.0359999999999996E-2</v>
      </c>
      <c r="AA299" s="56"/>
      <c r="AB299" s="57"/>
      <c r="AC299" s="284" t="s">
        <v>433</v>
      </c>
      <c r="AG299" s="67"/>
      <c r="AJ299" s="71" t="s">
        <v>111</v>
      </c>
      <c r="AK299" s="71">
        <v>18</v>
      </c>
      <c r="BB299" s="285" t="s">
        <v>83</v>
      </c>
      <c r="BM299" s="67">
        <f>IFERROR(X299*I299,"0")</f>
        <v>51.21</v>
      </c>
      <c r="BN299" s="67">
        <f>IFERROR(Y299*I299,"0")</f>
        <v>51.21</v>
      </c>
      <c r="BO299" s="67">
        <f>IFERROR(X299/J299,"0")</f>
        <v>7.6923076923076927E-2</v>
      </c>
      <c r="BP299" s="67">
        <f>IFERROR(Y299/J299,"0")</f>
        <v>7.6923076923076927E-2</v>
      </c>
    </row>
    <row r="300" spans="1:68" x14ac:dyDescent="0.2">
      <c r="A300" s="365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66"/>
      <c r="P300" s="355" t="s">
        <v>73</v>
      </c>
      <c r="Q300" s="356"/>
      <c r="R300" s="356"/>
      <c r="S300" s="356"/>
      <c r="T300" s="356"/>
      <c r="U300" s="356"/>
      <c r="V300" s="357"/>
      <c r="W300" s="37" t="s">
        <v>70</v>
      </c>
      <c r="X300" s="346">
        <f>IFERROR(SUM(X298:X299),"0")</f>
        <v>78</v>
      </c>
      <c r="Y300" s="346">
        <f>IFERROR(SUM(Y298:Y299),"0")</f>
        <v>78</v>
      </c>
      <c r="Z300" s="346">
        <f>IFERROR(IF(Z298="",0,Z298),"0")+IFERROR(IF(Z299="",0,Z299),"0")</f>
        <v>1.0203599999999999</v>
      </c>
      <c r="AA300" s="347"/>
      <c r="AB300" s="347"/>
      <c r="AC300" s="347"/>
    </row>
    <row r="301" spans="1:68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59"/>
      <c r="N301" s="359"/>
      <c r="O301" s="366"/>
      <c r="P301" s="355" t="s">
        <v>73</v>
      </c>
      <c r="Q301" s="356"/>
      <c r="R301" s="356"/>
      <c r="S301" s="356"/>
      <c r="T301" s="356"/>
      <c r="U301" s="356"/>
      <c r="V301" s="357"/>
      <c r="W301" s="37" t="s">
        <v>74</v>
      </c>
      <c r="X301" s="346">
        <f>IFERROR(SUMPRODUCT(X298:X299*H298:H299),"0")</f>
        <v>408.6</v>
      </c>
      <c r="Y301" s="346">
        <f>IFERROR(SUMPRODUCT(Y298:Y299*H298:H299),"0")</f>
        <v>408.6</v>
      </c>
      <c r="Z301" s="37"/>
      <c r="AA301" s="347"/>
      <c r="AB301" s="347"/>
      <c r="AC301" s="347"/>
    </row>
    <row r="302" spans="1:68" ht="14.25" customHeight="1" x14ac:dyDescent="0.25">
      <c r="A302" s="362" t="s">
        <v>144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59"/>
      <c r="Z302" s="359"/>
      <c r="AA302" s="340"/>
      <c r="AB302" s="340"/>
      <c r="AC302" s="340"/>
    </row>
    <row r="303" spans="1:68" ht="27" customHeight="1" x14ac:dyDescent="0.25">
      <c r="A303" s="54" t="s">
        <v>437</v>
      </c>
      <c r="B303" s="54" t="s">
        <v>438</v>
      </c>
      <c r="C303" s="31">
        <v>4301136028</v>
      </c>
      <c r="D303" s="351">
        <v>4640242180304</v>
      </c>
      <c r="E303" s="352"/>
      <c r="F303" s="343">
        <v>2.7</v>
      </c>
      <c r="G303" s="32">
        <v>1</v>
      </c>
      <c r="H303" s="343">
        <v>2.7</v>
      </c>
      <c r="I303" s="343">
        <v>2.8906000000000001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45" t="s">
        <v>439</v>
      </c>
      <c r="Q303" s="349"/>
      <c r="R303" s="349"/>
      <c r="S303" s="349"/>
      <c r="T303" s="350"/>
      <c r="U303" s="34"/>
      <c r="V303" s="34"/>
      <c r="W303" s="35" t="s">
        <v>70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86" t="s">
        <v>440</v>
      </c>
      <c r="AG303" s="67"/>
      <c r="AJ303" s="71" t="s">
        <v>111</v>
      </c>
      <c r="AK303" s="71">
        <v>14</v>
      </c>
      <c r="BB303" s="287" t="s">
        <v>83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t="27" customHeight="1" x14ac:dyDescent="0.25">
      <c r="A304" s="54" t="s">
        <v>441</v>
      </c>
      <c r="B304" s="54" t="s">
        <v>442</v>
      </c>
      <c r="C304" s="31">
        <v>4301136026</v>
      </c>
      <c r="D304" s="351">
        <v>4640242180236</v>
      </c>
      <c r="E304" s="352"/>
      <c r="F304" s="343">
        <v>5</v>
      </c>
      <c r="G304" s="32">
        <v>1</v>
      </c>
      <c r="H304" s="343">
        <v>5</v>
      </c>
      <c r="I304" s="343">
        <v>5.2350000000000003</v>
      </c>
      <c r="J304" s="32">
        <v>84</v>
      </c>
      <c r="K304" s="32" t="s">
        <v>67</v>
      </c>
      <c r="L304" s="32" t="s">
        <v>114</v>
      </c>
      <c r="M304" s="33" t="s">
        <v>69</v>
      </c>
      <c r="N304" s="33"/>
      <c r="O304" s="32">
        <v>180</v>
      </c>
      <c r="P304" s="47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4" s="349"/>
      <c r="R304" s="349"/>
      <c r="S304" s="349"/>
      <c r="T304" s="350"/>
      <c r="U304" s="34"/>
      <c r="V304" s="34"/>
      <c r="W304" s="35" t="s">
        <v>70</v>
      </c>
      <c r="X304" s="344">
        <v>36</v>
      </c>
      <c r="Y304" s="345">
        <f>IFERROR(IF(X304="","",X304),"")</f>
        <v>36</v>
      </c>
      <c r="Z304" s="36">
        <f>IFERROR(IF(X304="","",X304*0.0155),"")</f>
        <v>0.55800000000000005</v>
      </c>
      <c r="AA304" s="56"/>
      <c r="AB304" s="57"/>
      <c r="AC304" s="288" t="s">
        <v>440</v>
      </c>
      <c r="AG304" s="67"/>
      <c r="AJ304" s="71" t="s">
        <v>115</v>
      </c>
      <c r="AK304" s="71">
        <v>84</v>
      </c>
      <c r="BB304" s="289" t="s">
        <v>83</v>
      </c>
      <c r="BM304" s="67">
        <f>IFERROR(X304*I304,"0")</f>
        <v>188.46</v>
      </c>
      <c r="BN304" s="67">
        <f>IFERROR(Y304*I304,"0")</f>
        <v>188.46</v>
      </c>
      <c r="BO304" s="67">
        <f>IFERROR(X304/J304,"0")</f>
        <v>0.42857142857142855</v>
      </c>
      <c r="BP304" s="67">
        <f>IFERROR(Y304/J304,"0")</f>
        <v>0.42857142857142855</v>
      </c>
    </row>
    <row r="305" spans="1:68" ht="27" customHeight="1" x14ac:dyDescent="0.25">
      <c r="A305" s="54" t="s">
        <v>443</v>
      </c>
      <c r="B305" s="54" t="s">
        <v>444</v>
      </c>
      <c r="C305" s="31">
        <v>4301136029</v>
      </c>
      <c r="D305" s="351">
        <v>4640242180410</v>
      </c>
      <c r="E305" s="352"/>
      <c r="F305" s="343">
        <v>2.2400000000000002</v>
      </c>
      <c r="G305" s="32">
        <v>1</v>
      </c>
      <c r="H305" s="343">
        <v>2.2400000000000002</v>
      </c>
      <c r="I305" s="343">
        <v>2.4319999999999999</v>
      </c>
      <c r="J305" s="32">
        <v>126</v>
      </c>
      <c r="K305" s="32" t="s">
        <v>80</v>
      </c>
      <c r="L305" s="32" t="s">
        <v>109</v>
      </c>
      <c r="M305" s="33" t="s">
        <v>69</v>
      </c>
      <c r="N305" s="33"/>
      <c r="O305" s="32">
        <v>180</v>
      </c>
      <c r="P305" s="44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5" s="349"/>
      <c r="R305" s="349"/>
      <c r="S305" s="349"/>
      <c r="T305" s="350"/>
      <c r="U305" s="34"/>
      <c r="V305" s="34"/>
      <c r="W305" s="35" t="s">
        <v>70</v>
      </c>
      <c r="X305" s="344">
        <v>56</v>
      </c>
      <c r="Y305" s="345">
        <f>IFERROR(IF(X305="","",X305),"")</f>
        <v>56</v>
      </c>
      <c r="Z305" s="36">
        <f>IFERROR(IF(X305="","",X305*0.00936),"")</f>
        <v>0.52415999999999996</v>
      </c>
      <c r="AA305" s="56"/>
      <c r="AB305" s="57"/>
      <c r="AC305" s="290" t="s">
        <v>440</v>
      </c>
      <c r="AG305" s="67"/>
      <c r="AJ305" s="71" t="s">
        <v>111</v>
      </c>
      <c r="AK305" s="71">
        <v>14</v>
      </c>
      <c r="BB305" s="291" t="s">
        <v>83</v>
      </c>
      <c r="BM305" s="67">
        <f>IFERROR(X305*I305,"0")</f>
        <v>136.19200000000001</v>
      </c>
      <c r="BN305" s="67">
        <f>IFERROR(Y305*I305,"0")</f>
        <v>136.19200000000001</v>
      </c>
      <c r="BO305" s="67">
        <f>IFERROR(X305/J305,"0")</f>
        <v>0.44444444444444442</v>
      </c>
      <c r="BP305" s="67">
        <f>IFERROR(Y305/J305,"0")</f>
        <v>0.44444444444444442</v>
      </c>
    </row>
    <row r="306" spans="1:68" x14ac:dyDescent="0.2">
      <c r="A306" s="365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66"/>
      <c r="P306" s="355" t="s">
        <v>73</v>
      </c>
      <c r="Q306" s="356"/>
      <c r="R306" s="356"/>
      <c r="S306" s="356"/>
      <c r="T306" s="356"/>
      <c r="U306" s="356"/>
      <c r="V306" s="357"/>
      <c r="W306" s="37" t="s">
        <v>70</v>
      </c>
      <c r="X306" s="346">
        <f>IFERROR(SUM(X303:X305),"0")</f>
        <v>92</v>
      </c>
      <c r="Y306" s="346">
        <f>IFERROR(SUM(Y303:Y305),"0")</f>
        <v>92</v>
      </c>
      <c r="Z306" s="346">
        <f>IFERROR(IF(Z303="",0,Z303),"0")+IFERROR(IF(Z304="",0,Z304),"0")+IFERROR(IF(Z305="",0,Z305),"0")</f>
        <v>1.08216</v>
      </c>
      <c r="AA306" s="347"/>
      <c r="AB306" s="347"/>
      <c r="AC306" s="347"/>
    </row>
    <row r="307" spans="1:68" x14ac:dyDescent="0.2">
      <c r="A307" s="359"/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66"/>
      <c r="P307" s="355" t="s">
        <v>73</v>
      </c>
      <c r="Q307" s="356"/>
      <c r="R307" s="356"/>
      <c r="S307" s="356"/>
      <c r="T307" s="356"/>
      <c r="U307" s="356"/>
      <c r="V307" s="357"/>
      <c r="W307" s="37" t="s">
        <v>74</v>
      </c>
      <c r="X307" s="346">
        <f>IFERROR(SUMPRODUCT(X303:X305*H303:H305),"0")</f>
        <v>305.44</v>
      </c>
      <c r="Y307" s="346">
        <f>IFERROR(SUMPRODUCT(Y303:Y305*H303:H305),"0")</f>
        <v>305.44</v>
      </c>
      <c r="Z307" s="37"/>
      <c r="AA307" s="347"/>
      <c r="AB307" s="347"/>
      <c r="AC307" s="347"/>
    </row>
    <row r="308" spans="1:68" ht="14.25" customHeight="1" x14ac:dyDescent="0.25">
      <c r="A308" s="362" t="s">
        <v>150</v>
      </c>
      <c r="B308" s="359"/>
      <c r="C308" s="359"/>
      <c r="D308" s="359"/>
      <c r="E308" s="359"/>
      <c r="F308" s="359"/>
      <c r="G308" s="359"/>
      <c r="H308" s="359"/>
      <c r="I308" s="359"/>
      <c r="J308" s="359"/>
      <c r="K308" s="359"/>
      <c r="L308" s="359"/>
      <c r="M308" s="359"/>
      <c r="N308" s="359"/>
      <c r="O308" s="359"/>
      <c r="P308" s="359"/>
      <c r="Q308" s="359"/>
      <c r="R308" s="359"/>
      <c r="S308" s="359"/>
      <c r="T308" s="359"/>
      <c r="U308" s="359"/>
      <c r="V308" s="359"/>
      <c r="W308" s="359"/>
      <c r="X308" s="359"/>
      <c r="Y308" s="359"/>
      <c r="Z308" s="359"/>
      <c r="AA308" s="340"/>
      <c r="AB308" s="340"/>
      <c r="AC308" s="340"/>
    </row>
    <row r="309" spans="1:68" ht="37.5" customHeight="1" x14ac:dyDescent="0.25">
      <c r="A309" s="54" t="s">
        <v>445</v>
      </c>
      <c r="B309" s="54" t="s">
        <v>446</v>
      </c>
      <c r="C309" s="31">
        <v>4301135504</v>
      </c>
      <c r="D309" s="351">
        <v>4640242181554</v>
      </c>
      <c r="E309" s="352"/>
      <c r="F309" s="343">
        <v>3</v>
      </c>
      <c r="G309" s="32">
        <v>1</v>
      </c>
      <c r="H309" s="343">
        <v>3</v>
      </c>
      <c r="I309" s="343">
        <v>3.1920000000000002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8" t="s">
        <v>447</v>
      </c>
      <c r="Q309" s="349"/>
      <c r="R309" s="349"/>
      <c r="S309" s="349"/>
      <c r="T309" s="350"/>
      <c r="U309" s="34"/>
      <c r="V309" s="34"/>
      <c r="W309" s="35" t="s">
        <v>70</v>
      </c>
      <c r="X309" s="344">
        <v>0</v>
      </c>
      <c r="Y309" s="345">
        <f t="shared" ref="Y309:Y329" si="24">IFERROR(IF(X309="","",X309),"")</f>
        <v>0</v>
      </c>
      <c r="Z309" s="36">
        <f>IFERROR(IF(X309="","",X309*0.00936),"")</f>
        <v>0</v>
      </c>
      <c r="AA309" s="56"/>
      <c r="AB309" s="57"/>
      <c r="AC309" s="292" t="s">
        <v>448</v>
      </c>
      <c r="AG309" s="67"/>
      <c r="AJ309" s="71" t="s">
        <v>72</v>
      </c>
      <c r="AK309" s="71">
        <v>1</v>
      </c>
      <c r="BB309" s="293" t="s">
        <v>83</v>
      </c>
      <c r="BM309" s="67">
        <f t="shared" ref="BM309:BM329" si="25">IFERROR(X309*I309,"0")</f>
        <v>0</v>
      </c>
      <c r="BN309" s="67">
        <f t="shared" ref="BN309:BN329" si="26">IFERROR(Y309*I309,"0")</f>
        <v>0</v>
      </c>
      <c r="BO309" s="67">
        <f t="shared" ref="BO309:BO329" si="27">IFERROR(X309/J309,"0")</f>
        <v>0</v>
      </c>
      <c r="BP309" s="67">
        <f t="shared" ref="BP309:BP329" si="28">IFERROR(Y309/J309,"0")</f>
        <v>0</v>
      </c>
    </row>
    <row r="310" spans="1:68" ht="27" customHeight="1" x14ac:dyDescent="0.25">
      <c r="A310" s="54" t="s">
        <v>449</v>
      </c>
      <c r="B310" s="54" t="s">
        <v>450</v>
      </c>
      <c r="C310" s="31">
        <v>4301135394</v>
      </c>
      <c r="D310" s="351">
        <v>4640242181561</v>
      </c>
      <c r="E310" s="352"/>
      <c r="F310" s="343">
        <v>3.7</v>
      </c>
      <c r="G310" s="32">
        <v>1</v>
      </c>
      <c r="H310" s="343">
        <v>3.7</v>
      </c>
      <c r="I310" s="343">
        <v>3.8919999999999999</v>
      </c>
      <c r="J310" s="32">
        <v>126</v>
      </c>
      <c r="K310" s="32" t="s">
        <v>80</v>
      </c>
      <c r="L310" s="32" t="s">
        <v>109</v>
      </c>
      <c r="M310" s="33" t="s">
        <v>69</v>
      </c>
      <c r="N310" s="33"/>
      <c r="O310" s="32">
        <v>180</v>
      </c>
      <c r="P310" s="455" t="s">
        <v>451</v>
      </c>
      <c r="Q310" s="349"/>
      <c r="R310" s="349"/>
      <c r="S310" s="349"/>
      <c r="T310" s="350"/>
      <c r="U310" s="34"/>
      <c r="V310" s="34"/>
      <c r="W310" s="35" t="s">
        <v>70</v>
      </c>
      <c r="X310" s="344">
        <v>28</v>
      </c>
      <c r="Y310" s="345">
        <f t="shared" si="24"/>
        <v>28</v>
      </c>
      <c r="Z310" s="36">
        <f>IFERROR(IF(X310="","",X310*0.00936),"")</f>
        <v>0.26207999999999998</v>
      </c>
      <c r="AA310" s="56"/>
      <c r="AB310" s="57"/>
      <c r="AC310" s="294" t="s">
        <v>452</v>
      </c>
      <c r="AG310" s="67"/>
      <c r="AJ310" s="71" t="s">
        <v>111</v>
      </c>
      <c r="AK310" s="71">
        <v>14</v>
      </c>
      <c r="BB310" s="295" t="s">
        <v>83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27" customHeight="1" x14ac:dyDescent="0.25">
      <c r="A311" s="54" t="s">
        <v>453</v>
      </c>
      <c r="B311" s="54" t="s">
        <v>454</v>
      </c>
      <c r="C311" s="31">
        <v>4301135374</v>
      </c>
      <c r="D311" s="351">
        <v>4640242181424</v>
      </c>
      <c r="E311" s="352"/>
      <c r="F311" s="343">
        <v>5.5</v>
      </c>
      <c r="G311" s="32">
        <v>1</v>
      </c>
      <c r="H311" s="343">
        <v>5.5</v>
      </c>
      <c r="I311" s="343">
        <v>5.7350000000000003</v>
      </c>
      <c r="J311" s="32">
        <v>84</v>
      </c>
      <c r="K311" s="32" t="s">
        <v>67</v>
      </c>
      <c r="L311" s="32" t="s">
        <v>109</v>
      </c>
      <c r="M311" s="33" t="s">
        <v>69</v>
      </c>
      <c r="N311" s="33"/>
      <c r="O311" s="32">
        <v>180</v>
      </c>
      <c r="P311" s="45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1" s="349"/>
      <c r="R311" s="349"/>
      <c r="S311" s="349"/>
      <c r="T311" s="350"/>
      <c r="U311" s="34"/>
      <c r="V311" s="34"/>
      <c r="W311" s="35" t="s">
        <v>70</v>
      </c>
      <c r="X311" s="344">
        <v>0</v>
      </c>
      <c r="Y311" s="345">
        <f t="shared" si="24"/>
        <v>0</v>
      </c>
      <c r="Z311" s="36">
        <f>IFERROR(IF(X311="","",X311*0.0155),"")</f>
        <v>0</v>
      </c>
      <c r="AA311" s="56"/>
      <c r="AB311" s="57"/>
      <c r="AC311" s="296" t="s">
        <v>448</v>
      </c>
      <c r="AG311" s="67"/>
      <c r="AJ311" s="71" t="s">
        <v>111</v>
      </c>
      <c r="AK311" s="71">
        <v>12</v>
      </c>
      <c r="BB311" s="297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455</v>
      </c>
      <c r="B312" s="54" t="s">
        <v>456</v>
      </c>
      <c r="C312" s="31">
        <v>4301135320</v>
      </c>
      <c r="D312" s="351">
        <v>4640242181592</v>
      </c>
      <c r="E312" s="352"/>
      <c r="F312" s="343">
        <v>3.5</v>
      </c>
      <c r="G312" s="32">
        <v>1</v>
      </c>
      <c r="H312" s="343">
        <v>3.5</v>
      </c>
      <c r="I312" s="343">
        <v>3.6850000000000001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27" t="s">
        <v>457</v>
      </c>
      <c r="Q312" s="349"/>
      <c r="R312" s="349"/>
      <c r="S312" s="349"/>
      <c r="T312" s="350"/>
      <c r="U312" s="34"/>
      <c r="V312" s="34"/>
      <c r="W312" s="35" t="s">
        <v>70</v>
      </c>
      <c r="X312" s="344">
        <v>0</v>
      </c>
      <c r="Y312" s="345">
        <f t="shared" si="24"/>
        <v>0</v>
      </c>
      <c r="Z312" s="36">
        <f t="shared" ref="Z312:Z320" si="29">IFERROR(IF(X312="","",X312*0.00936),"")</f>
        <v>0</v>
      </c>
      <c r="AA312" s="56"/>
      <c r="AB312" s="57"/>
      <c r="AC312" s="298" t="s">
        <v>458</v>
      </c>
      <c r="AG312" s="67"/>
      <c r="AJ312" s="71" t="s">
        <v>72</v>
      </c>
      <c r="AK312" s="71">
        <v>1</v>
      </c>
      <c r="BB312" s="299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customHeight="1" x14ac:dyDescent="0.25">
      <c r="A313" s="54" t="s">
        <v>459</v>
      </c>
      <c r="B313" s="54" t="s">
        <v>460</v>
      </c>
      <c r="C313" s="31">
        <v>4301135552</v>
      </c>
      <c r="D313" s="351">
        <v>4640242181431</v>
      </c>
      <c r="E313" s="352"/>
      <c r="F313" s="343">
        <v>3.5</v>
      </c>
      <c r="G313" s="32">
        <v>1</v>
      </c>
      <c r="H313" s="343">
        <v>3.5</v>
      </c>
      <c r="I313" s="343">
        <v>3.6920000000000002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0" t="s">
        <v>461</v>
      </c>
      <c r="Q313" s="349"/>
      <c r="R313" s="349"/>
      <c r="S313" s="349"/>
      <c r="T313" s="350"/>
      <c r="U313" s="34"/>
      <c r="V313" s="34"/>
      <c r="W313" s="35" t="s">
        <v>70</v>
      </c>
      <c r="X313" s="344">
        <v>0</v>
      </c>
      <c r="Y313" s="345">
        <f t="shared" si="24"/>
        <v>0</v>
      </c>
      <c r="Z313" s="36">
        <f t="shared" si="29"/>
        <v>0</v>
      </c>
      <c r="AA313" s="56"/>
      <c r="AB313" s="57"/>
      <c r="AC313" s="300" t="s">
        <v>462</v>
      </c>
      <c r="AG313" s="67"/>
      <c r="AJ313" s="71" t="s">
        <v>72</v>
      </c>
      <c r="AK313" s="71">
        <v>1</v>
      </c>
      <c r="BB313" s="301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463</v>
      </c>
      <c r="B314" s="54" t="s">
        <v>464</v>
      </c>
      <c r="C314" s="31">
        <v>4301135405</v>
      </c>
      <c r="D314" s="351">
        <v>4640242181523</v>
      </c>
      <c r="E314" s="352"/>
      <c r="F314" s="343">
        <v>3</v>
      </c>
      <c r="G314" s="32">
        <v>1</v>
      </c>
      <c r="H314" s="343">
        <v>3</v>
      </c>
      <c r="I314" s="343">
        <v>3.1920000000000002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0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4" s="349"/>
      <c r="R314" s="349"/>
      <c r="S314" s="349"/>
      <c r="T314" s="350"/>
      <c r="U314" s="34"/>
      <c r="V314" s="34"/>
      <c r="W314" s="35" t="s">
        <v>70</v>
      </c>
      <c r="X314" s="344">
        <v>14</v>
      </c>
      <c r="Y314" s="345">
        <f t="shared" si="24"/>
        <v>14</v>
      </c>
      <c r="Z314" s="36">
        <f t="shared" si="29"/>
        <v>0.13103999999999999</v>
      </c>
      <c r="AA314" s="56"/>
      <c r="AB314" s="57"/>
      <c r="AC314" s="302" t="s">
        <v>452</v>
      </c>
      <c r="AG314" s="67"/>
      <c r="AJ314" s="71" t="s">
        <v>111</v>
      </c>
      <c r="AK314" s="71">
        <v>14</v>
      </c>
      <c r="BB314" s="303" t="s">
        <v>83</v>
      </c>
      <c r="BM314" s="67">
        <f t="shared" si="25"/>
        <v>44.688000000000002</v>
      </c>
      <c r="BN314" s="67">
        <f t="shared" si="26"/>
        <v>44.688000000000002</v>
      </c>
      <c r="BO314" s="67">
        <f t="shared" si="27"/>
        <v>0.1111111111111111</v>
      </c>
      <c r="BP314" s="67">
        <f t="shared" si="28"/>
        <v>0.1111111111111111</v>
      </c>
    </row>
    <row r="315" spans="1:68" ht="37.5" customHeight="1" x14ac:dyDescent="0.25">
      <c r="A315" s="54" t="s">
        <v>465</v>
      </c>
      <c r="B315" s="54" t="s">
        <v>466</v>
      </c>
      <c r="C315" s="31">
        <v>4301135404</v>
      </c>
      <c r="D315" s="351">
        <v>4640242181516</v>
      </c>
      <c r="E315" s="352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4" t="s">
        <v>467</v>
      </c>
      <c r="Q315" s="349"/>
      <c r="R315" s="349"/>
      <c r="S315" s="349"/>
      <c r="T315" s="350"/>
      <c r="U315" s="34"/>
      <c r="V315" s="34"/>
      <c r="W315" s="35" t="s">
        <v>70</v>
      </c>
      <c r="X315" s="344">
        <v>0</v>
      </c>
      <c r="Y315" s="345">
        <f t="shared" si="24"/>
        <v>0</v>
      </c>
      <c r="Z315" s="36">
        <f t="shared" si="29"/>
        <v>0</v>
      </c>
      <c r="AA315" s="56"/>
      <c r="AB315" s="57"/>
      <c r="AC315" s="304" t="s">
        <v>462</v>
      </c>
      <c r="AG315" s="67"/>
      <c r="AJ315" s="71" t="s">
        <v>72</v>
      </c>
      <c r="AK315" s="71">
        <v>1</v>
      </c>
      <c r="BB315" s="305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468</v>
      </c>
      <c r="B316" s="54" t="s">
        <v>469</v>
      </c>
      <c r="C316" s="31">
        <v>4301135375</v>
      </c>
      <c r="D316" s="351">
        <v>4640242181486</v>
      </c>
      <c r="E316" s="352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8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6" s="349"/>
      <c r="R316" s="349"/>
      <c r="S316" s="349"/>
      <c r="T316" s="350"/>
      <c r="U316" s="34"/>
      <c r="V316" s="34"/>
      <c r="W316" s="35" t="s">
        <v>70</v>
      </c>
      <c r="X316" s="344">
        <v>14</v>
      </c>
      <c r="Y316" s="345">
        <f t="shared" si="24"/>
        <v>14</v>
      </c>
      <c r="Z316" s="36">
        <f t="shared" si="29"/>
        <v>0.13103999999999999</v>
      </c>
      <c r="AA316" s="56"/>
      <c r="AB316" s="57"/>
      <c r="AC316" s="306" t="s">
        <v>448</v>
      </c>
      <c r="AG316" s="67"/>
      <c r="AJ316" s="71" t="s">
        <v>111</v>
      </c>
      <c r="AK316" s="71">
        <v>14</v>
      </c>
      <c r="BB316" s="307" t="s">
        <v>83</v>
      </c>
      <c r="BM316" s="67">
        <f t="shared" si="25"/>
        <v>54.488</v>
      </c>
      <c r="BN316" s="67">
        <f t="shared" si="26"/>
        <v>54.488</v>
      </c>
      <c r="BO316" s="67">
        <f t="shared" si="27"/>
        <v>0.1111111111111111</v>
      </c>
      <c r="BP316" s="67">
        <f t="shared" si="28"/>
        <v>0.1111111111111111</v>
      </c>
    </row>
    <row r="317" spans="1:68" ht="37.5" customHeight="1" x14ac:dyDescent="0.25">
      <c r="A317" s="54" t="s">
        <v>470</v>
      </c>
      <c r="B317" s="54" t="s">
        <v>471</v>
      </c>
      <c r="C317" s="31">
        <v>4301135402</v>
      </c>
      <c r="D317" s="351">
        <v>4640242181493</v>
      </c>
      <c r="E317" s="352"/>
      <c r="F317" s="343">
        <v>3.7</v>
      </c>
      <c r="G317" s="32">
        <v>1</v>
      </c>
      <c r="H317" s="343">
        <v>3.7</v>
      </c>
      <c r="I317" s="343">
        <v>3.8919999999999999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45" t="s">
        <v>472</v>
      </c>
      <c r="Q317" s="349"/>
      <c r="R317" s="349"/>
      <c r="S317" s="349"/>
      <c r="T317" s="350"/>
      <c r="U317" s="34"/>
      <c r="V317" s="34"/>
      <c r="W317" s="35" t="s">
        <v>70</v>
      </c>
      <c r="X317" s="344">
        <v>0</v>
      </c>
      <c r="Y317" s="345">
        <f t="shared" si="24"/>
        <v>0</v>
      </c>
      <c r="Z317" s="36">
        <f t="shared" si="29"/>
        <v>0</v>
      </c>
      <c r="AA317" s="56"/>
      <c r="AB317" s="57"/>
      <c r="AC317" s="308" t="s">
        <v>448</v>
      </c>
      <c r="AG317" s="67"/>
      <c r="AJ317" s="71" t="s">
        <v>72</v>
      </c>
      <c r="AK317" s="71">
        <v>1</v>
      </c>
      <c r="BB317" s="309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37.5" customHeight="1" x14ac:dyDescent="0.25">
      <c r="A318" s="54" t="s">
        <v>473</v>
      </c>
      <c r="B318" s="54" t="s">
        <v>474</v>
      </c>
      <c r="C318" s="31">
        <v>4301135403</v>
      </c>
      <c r="D318" s="351">
        <v>4640242181509</v>
      </c>
      <c r="E318" s="352"/>
      <c r="F318" s="343">
        <v>3.7</v>
      </c>
      <c r="G318" s="32">
        <v>1</v>
      </c>
      <c r="H318" s="343">
        <v>3.7</v>
      </c>
      <c r="I318" s="343">
        <v>3.8919999999999999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49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8" s="349"/>
      <c r="R318" s="349"/>
      <c r="S318" s="349"/>
      <c r="T318" s="350"/>
      <c r="U318" s="34"/>
      <c r="V318" s="34"/>
      <c r="W318" s="35" t="s">
        <v>70</v>
      </c>
      <c r="X318" s="344">
        <v>0</v>
      </c>
      <c r="Y318" s="345">
        <f t="shared" si="24"/>
        <v>0</v>
      </c>
      <c r="Z318" s="36">
        <f t="shared" si="29"/>
        <v>0</v>
      </c>
      <c r="AA318" s="56"/>
      <c r="AB318" s="57"/>
      <c r="AC318" s="310" t="s">
        <v>448</v>
      </c>
      <c r="AG318" s="67"/>
      <c r="AJ318" s="71" t="s">
        <v>111</v>
      </c>
      <c r="AK318" s="71">
        <v>14</v>
      </c>
      <c r="BB318" s="311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475</v>
      </c>
      <c r="B319" s="54" t="s">
        <v>476</v>
      </c>
      <c r="C319" s="31">
        <v>4301135304</v>
      </c>
      <c r="D319" s="351">
        <v>4640242181240</v>
      </c>
      <c r="E319" s="352"/>
      <c r="F319" s="343">
        <v>0.3</v>
      </c>
      <c r="G319" s="32">
        <v>9</v>
      </c>
      <c r="H319" s="343">
        <v>2.7</v>
      </c>
      <c r="I319" s="343">
        <v>2.88</v>
      </c>
      <c r="J319" s="32">
        <v>126</v>
      </c>
      <c r="K319" s="32" t="s">
        <v>80</v>
      </c>
      <c r="L319" s="32" t="s">
        <v>109</v>
      </c>
      <c r="M319" s="33" t="s">
        <v>69</v>
      </c>
      <c r="N319" s="33"/>
      <c r="O319" s="32">
        <v>180</v>
      </c>
      <c r="P319" s="559" t="s">
        <v>477</v>
      </c>
      <c r="Q319" s="349"/>
      <c r="R319" s="349"/>
      <c r="S319" s="349"/>
      <c r="T319" s="350"/>
      <c r="U319" s="34"/>
      <c r="V319" s="34"/>
      <c r="W319" s="35" t="s">
        <v>70</v>
      </c>
      <c r="X319" s="344">
        <v>0</v>
      </c>
      <c r="Y319" s="345">
        <f t="shared" si="24"/>
        <v>0</v>
      </c>
      <c r="Z319" s="36">
        <f t="shared" si="29"/>
        <v>0</v>
      </c>
      <c r="AA319" s="56"/>
      <c r="AB319" s="57"/>
      <c r="AC319" s="312" t="s">
        <v>448</v>
      </c>
      <c r="AG319" s="67"/>
      <c r="AJ319" s="71" t="s">
        <v>111</v>
      </c>
      <c r="AK319" s="71">
        <v>14</v>
      </c>
      <c r="BB319" s="313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478</v>
      </c>
      <c r="B320" s="54" t="s">
        <v>479</v>
      </c>
      <c r="C320" s="31">
        <v>4301135310</v>
      </c>
      <c r="D320" s="351">
        <v>4640242181318</v>
      </c>
      <c r="E320" s="352"/>
      <c r="F320" s="343">
        <v>0.3</v>
      </c>
      <c r="G320" s="32">
        <v>9</v>
      </c>
      <c r="H320" s="343">
        <v>2.7</v>
      </c>
      <c r="I320" s="343">
        <v>2.988</v>
      </c>
      <c r="J320" s="32">
        <v>126</v>
      </c>
      <c r="K320" s="32" t="s">
        <v>80</v>
      </c>
      <c r="L320" s="32" t="s">
        <v>109</v>
      </c>
      <c r="M320" s="33" t="s">
        <v>69</v>
      </c>
      <c r="N320" s="33"/>
      <c r="O320" s="32">
        <v>180</v>
      </c>
      <c r="P320" s="501" t="s">
        <v>480</v>
      </c>
      <c r="Q320" s="349"/>
      <c r="R320" s="349"/>
      <c r="S320" s="349"/>
      <c r="T320" s="350"/>
      <c r="U320" s="34"/>
      <c r="V320" s="34"/>
      <c r="W320" s="35" t="s">
        <v>70</v>
      </c>
      <c r="X320" s="344">
        <v>0</v>
      </c>
      <c r="Y320" s="345">
        <f t="shared" si="24"/>
        <v>0</v>
      </c>
      <c r="Z320" s="36">
        <f t="shared" si="29"/>
        <v>0</v>
      </c>
      <c r="AA320" s="56"/>
      <c r="AB320" s="57"/>
      <c r="AC320" s="314" t="s">
        <v>452</v>
      </c>
      <c r="AG320" s="67"/>
      <c r="AJ320" s="71" t="s">
        <v>111</v>
      </c>
      <c r="AK320" s="71">
        <v>14</v>
      </c>
      <c r="BB320" s="315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481</v>
      </c>
      <c r="B321" s="54" t="s">
        <v>482</v>
      </c>
      <c r="C321" s="31">
        <v>4301135306</v>
      </c>
      <c r="D321" s="351">
        <v>4640242181578</v>
      </c>
      <c r="E321" s="352"/>
      <c r="F321" s="343">
        <v>0.3</v>
      </c>
      <c r="G321" s="32">
        <v>9</v>
      </c>
      <c r="H321" s="343">
        <v>2.7</v>
      </c>
      <c r="I321" s="343">
        <v>2.8450000000000002</v>
      </c>
      <c r="J321" s="32">
        <v>234</v>
      </c>
      <c r="K321" s="32" t="s">
        <v>168</v>
      </c>
      <c r="L321" s="32" t="s">
        <v>109</v>
      </c>
      <c r="M321" s="33" t="s">
        <v>69</v>
      </c>
      <c r="N321" s="33"/>
      <c r="O321" s="32">
        <v>180</v>
      </c>
      <c r="P321" s="521" t="s">
        <v>483</v>
      </c>
      <c r="Q321" s="349"/>
      <c r="R321" s="349"/>
      <c r="S321" s="349"/>
      <c r="T321" s="350"/>
      <c r="U321" s="34"/>
      <c r="V321" s="34"/>
      <c r="W321" s="35" t="s">
        <v>70</v>
      </c>
      <c r="X321" s="344">
        <v>0</v>
      </c>
      <c r="Y321" s="345">
        <f t="shared" si="24"/>
        <v>0</v>
      </c>
      <c r="Z321" s="36">
        <f>IFERROR(IF(X321="","",X321*0.00502),"")</f>
        <v>0</v>
      </c>
      <c r="AA321" s="56"/>
      <c r="AB321" s="57"/>
      <c r="AC321" s="316" t="s">
        <v>448</v>
      </c>
      <c r="AG321" s="67"/>
      <c r="AJ321" s="71" t="s">
        <v>111</v>
      </c>
      <c r="AK321" s="71">
        <v>18</v>
      </c>
      <c r="BB321" s="317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484</v>
      </c>
      <c r="B322" s="54" t="s">
        <v>485</v>
      </c>
      <c r="C322" s="31">
        <v>4301135305</v>
      </c>
      <c r="D322" s="351">
        <v>4640242181394</v>
      </c>
      <c r="E322" s="352"/>
      <c r="F322" s="343">
        <v>0.3</v>
      </c>
      <c r="G322" s="32">
        <v>9</v>
      </c>
      <c r="H322" s="343">
        <v>2.7</v>
      </c>
      <c r="I322" s="343">
        <v>2.8450000000000002</v>
      </c>
      <c r="J322" s="32">
        <v>234</v>
      </c>
      <c r="K322" s="32" t="s">
        <v>168</v>
      </c>
      <c r="L322" s="32" t="s">
        <v>109</v>
      </c>
      <c r="M322" s="33" t="s">
        <v>69</v>
      </c>
      <c r="N322" s="33"/>
      <c r="O322" s="32">
        <v>180</v>
      </c>
      <c r="P322" s="466" t="s">
        <v>486</v>
      </c>
      <c r="Q322" s="349"/>
      <c r="R322" s="349"/>
      <c r="S322" s="349"/>
      <c r="T322" s="350"/>
      <c r="U322" s="34"/>
      <c r="V322" s="34"/>
      <c r="W322" s="35" t="s">
        <v>70</v>
      </c>
      <c r="X322" s="344">
        <v>0</v>
      </c>
      <c r="Y322" s="345">
        <f t="shared" si="24"/>
        <v>0</v>
      </c>
      <c r="Z322" s="36">
        <f>IFERROR(IF(X322="","",X322*0.00502),"")</f>
        <v>0</v>
      </c>
      <c r="AA322" s="56"/>
      <c r="AB322" s="57"/>
      <c r="AC322" s="318" t="s">
        <v>448</v>
      </c>
      <c r="AG322" s="67"/>
      <c r="AJ322" s="71" t="s">
        <v>111</v>
      </c>
      <c r="AK322" s="71">
        <v>18</v>
      </c>
      <c r="BB322" s="319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customHeight="1" x14ac:dyDescent="0.25">
      <c r="A323" s="54" t="s">
        <v>487</v>
      </c>
      <c r="B323" s="54" t="s">
        <v>488</v>
      </c>
      <c r="C323" s="31">
        <v>4301135309</v>
      </c>
      <c r="D323" s="351">
        <v>4640242181332</v>
      </c>
      <c r="E323" s="352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168</v>
      </c>
      <c r="L323" s="32" t="s">
        <v>68</v>
      </c>
      <c r="M323" s="33" t="s">
        <v>69</v>
      </c>
      <c r="N323" s="33"/>
      <c r="O323" s="32">
        <v>180</v>
      </c>
      <c r="P323" s="522" t="s">
        <v>489</v>
      </c>
      <c r="Q323" s="349"/>
      <c r="R323" s="349"/>
      <c r="S323" s="349"/>
      <c r="T323" s="350"/>
      <c r="U323" s="34"/>
      <c r="V323" s="34"/>
      <c r="W323" s="35" t="s">
        <v>70</v>
      </c>
      <c r="X323" s="344">
        <v>0</v>
      </c>
      <c r="Y323" s="345">
        <f t="shared" si="24"/>
        <v>0</v>
      </c>
      <c r="Z323" s="36">
        <f>IFERROR(IF(X323="","",X323*0.00502),"")</f>
        <v>0</v>
      </c>
      <c r="AA323" s="56"/>
      <c r="AB323" s="57"/>
      <c r="AC323" s="320" t="s">
        <v>448</v>
      </c>
      <c r="AG323" s="67"/>
      <c r="AJ323" s="71" t="s">
        <v>72</v>
      </c>
      <c r="AK323" s="71">
        <v>1</v>
      </c>
      <c r="BB323" s="321" t="s">
        <v>83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customHeight="1" x14ac:dyDescent="0.25">
      <c r="A324" s="54" t="s">
        <v>490</v>
      </c>
      <c r="B324" s="54" t="s">
        <v>491</v>
      </c>
      <c r="C324" s="31">
        <v>4301135308</v>
      </c>
      <c r="D324" s="351">
        <v>4640242181349</v>
      </c>
      <c r="E324" s="352"/>
      <c r="F324" s="343">
        <v>0.3</v>
      </c>
      <c r="G324" s="32">
        <v>9</v>
      </c>
      <c r="H324" s="343">
        <v>2.7</v>
      </c>
      <c r="I324" s="343">
        <v>2.9079999999999999</v>
      </c>
      <c r="J324" s="32">
        <v>234</v>
      </c>
      <c r="K324" s="32" t="s">
        <v>168</v>
      </c>
      <c r="L324" s="32" t="s">
        <v>109</v>
      </c>
      <c r="M324" s="33" t="s">
        <v>69</v>
      </c>
      <c r="N324" s="33"/>
      <c r="O324" s="32">
        <v>180</v>
      </c>
      <c r="P324" s="470" t="s">
        <v>492</v>
      </c>
      <c r="Q324" s="349"/>
      <c r="R324" s="349"/>
      <c r="S324" s="349"/>
      <c r="T324" s="350"/>
      <c r="U324" s="34"/>
      <c r="V324" s="34"/>
      <c r="W324" s="35" t="s">
        <v>70</v>
      </c>
      <c r="X324" s="344">
        <v>0</v>
      </c>
      <c r="Y324" s="345">
        <f t="shared" si="24"/>
        <v>0</v>
      </c>
      <c r="Z324" s="36">
        <f>IFERROR(IF(X324="","",X324*0.00502),"")</f>
        <v>0</v>
      </c>
      <c r="AA324" s="56"/>
      <c r="AB324" s="57"/>
      <c r="AC324" s="322" t="s">
        <v>448</v>
      </c>
      <c r="AG324" s="67"/>
      <c r="AJ324" s="71" t="s">
        <v>111</v>
      </c>
      <c r="AK324" s="71">
        <v>18</v>
      </c>
      <c r="BB324" s="323" t="s">
        <v>83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customHeight="1" x14ac:dyDescent="0.25">
      <c r="A325" s="54" t="s">
        <v>493</v>
      </c>
      <c r="B325" s="54" t="s">
        <v>494</v>
      </c>
      <c r="C325" s="31">
        <v>4301135307</v>
      </c>
      <c r="D325" s="351">
        <v>4640242181370</v>
      </c>
      <c r="E325" s="352"/>
      <c r="F325" s="343">
        <v>0.3</v>
      </c>
      <c r="G325" s="32">
        <v>9</v>
      </c>
      <c r="H325" s="343">
        <v>2.7</v>
      </c>
      <c r="I325" s="343">
        <v>2.9079999999999999</v>
      </c>
      <c r="J325" s="32">
        <v>234</v>
      </c>
      <c r="K325" s="32" t="s">
        <v>168</v>
      </c>
      <c r="L325" s="32" t="s">
        <v>68</v>
      </c>
      <c r="M325" s="33" t="s">
        <v>69</v>
      </c>
      <c r="N325" s="33"/>
      <c r="O325" s="32">
        <v>180</v>
      </c>
      <c r="P325" s="483" t="s">
        <v>495</v>
      </c>
      <c r="Q325" s="349"/>
      <c r="R325" s="349"/>
      <c r="S325" s="349"/>
      <c r="T325" s="350"/>
      <c r="U325" s="34"/>
      <c r="V325" s="34"/>
      <c r="W325" s="35" t="s">
        <v>70</v>
      </c>
      <c r="X325" s="344">
        <v>0</v>
      </c>
      <c r="Y325" s="345">
        <f t="shared" si="24"/>
        <v>0</v>
      </c>
      <c r="Z325" s="36">
        <f>IFERROR(IF(X325="","",X325*0.00502),"")</f>
        <v>0</v>
      </c>
      <c r="AA325" s="56"/>
      <c r="AB325" s="57"/>
      <c r="AC325" s="324" t="s">
        <v>496</v>
      </c>
      <c r="AG325" s="67"/>
      <c r="AJ325" s="71" t="s">
        <v>72</v>
      </c>
      <c r="AK325" s="71">
        <v>1</v>
      </c>
      <c r="BB325" s="325" t="s">
        <v>83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ht="27" customHeight="1" x14ac:dyDescent="0.25">
      <c r="A326" s="54" t="s">
        <v>497</v>
      </c>
      <c r="B326" s="54" t="s">
        <v>498</v>
      </c>
      <c r="C326" s="31">
        <v>4301135318</v>
      </c>
      <c r="D326" s="351">
        <v>4607111037480</v>
      </c>
      <c r="E326" s="352"/>
      <c r="F326" s="343">
        <v>1</v>
      </c>
      <c r="G326" s="32">
        <v>4</v>
      </c>
      <c r="H326" s="343">
        <v>4</v>
      </c>
      <c r="I326" s="343">
        <v>4.2724000000000002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1" t="s">
        <v>499</v>
      </c>
      <c r="Q326" s="349"/>
      <c r="R326" s="349"/>
      <c r="S326" s="349"/>
      <c r="T326" s="350"/>
      <c r="U326" s="34"/>
      <c r="V326" s="34"/>
      <c r="W326" s="35" t="s">
        <v>70</v>
      </c>
      <c r="X326" s="344">
        <v>0</v>
      </c>
      <c r="Y326" s="345">
        <f t="shared" si="24"/>
        <v>0</v>
      </c>
      <c r="Z326" s="36">
        <f>IFERROR(IF(X326="","",X326*0.0155),"")</f>
        <v>0</v>
      </c>
      <c r="AA326" s="56"/>
      <c r="AB326" s="57"/>
      <c r="AC326" s="326" t="s">
        <v>500</v>
      </c>
      <c r="AG326" s="67"/>
      <c r="AJ326" s="71" t="s">
        <v>72</v>
      </c>
      <c r="AK326" s="71">
        <v>1</v>
      </c>
      <c r="BB326" s="327" t="s">
        <v>83</v>
      </c>
      <c r="BM326" s="67">
        <f t="shared" si="25"/>
        <v>0</v>
      </c>
      <c r="BN326" s="67">
        <f t="shared" si="26"/>
        <v>0</v>
      </c>
      <c r="BO326" s="67">
        <f t="shared" si="27"/>
        <v>0</v>
      </c>
      <c r="BP326" s="67">
        <f t="shared" si="28"/>
        <v>0</v>
      </c>
    </row>
    <row r="327" spans="1:68" ht="27" customHeight="1" x14ac:dyDescent="0.25">
      <c r="A327" s="54" t="s">
        <v>501</v>
      </c>
      <c r="B327" s="54" t="s">
        <v>502</v>
      </c>
      <c r="C327" s="31">
        <v>4301135319</v>
      </c>
      <c r="D327" s="351">
        <v>4607111037473</v>
      </c>
      <c r="E327" s="352"/>
      <c r="F327" s="343">
        <v>1</v>
      </c>
      <c r="G327" s="32">
        <v>4</v>
      </c>
      <c r="H327" s="343">
        <v>4</v>
      </c>
      <c r="I327" s="343">
        <v>4.2300000000000004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85" t="s">
        <v>503</v>
      </c>
      <c r="Q327" s="349"/>
      <c r="R327" s="349"/>
      <c r="S327" s="349"/>
      <c r="T327" s="350"/>
      <c r="U327" s="34"/>
      <c r="V327" s="34"/>
      <c r="W327" s="35" t="s">
        <v>70</v>
      </c>
      <c r="X327" s="344">
        <v>0</v>
      </c>
      <c r="Y327" s="345">
        <f t="shared" si="24"/>
        <v>0</v>
      </c>
      <c r="Z327" s="36">
        <f>IFERROR(IF(X327="","",X327*0.0155),"")</f>
        <v>0</v>
      </c>
      <c r="AA327" s="56"/>
      <c r="AB327" s="57"/>
      <c r="AC327" s="328" t="s">
        <v>504</v>
      </c>
      <c r="AG327" s="67"/>
      <c r="AJ327" s="71" t="s">
        <v>72</v>
      </c>
      <c r="AK327" s="71">
        <v>1</v>
      </c>
      <c r="BB327" s="329" t="s">
        <v>83</v>
      </c>
      <c r="BM327" s="67">
        <f t="shared" si="25"/>
        <v>0</v>
      </c>
      <c r="BN327" s="67">
        <f t="shared" si="26"/>
        <v>0</v>
      </c>
      <c r="BO327" s="67">
        <f t="shared" si="27"/>
        <v>0</v>
      </c>
      <c r="BP327" s="67">
        <f t="shared" si="28"/>
        <v>0</v>
      </c>
    </row>
    <row r="328" spans="1:68" ht="27" customHeight="1" x14ac:dyDescent="0.25">
      <c r="A328" s="54" t="s">
        <v>505</v>
      </c>
      <c r="B328" s="54" t="s">
        <v>506</v>
      </c>
      <c r="C328" s="31">
        <v>4301135198</v>
      </c>
      <c r="D328" s="351">
        <v>4640242180663</v>
      </c>
      <c r="E328" s="352"/>
      <c r="F328" s="343">
        <v>0.9</v>
      </c>
      <c r="G328" s="32">
        <v>4</v>
      </c>
      <c r="H328" s="343">
        <v>3.6</v>
      </c>
      <c r="I328" s="343">
        <v>3.83</v>
      </c>
      <c r="J328" s="32">
        <v>84</v>
      </c>
      <c r="K328" s="32" t="s">
        <v>67</v>
      </c>
      <c r="L328" s="32" t="s">
        <v>68</v>
      </c>
      <c r="M328" s="33" t="s">
        <v>69</v>
      </c>
      <c r="N328" s="33"/>
      <c r="O328" s="32">
        <v>180</v>
      </c>
      <c r="P328" s="363" t="s">
        <v>507</v>
      </c>
      <c r="Q328" s="349"/>
      <c r="R328" s="349"/>
      <c r="S328" s="349"/>
      <c r="T328" s="350"/>
      <c r="U328" s="34"/>
      <c r="V328" s="34"/>
      <c r="W328" s="35" t="s">
        <v>70</v>
      </c>
      <c r="X328" s="344">
        <v>0</v>
      </c>
      <c r="Y328" s="345">
        <f t="shared" si="24"/>
        <v>0</v>
      </c>
      <c r="Z328" s="36">
        <f>IFERROR(IF(X328="","",X328*0.0155),"")</f>
        <v>0</v>
      </c>
      <c r="AA328" s="56"/>
      <c r="AB328" s="57"/>
      <c r="AC328" s="330" t="s">
        <v>508</v>
      </c>
      <c r="AG328" s="67"/>
      <c r="AJ328" s="71" t="s">
        <v>72</v>
      </c>
      <c r="AK328" s="71">
        <v>1</v>
      </c>
      <c r="BB328" s="331" t="s">
        <v>83</v>
      </c>
      <c r="BM328" s="67">
        <f t="shared" si="25"/>
        <v>0</v>
      </c>
      <c r="BN328" s="67">
        <f t="shared" si="26"/>
        <v>0</v>
      </c>
      <c r="BO328" s="67">
        <f t="shared" si="27"/>
        <v>0</v>
      </c>
      <c r="BP328" s="67">
        <f t="shared" si="28"/>
        <v>0</v>
      </c>
    </row>
    <row r="329" spans="1:68" ht="27" customHeight="1" x14ac:dyDescent="0.25">
      <c r="A329" s="54" t="s">
        <v>509</v>
      </c>
      <c r="B329" s="54" t="s">
        <v>510</v>
      </c>
      <c r="C329" s="31">
        <v>4301135723</v>
      </c>
      <c r="D329" s="351">
        <v>4640242181783</v>
      </c>
      <c r="E329" s="352"/>
      <c r="F329" s="343">
        <v>0.3</v>
      </c>
      <c r="G329" s="32">
        <v>9</v>
      </c>
      <c r="H329" s="343">
        <v>2.7</v>
      </c>
      <c r="I329" s="343">
        <v>2.988</v>
      </c>
      <c r="J329" s="32">
        <v>126</v>
      </c>
      <c r="K329" s="32" t="s">
        <v>80</v>
      </c>
      <c r="L329" s="32" t="s">
        <v>68</v>
      </c>
      <c r="M329" s="33" t="s">
        <v>69</v>
      </c>
      <c r="N329" s="33"/>
      <c r="O329" s="32">
        <v>180</v>
      </c>
      <c r="P329" s="400" t="s">
        <v>511</v>
      </c>
      <c r="Q329" s="349"/>
      <c r="R329" s="349"/>
      <c r="S329" s="349"/>
      <c r="T329" s="350"/>
      <c r="U329" s="34"/>
      <c r="V329" s="34"/>
      <c r="W329" s="35" t="s">
        <v>70</v>
      </c>
      <c r="X329" s="344">
        <v>0</v>
      </c>
      <c r="Y329" s="345">
        <f t="shared" si="24"/>
        <v>0</v>
      </c>
      <c r="Z329" s="36">
        <f>IFERROR(IF(X329="","",X329*0.00936),"")</f>
        <v>0</v>
      </c>
      <c r="AA329" s="56"/>
      <c r="AB329" s="57"/>
      <c r="AC329" s="332" t="s">
        <v>512</v>
      </c>
      <c r="AG329" s="67"/>
      <c r="AJ329" s="71" t="s">
        <v>72</v>
      </c>
      <c r="AK329" s="71">
        <v>1</v>
      </c>
      <c r="BB329" s="333" t="s">
        <v>83</v>
      </c>
      <c r="BM329" s="67">
        <f t="shared" si="25"/>
        <v>0</v>
      </c>
      <c r="BN329" s="67">
        <f t="shared" si="26"/>
        <v>0</v>
      </c>
      <c r="BO329" s="67">
        <f t="shared" si="27"/>
        <v>0</v>
      </c>
      <c r="BP329" s="67">
        <f t="shared" si="28"/>
        <v>0</v>
      </c>
    </row>
    <row r="330" spans="1:68" x14ac:dyDescent="0.2">
      <c r="A330" s="365"/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66"/>
      <c r="P330" s="355" t="s">
        <v>73</v>
      </c>
      <c r="Q330" s="356"/>
      <c r="R330" s="356"/>
      <c r="S330" s="356"/>
      <c r="T330" s="356"/>
      <c r="U330" s="356"/>
      <c r="V330" s="357"/>
      <c r="W330" s="37" t="s">
        <v>70</v>
      </c>
      <c r="X330" s="346">
        <f>IFERROR(SUM(X309:X329),"0")</f>
        <v>56</v>
      </c>
      <c r="Y330" s="346">
        <f>IFERROR(SUM(Y309:Y329),"0")</f>
        <v>56</v>
      </c>
      <c r="Z330" s="346">
        <f>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</f>
        <v>0.52415999999999996</v>
      </c>
      <c r="AA330" s="347"/>
      <c r="AB330" s="347"/>
      <c r="AC330" s="347"/>
    </row>
    <row r="331" spans="1:68" x14ac:dyDescent="0.2">
      <c r="A331" s="359"/>
      <c r="B331" s="359"/>
      <c r="C331" s="359"/>
      <c r="D331" s="359"/>
      <c r="E331" s="359"/>
      <c r="F331" s="359"/>
      <c r="G331" s="359"/>
      <c r="H331" s="359"/>
      <c r="I331" s="359"/>
      <c r="J331" s="359"/>
      <c r="K331" s="359"/>
      <c r="L331" s="359"/>
      <c r="M331" s="359"/>
      <c r="N331" s="359"/>
      <c r="O331" s="366"/>
      <c r="P331" s="355" t="s">
        <v>73</v>
      </c>
      <c r="Q331" s="356"/>
      <c r="R331" s="356"/>
      <c r="S331" s="356"/>
      <c r="T331" s="356"/>
      <c r="U331" s="356"/>
      <c r="V331" s="357"/>
      <c r="W331" s="37" t="s">
        <v>74</v>
      </c>
      <c r="X331" s="346">
        <f>IFERROR(SUMPRODUCT(X309:X329*H309:H329),"0")</f>
        <v>197.40000000000003</v>
      </c>
      <c r="Y331" s="346">
        <f>IFERROR(SUMPRODUCT(Y309:Y329*H309:H329),"0")</f>
        <v>197.40000000000003</v>
      </c>
      <c r="Z331" s="37"/>
      <c r="AA331" s="347"/>
      <c r="AB331" s="347"/>
      <c r="AC331" s="347"/>
    </row>
    <row r="332" spans="1:68" ht="16.5" customHeight="1" x14ac:dyDescent="0.25">
      <c r="A332" s="358" t="s">
        <v>513</v>
      </c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59"/>
      <c r="P332" s="359"/>
      <c r="Q332" s="359"/>
      <c r="R332" s="359"/>
      <c r="S332" s="359"/>
      <c r="T332" s="359"/>
      <c r="U332" s="359"/>
      <c r="V332" s="359"/>
      <c r="W332" s="359"/>
      <c r="X332" s="359"/>
      <c r="Y332" s="359"/>
      <c r="Z332" s="359"/>
      <c r="AA332" s="339"/>
      <c r="AB332" s="339"/>
      <c r="AC332" s="339"/>
    </row>
    <row r="333" spans="1:68" ht="14.25" customHeight="1" x14ac:dyDescent="0.25">
      <c r="A333" s="362" t="s">
        <v>150</v>
      </c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59"/>
      <c r="N333" s="359"/>
      <c r="O333" s="359"/>
      <c r="P333" s="359"/>
      <c r="Q333" s="359"/>
      <c r="R333" s="359"/>
      <c r="S333" s="359"/>
      <c r="T333" s="359"/>
      <c r="U333" s="359"/>
      <c r="V333" s="359"/>
      <c r="W333" s="359"/>
      <c r="X333" s="359"/>
      <c r="Y333" s="359"/>
      <c r="Z333" s="359"/>
      <c r="AA333" s="340"/>
      <c r="AB333" s="340"/>
      <c r="AC333" s="340"/>
    </row>
    <row r="334" spans="1:68" ht="27" customHeight="1" x14ac:dyDescent="0.25">
      <c r="A334" s="54" t="s">
        <v>514</v>
      </c>
      <c r="B334" s="54" t="s">
        <v>515</v>
      </c>
      <c r="C334" s="31">
        <v>4301135268</v>
      </c>
      <c r="D334" s="351">
        <v>4640242181134</v>
      </c>
      <c r="E334" s="352"/>
      <c r="F334" s="343">
        <v>0.8</v>
      </c>
      <c r="G334" s="32">
        <v>5</v>
      </c>
      <c r="H334" s="343">
        <v>4</v>
      </c>
      <c r="I334" s="343">
        <v>4.2830000000000004</v>
      </c>
      <c r="J334" s="32">
        <v>84</v>
      </c>
      <c r="K334" s="32" t="s">
        <v>67</v>
      </c>
      <c r="L334" s="32" t="s">
        <v>68</v>
      </c>
      <c r="M334" s="33" t="s">
        <v>69</v>
      </c>
      <c r="N334" s="33"/>
      <c r="O334" s="32">
        <v>180</v>
      </c>
      <c r="P334" s="391" t="s">
        <v>516</v>
      </c>
      <c r="Q334" s="349"/>
      <c r="R334" s="349"/>
      <c r="S334" s="349"/>
      <c r="T334" s="350"/>
      <c r="U334" s="34"/>
      <c r="V334" s="34"/>
      <c r="W334" s="35" t="s">
        <v>70</v>
      </c>
      <c r="X334" s="344">
        <v>0</v>
      </c>
      <c r="Y334" s="345">
        <f>IFERROR(IF(X334="","",X334),"")</f>
        <v>0</v>
      </c>
      <c r="Z334" s="36">
        <f>IFERROR(IF(X334="","",X334*0.0155),"")</f>
        <v>0</v>
      </c>
      <c r="AA334" s="56"/>
      <c r="AB334" s="57"/>
      <c r="AC334" s="334" t="s">
        <v>517</v>
      </c>
      <c r="AG334" s="67"/>
      <c r="AJ334" s="71" t="s">
        <v>72</v>
      </c>
      <c r="AK334" s="71">
        <v>1</v>
      </c>
      <c r="BB334" s="335" t="s">
        <v>83</v>
      </c>
      <c r="BM334" s="67">
        <f>IFERROR(X334*I334,"0")</f>
        <v>0</v>
      </c>
      <c r="BN334" s="67">
        <f>IFERROR(Y334*I334,"0")</f>
        <v>0</v>
      </c>
      <c r="BO334" s="67">
        <f>IFERROR(X334/J334,"0")</f>
        <v>0</v>
      </c>
      <c r="BP334" s="67">
        <f>IFERROR(Y334/J334,"0")</f>
        <v>0</v>
      </c>
    </row>
    <row r="335" spans="1:68" x14ac:dyDescent="0.2">
      <c r="A335" s="365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66"/>
      <c r="P335" s="355" t="s">
        <v>73</v>
      </c>
      <c r="Q335" s="356"/>
      <c r="R335" s="356"/>
      <c r="S335" s="356"/>
      <c r="T335" s="356"/>
      <c r="U335" s="356"/>
      <c r="V335" s="357"/>
      <c r="W335" s="37" t="s">
        <v>70</v>
      </c>
      <c r="X335" s="346">
        <f>IFERROR(SUM(X334:X334),"0")</f>
        <v>0</v>
      </c>
      <c r="Y335" s="346">
        <f>IFERROR(SUM(Y334:Y334),"0")</f>
        <v>0</v>
      </c>
      <c r="Z335" s="346">
        <f>IFERROR(IF(Z334="",0,Z334),"0")</f>
        <v>0</v>
      </c>
      <c r="AA335" s="347"/>
      <c r="AB335" s="347"/>
      <c r="AC335" s="347"/>
    </row>
    <row r="336" spans="1:68" x14ac:dyDescent="0.2">
      <c r="A336" s="359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366"/>
      <c r="P336" s="355" t="s">
        <v>73</v>
      </c>
      <c r="Q336" s="356"/>
      <c r="R336" s="356"/>
      <c r="S336" s="356"/>
      <c r="T336" s="356"/>
      <c r="U336" s="356"/>
      <c r="V336" s="357"/>
      <c r="W336" s="37" t="s">
        <v>74</v>
      </c>
      <c r="X336" s="346">
        <f>IFERROR(SUMPRODUCT(X334:X334*H334:H334),"0")</f>
        <v>0</v>
      </c>
      <c r="Y336" s="346">
        <f>IFERROR(SUMPRODUCT(Y334:Y334*H334:H334),"0")</f>
        <v>0</v>
      </c>
      <c r="Z336" s="37"/>
      <c r="AA336" s="347"/>
      <c r="AB336" s="347"/>
      <c r="AC336" s="347"/>
    </row>
    <row r="337" spans="1:38" ht="15" customHeight="1" x14ac:dyDescent="0.2">
      <c r="A337" s="423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424"/>
      <c r="P337" s="405" t="s">
        <v>518</v>
      </c>
      <c r="Q337" s="406"/>
      <c r="R337" s="406"/>
      <c r="S337" s="406"/>
      <c r="T337" s="406"/>
      <c r="U337" s="406"/>
      <c r="V337" s="407"/>
      <c r="W337" s="37" t="s">
        <v>74</v>
      </c>
      <c r="X337" s="346">
        <f>IFERROR(X24+X33+X40+X53+X58+X63+X68+X76+X82+X87+X93+X103+X110+X120+X126+X132+X138+X143+X148+X154+X159+X165+X173+X178+X186+X190+X195+X204+X211+X221+X229+X234+X239+X245+X250+X256+X262+X269+X274+X280+X284+X292+X296+X301+X307+X331+X336,"0")</f>
        <v>8780.6799999999985</v>
      </c>
      <c r="Y337" s="346">
        <f>IFERROR(Y24+Y33+Y40+Y53+Y58+Y63+Y68+Y76+Y82+Y87+Y93+Y103+Y110+Y120+Y126+Y132+Y138+Y143+Y148+Y154+Y159+Y165+Y173+Y178+Y186+Y190+Y195+Y204+Y211+Y221+Y229+Y234+Y239+Y245+Y250+Y256+Y262+Y269+Y274+Y280+Y284+Y292+Y296+Y301+Y307+Y331+Y336,"0")</f>
        <v>8780.6799999999985</v>
      </c>
      <c r="Z337" s="37"/>
      <c r="AA337" s="347"/>
      <c r="AB337" s="347"/>
      <c r="AC337" s="347"/>
    </row>
    <row r="338" spans="1:38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424"/>
      <c r="P338" s="405" t="s">
        <v>519</v>
      </c>
      <c r="Q338" s="406"/>
      <c r="R338" s="406"/>
      <c r="S338" s="406"/>
      <c r="T338" s="406"/>
      <c r="U338" s="406"/>
      <c r="V338" s="407"/>
      <c r="W338" s="37" t="s">
        <v>74</v>
      </c>
      <c r="X338" s="346">
        <f>IFERROR(SUM(BM22:BM334),"0")</f>
        <v>9708.9971999999998</v>
      </c>
      <c r="Y338" s="346">
        <f>IFERROR(SUM(BN22:BN334),"0")</f>
        <v>9708.9971999999998</v>
      </c>
      <c r="Z338" s="37"/>
      <c r="AA338" s="347"/>
      <c r="AB338" s="347"/>
      <c r="AC338" s="347"/>
    </row>
    <row r="339" spans="1:38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424"/>
      <c r="P339" s="405" t="s">
        <v>520</v>
      </c>
      <c r="Q339" s="406"/>
      <c r="R339" s="406"/>
      <c r="S339" s="406"/>
      <c r="T339" s="406"/>
      <c r="U339" s="406"/>
      <c r="V339" s="407"/>
      <c r="W339" s="37" t="s">
        <v>521</v>
      </c>
      <c r="X339" s="38">
        <f>ROUNDUP(SUM(BO22:BO334),0)</f>
        <v>26</v>
      </c>
      <c r="Y339" s="38">
        <f>ROUNDUP(SUM(BP22:BP334),0)</f>
        <v>26</v>
      </c>
      <c r="Z339" s="37"/>
      <c r="AA339" s="347"/>
      <c r="AB339" s="347"/>
      <c r="AC339" s="347"/>
    </row>
    <row r="340" spans="1:38" x14ac:dyDescent="0.2">
      <c r="A340" s="359"/>
      <c r="B340" s="359"/>
      <c r="C340" s="359"/>
      <c r="D340" s="359"/>
      <c r="E340" s="359"/>
      <c r="F340" s="359"/>
      <c r="G340" s="359"/>
      <c r="H340" s="359"/>
      <c r="I340" s="359"/>
      <c r="J340" s="359"/>
      <c r="K340" s="359"/>
      <c r="L340" s="359"/>
      <c r="M340" s="359"/>
      <c r="N340" s="359"/>
      <c r="O340" s="424"/>
      <c r="P340" s="405" t="s">
        <v>522</v>
      </c>
      <c r="Q340" s="406"/>
      <c r="R340" s="406"/>
      <c r="S340" s="406"/>
      <c r="T340" s="406"/>
      <c r="U340" s="406"/>
      <c r="V340" s="407"/>
      <c r="W340" s="37" t="s">
        <v>74</v>
      </c>
      <c r="X340" s="346">
        <f>GrossWeightTotal+PalletQtyTotal*25</f>
        <v>10358.9972</v>
      </c>
      <c r="Y340" s="346">
        <f>GrossWeightTotalR+PalletQtyTotalR*25</f>
        <v>10358.9972</v>
      </c>
      <c r="Z340" s="37"/>
      <c r="AA340" s="347"/>
      <c r="AB340" s="347"/>
      <c r="AC340" s="347"/>
    </row>
    <row r="341" spans="1:38" x14ac:dyDescent="0.2">
      <c r="A341" s="359"/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59"/>
      <c r="N341" s="359"/>
      <c r="O341" s="424"/>
      <c r="P341" s="405" t="s">
        <v>523</v>
      </c>
      <c r="Q341" s="406"/>
      <c r="R341" s="406"/>
      <c r="S341" s="406"/>
      <c r="T341" s="406"/>
      <c r="U341" s="406"/>
      <c r="V341" s="407"/>
      <c r="W341" s="37" t="s">
        <v>521</v>
      </c>
      <c r="X341" s="346">
        <f>IFERROR(X23+X32+X39+X52+X57+X62+X67+X75+X81+X86+X92+X102+X109+X119+X125+X131+X137+X142+X147+X153+X158+X164+X172+X177+X185+X189+X194+X203+X210+X220+X228+X233+X238+X244+X249+X255+X261+X268+X273+X279+X283+X291+X295+X300+X306+X330+X335,"0")</f>
        <v>2124</v>
      </c>
      <c r="Y341" s="346">
        <f>IFERROR(Y23+Y32+Y39+Y52+Y57+Y62+Y67+Y75+Y81+Y86+Y92+Y102+Y109+Y119+Y125+Y131+Y137+Y142+Y147+Y153+Y158+Y164+Y172+Y177+Y185+Y189+Y194+Y203+Y210+Y220+Y228+Y233+Y238+Y244+Y249+Y255+Y261+Y268+Y273+Y279+Y283+Y291+Y295+Y300+Y306+Y330+Y335,"0")</f>
        <v>2124</v>
      </c>
      <c r="Z341" s="37"/>
      <c r="AA341" s="347"/>
      <c r="AB341" s="347"/>
      <c r="AC341" s="347"/>
    </row>
    <row r="342" spans="1:38" ht="14.25" customHeight="1" x14ac:dyDescent="0.2">
      <c r="A342" s="359"/>
      <c r="B342" s="359"/>
      <c r="C342" s="359"/>
      <c r="D342" s="359"/>
      <c r="E342" s="359"/>
      <c r="F342" s="359"/>
      <c r="G342" s="359"/>
      <c r="H342" s="359"/>
      <c r="I342" s="359"/>
      <c r="J342" s="359"/>
      <c r="K342" s="359"/>
      <c r="L342" s="359"/>
      <c r="M342" s="359"/>
      <c r="N342" s="359"/>
      <c r="O342" s="424"/>
      <c r="P342" s="405" t="s">
        <v>524</v>
      </c>
      <c r="Q342" s="406"/>
      <c r="R342" s="406"/>
      <c r="S342" s="406"/>
      <c r="T342" s="406"/>
      <c r="U342" s="406"/>
      <c r="V342" s="407"/>
      <c r="W342" s="39" t="s">
        <v>525</v>
      </c>
      <c r="X342" s="37"/>
      <c r="Y342" s="37"/>
      <c r="Z342" s="37">
        <f>IFERROR(Z23+Z32+Z39+Z52+Z57+Z62+Z67+Z75+Z81+Z86+Z92+Z102+Z109+Z119+Z125+Z131+Z137+Z142+Z147+Z153+Z158+Z164+Z172+Z177+Z185+Z189+Z194+Z203+Z210+Z220+Z228+Z233+Z238+Z244+Z249+Z255+Z261+Z268+Z273+Z279+Z283+Z291+Z295+Z300+Z306+Z330+Z335,"0")</f>
        <v>32.468559999999997</v>
      </c>
      <c r="AA342" s="347"/>
      <c r="AB342" s="347"/>
      <c r="AC342" s="347"/>
    </row>
    <row r="343" spans="1:38" ht="13.5" customHeight="1" thickBot="1" x14ac:dyDescent="0.25"/>
    <row r="344" spans="1:38" ht="27" customHeight="1" thickTop="1" thickBot="1" x14ac:dyDescent="0.25">
      <c r="A344" s="40" t="s">
        <v>526</v>
      </c>
      <c r="B344" s="341" t="s">
        <v>63</v>
      </c>
      <c r="C344" s="367" t="s">
        <v>75</v>
      </c>
      <c r="D344" s="443"/>
      <c r="E344" s="443"/>
      <c r="F344" s="443"/>
      <c r="G344" s="443"/>
      <c r="H344" s="443"/>
      <c r="I344" s="443"/>
      <c r="J344" s="443"/>
      <c r="K344" s="443"/>
      <c r="L344" s="443"/>
      <c r="M344" s="443"/>
      <c r="N344" s="443"/>
      <c r="O344" s="443"/>
      <c r="P344" s="443"/>
      <c r="Q344" s="443"/>
      <c r="R344" s="443"/>
      <c r="S344" s="443"/>
      <c r="T344" s="444"/>
      <c r="U344" s="367" t="s">
        <v>266</v>
      </c>
      <c r="V344" s="444"/>
      <c r="W344" s="367" t="s">
        <v>292</v>
      </c>
      <c r="X344" s="444"/>
      <c r="Y344" s="367" t="s">
        <v>315</v>
      </c>
      <c r="Z344" s="443"/>
      <c r="AA344" s="443"/>
      <c r="AB344" s="443"/>
      <c r="AC344" s="443"/>
      <c r="AD344" s="443"/>
      <c r="AE344" s="443"/>
      <c r="AF344" s="444"/>
      <c r="AG344" s="341" t="s">
        <v>394</v>
      </c>
      <c r="AH344" s="367" t="s">
        <v>399</v>
      </c>
      <c r="AI344" s="444"/>
      <c r="AJ344" s="341" t="s">
        <v>409</v>
      </c>
      <c r="AK344" s="367" t="s">
        <v>267</v>
      </c>
      <c r="AL344" s="444"/>
    </row>
    <row r="345" spans="1:38" ht="14.25" customHeight="1" thickTop="1" x14ac:dyDescent="0.2">
      <c r="A345" s="379" t="s">
        <v>527</v>
      </c>
      <c r="B345" s="367" t="s">
        <v>63</v>
      </c>
      <c r="C345" s="367" t="s">
        <v>76</v>
      </c>
      <c r="D345" s="367" t="s">
        <v>93</v>
      </c>
      <c r="E345" s="367" t="s">
        <v>106</v>
      </c>
      <c r="F345" s="367" t="s">
        <v>131</v>
      </c>
      <c r="G345" s="367" t="s">
        <v>165</v>
      </c>
      <c r="H345" s="367" t="s">
        <v>172</v>
      </c>
      <c r="I345" s="367" t="s">
        <v>177</v>
      </c>
      <c r="J345" s="367" t="s">
        <v>186</v>
      </c>
      <c r="K345" s="367" t="s">
        <v>203</v>
      </c>
      <c r="L345" s="367" t="s">
        <v>213</v>
      </c>
      <c r="M345" s="367" t="s">
        <v>227</v>
      </c>
      <c r="N345" s="342"/>
      <c r="O345" s="367" t="s">
        <v>233</v>
      </c>
      <c r="P345" s="367" t="s">
        <v>240</v>
      </c>
      <c r="Q345" s="367" t="s">
        <v>246</v>
      </c>
      <c r="R345" s="367" t="s">
        <v>251</v>
      </c>
      <c r="S345" s="367" t="s">
        <v>254</v>
      </c>
      <c r="T345" s="367" t="s">
        <v>262</v>
      </c>
      <c r="U345" s="367" t="s">
        <v>267</v>
      </c>
      <c r="V345" s="367" t="s">
        <v>271</v>
      </c>
      <c r="W345" s="367" t="s">
        <v>293</v>
      </c>
      <c r="X345" s="367" t="s">
        <v>311</v>
      </c>
      <c r="Y345" s="367" t="s">
        <v>316</v>
      </c>
      <c r="Z345" s="367" t="s">
        <v>328</v>
      </c>
      <c r="AA345" s="367" t="s">
        <v>338</v>
      </c>
      <c r="AB345" s="367" t="s">
        <v>353</v>
      </c>
      <c r="AC345" s="367" t="s">
        <v>364</v>
      </c>
      <c r="AD345" s="367" t="s">
        <v>368</v>
      </c>
      <c r="AE345" s="367" t="s">
        <v>384</v>
      </c>
      <c r="AF345" s="367" t="s">
        <v>388</v>
      </c>
      <c r="AG345" s="367" t="s">
        <v>395</v>
      </c>
      <c r="AH345" s="367" t="s">
        <v>400</v>
      </c>
      <c r="AI345" s="367" t="s">
        <v>406</v>
      </c>
      <c r="AJ345" s="367" t="s">
        <v>410</v>
      </c>
      <c r="AK345" s="367" t="s">
        <v>267</v>
      </c>
      <c r="AL345" s="367" t="s">
        <v>513</v>
      </c>
    </row>
    <row r="346" spans="1:38" ht="13.5" customHeight="1" thickBot="1" x14ac:dyDescent="0.25">
      <c r="A346" s="380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68"/>
      <c r="N346" s="342"/>
      <c r="O346" s="368"/>
      <c r="P346" s="368"/>
      <c r="Q346" s="368"/>
      <c r="R346" s="368"/>
      <c r="S346" s="368"/>
      <c r="T346" s="368"/>
      <c r="U346" s="368"/>
      <c r="V346" s="368"/>
      <c r="W346" s="368"/>
      <c r="X346" s="368"/>
      <c r="Y346" s="368"/>
      <c r="Z346" s="368"/>
      <c r="AA346" s="368"/>
      <c r="AB346" s="368"/>
      <c r="AC346" s="368"/>
      <c r="AD346" s="368"/>
      <c r="AE346" s="368"/>
      <c r="AF346" s="368"/>
      <c r="AG346" s="368"/>
      <c r="AH346" s="368"/>
      <c r="AI346" s="368"/>
      <c r="AJ346" s="368"/>
      <c r="AK346" s="368"/>
      <c r="AL346" s="368"/>
    </row>
    <row r="347" spans="1:38" ht="18" customHeight="1" thickTop="1" thickBot="1" x14ac:dyDescent="0.25">
      <c r="A347" s="40" t="s">
        <v>528</v>
      </c>
      <c r="B347" s="46">
        <f>IFERROR(X22*H22,"0")</f>
        <v>0</v>
      </c>
      <c r="C347" s="46">
        <f>IFERROR(X28*H28,"0")+IFERROR(X29*H29,"0")+IFERROR(X30*H30,"0")+IFERROR(X31*H31,"0")</f>
        <v>210</v>
      </c>
      <c r="D347" s="46">
        <f>IFERROR(X36*H36,"0")+IFERROR(X37*H37,"0")+IFERROR(X38*H38,"0")</f>
        <v>0</v>
      </c>
      <c r="E347" s="46">
        <f>IFERROR(X43*H43,"0")+IFERROR(X44*H44,"0")+IFERROR(X45*H45,"0")+IFERROR(X46*H46,"0")+IFERROR(X47*H47,"0")+IFERROR(X48*H48,"0")+IFERROR(X49*H49,"0")+IFERROR(X50*H50,"0")+IFERROR(X51*H51,"0")</f>
        <v>420</v>
      </c>
      <c r="F347" s="46">
        <f>IFERROR(X56*H56,"0")+IFERROR(X60*H60,"0")+IFERROR(X61*H61,"0")+IFERROR(X65*H65,"0")+IFERROR(X66*H66,"0")+IFERROR(X70*H70,"0")+IFERROR(X71*H71,"0")+IFERROR(X72*H72,"0")+IFERROR(X73*H73,"0")+IFERROR(X74*H74,"0")</f>
        <v>0</v>
      </c>
      <c r="G347" s="46">
        <f>IFERROR(X79*H79,"0")+IFERROR(X80*H80,"0")</f>
        <v>480</v>
      </c>
      <c r="H347" s="46">
        <f>IFERROR(X85*H85,"0")</f>
        <v>50.4</v>
      </c>
      <c r="I347" s="46">
        <f>IFERROR(X90*H90,"0")+IFERROR(X91*H91,"0")</f>
        <v>201.6</v>
      </c>
      <c r="J347" s="46">
        <f>IFERROR(X96*H96,"0")+IFERROR(X97*H97,"0")+IFERROR(X98*H98,"0")+IFERROR(X99*H99,"0")+IFERROR(X100*H100,"0")+IFERROR(X101*H101,"0")</f>
        <v>764.4</v>
      </c>
      <c r="K347" s="46">
        <f>IFERROR(X106*H106,"0")+IFERROR(X107*H107,"0")+IFERROR(X108*H108,"0")</f>
        <v>30.240000000000002</v>
      </c>
      <c r="L347" s="46">
        <f>IFERROR(X113*H113,"0")+IFERROR(X114*H114,"0")+IFERROR(X115*H115,"0")+IFERROR(X116*H116,"0")+IFERROR(X117*H117,"0")+IFERROR(X118*H118,"0")</f>
        <v>2133.6</v>
      </c>
      <c r="M347" s="46">
        <f>IFERROR(X123*H123,"0")+IFERROR(X124*H124,"0")</f>
        <v>882</v>
      </c>
      <c r="N347" s="342"/>
      <c r="O347" s="46">
        <f>IFERROR(X129*H129,"0")+IFERROR(X130*H130,"0")</f>
        <v>252</v>
      </c>
      <c r="P347" s="46">
        <f>IFERROR(X135*H135,"0")+IFERROR(X136*H136,"0")</f>
        <v>210</v>
      </c>
      <c r="Q347" s="46">
        <f>IFERROR(X141*H141,"0")</f>
        <v>42</v>
      </c>
      <c r="R347" s="46">
        <f>IFERROR(X146*H146,"0")</f>
        <v>37.800000000000004</v>
      </c>
      <c r="S347" s="46">
        <f>IFERROR(X151*H151,"0")+IFERROR(X152*H152,"0")</f>
        <v>0</v>
      </c>
      <c r="T347" s="46">
        <f>IFERROR(X157*H157,"0")</f>
        <v>0</v>
      </c>
      <c r="U347" s="46">
        <f>IFERROR(X163*H163,"0")</f>
        <v>0</v>
      </c>
      <c r="V347" s="46">
        <f>IFERROR(X168*H168,"0")+IFERROR(X169*H169,"0")+IFERROR(X170*H170,"0")+IFERROR(X171*H171,"0")+IFERROR(X175*H175,"0")+IFERROR(X176*H176,"0")</f>
        <v>240</v>
      </c>
      <c r="W347" s="46">
        <f>IFERROR(X182*H182,"0")+IFERROR(X183*H183,"0")+IFERROR(X184*H184,"0")+IFERROR(X188*H188,"0")</f>
        <v>840</v>
      </c>
      <c r="X347" s="46">
        <f>IFERROR(X193*H193,"0")</f>
        <v>0</v>
      </c>
      <c r="Y347" s="46">
        <f>IFERROR(X199*H199,"0")+IFERROR(X200*H200,"0")+IFERROR(X201*H201,"0")+IFERROR(X202*H202,"0")</f>
        <v>0</v>
      </c>
      <c r="Z347" s="46">
        <f>IFERROR(X207*H207,"0")+IFERROR(X208*H208,"0")+IFERROR(X209*H209,"0")</f>
        <v>537.59999999999991</v>
      </c>
      <c r="AA347" s="46">
        <f>IFERROR(X214*H214,"0")+IFERROR(X215*H215,"0")+IFERROR(X216*H216,"0")+IFERROR(X217*H217,"0")+IFERROR(X218*H218,"0")+IFERROR(X219*H219,"0")</f>
        <v>134.39999999999998</v>
      </c>
      <c r="AB347" s="46">
        <f>IFERROR(X224*H224,"0")+IFERROR(X225*H225,"0")+IFERROR(X226*H226,"0")+IFERROR(X227*H227,"0")</f>
        <v>86.4</v>
      </c>
      <c r="AC347" s="46">
        <f>IFERROR(X232*H232,"0")</f>
        <v>0</v>
      </c>
      <c r="AD347" s="46">
        <f>IFERROR(X237*H237,"0")+IFERROR(X241*H241,"0")+IFERROR(X242*H242,"0")+IFERROR(X243*H243,"0")</f>
        <v>0</v>
      </c>
      <c r="AE347" s="46">
        <f>IFERROR(X248*H248,"0")</f>
        <v>0</v>
      </c>
      <c r="AF347" s="46">
        <f>IFERROR(X253*H253,"0")+IFERROR(X254*H254,"0")</f>
        <v>76.800000000000011</v>
      </c>
      <c r="AG347" s="46">
        <f>IFERROR(X260*H260,"0")</f>
        <v>0</v>
      </c>
      <c r="AH347" s="46">
        <f>IFERROR(X266*H266,"0")+IFERROR(X267*H267,"0")</f>
        <v>240</v>
      </c>
      <c r="AI347" s="46">
        <f>IFERROR(X272*H272,"0")</f>
        <v>0</v>
      </c>
      <c r="AJ347" s="46">
        <f>IFERROR(X278*H278,"0")+IFERROR(X282*H282,"0")</f>
        <v>0</v>
      </c>
      <c r="AK347" s="46">
        <f>IFERROR(X288*H288,"0")+IFERROR(X289*H289,"0")+IFERROR(X290*H290,"0")+IFERROR(X294*H294,"0")+IFERROR(X298*H298,"0")+IFERROR(X299*H299,"0")+IFERROR(X303*H303,"0")+IFERROR(X304*H304,"0")+IFERROR(X305*H305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</f>
        <v>911.44</v>
      </c>
      <c r="AL347" s="46">
        <f>IFERROR(X334*H334,"0")</f>
        <v>0</v>
      </c>
    </row>
    <row r="348" spans="1:38" ht="13.5" customHeight="1" thickTop="1" x14ac:dyDescent="0.2">
      <c r="C348" s="342"/>
    </row>
    <row r="349" spans="1:38" ht="19.5" customHeight="1" x14ac:dyDescent="0.2">
      <c r="A349" s="58" t="s">
        <v>529</v>
      </c>
      <c r="B349" s="58" t="s">
        <v>530</v>
      </c>
      <c r="C349" s="58" t="s">
        <v>531</v>
      </c>
    </row>
    <row r="350" spans="1:38" x14ac:dyDescent="0.2">
      <c r="A350" s="59">
        <f>SUMPRODUCT(--(BB:BB="ЗПФ"),--(W:W="кор"),H:H,Y:Y)+SUMPRODUCT(--(BB:BB="ЗПФ"),--(W:W="кг"),Y:Y)</f>
        <v>4348.8</v>
      </c>
      <c r="B350" s="60">
        <f>SUMPRODUCT(--(BB:BB="ПГП"),--(W:W="кор"),H:H,Y:Y)+SUMPRODUCT(--(BB:BB="ПГП"),--(W:W="кг"),Y:Y)</f>
        <v>4431.88</v>
      </c>
      <c r="C350" s="60">
        <f>SUMPRODUCT(--(BB:BB="КИЗ"),--(W:W="кор"),H:H,Y:Y)+SUMPRODUCT(--(BB:BB="КИЗ"),--(W:W="кг"),Y:Y)</f>
        <v>0</v>
      </c>
    </row>
  </sheetData>
  <sheetProtection algorithmName="SHA-512" hashValue="EBLKW7H+eXLhaXs7QQdI1harq2JDBn5TaDX+129ZJ+grAFOrJKPaCkUmwJUOocuORYMUQFMt1MBaBHkAn/De/g==" saltValue="f2kSGlFKHnW6HsAn05N3O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3">
    <mergeCell ref="P345:P346"/>
    <mergeCell ref="A142:O143"/>
    <mergeCell ref="P60:T60"/>
    <mergeCell ref="A279:O280"/>
    <mergeCell ref="D266:E266"/>
    <mergeCell ref="U17:V17"/>
    <mergeCell ref="Y17:Y18"/>
    <mergeCell ref="A8:C8"/>
    <mergeCell ref="P124:T124"/>
    <mergeCell ref="P138:V138"/>
    <mergeCell ref="P151:T151"/>
    <mergeCell ref="A137:O138"/>
    <mergeCell ref="D97:E97"/>
    <mergeCell ref="A128:Z128"/>
    <mergeCell ref="P76:V76"/>
    <mergeCell ref="A268:O269"/>
    <mergeCell ref="A10:C10"/>
    <mergeCell ref="P218:T218"/>
    <mergeCell ref="A335:O336"/>
    <mergeCell ref="A192:Z192"/>
    <mergeCell ref="A21:Z21"/>
    <mergeCell ref="D184:E184"/>
    <mergeCell ref="U344:V344"/>
    <mergeCell ref="P296:V296"/>
    <mergeCell ref="P23:V23"/>
    <mergeCell ref="A231:Z231"/>
    <mergeCell ref="P210:V210"/>
    <mergeCell ref="A206:Z206"/>
    <mergeCell ref="A35:Z35"/>
    <mergeCell ref="A333:Z333"/>
    <mergeCell ref="P185:V185"/>
    <mergeCell ref="P283:V283"/>
    <mergeCell ref="V12:W12"/>
    <mergeCell ref="P319:T319"/>
    <mergeCell ref="D237:E237"/>
    <mergeCell ref="P85:T85"/>
    <mergeCell ref="A181:Z181"/>
    <mergeCell ref="D17:E18"/>
    <mergeCell ref="P71:T71"/>
    <mergeCell ref="P313:T313"/>
    <mergeCell ref="P202:T202"/>
    <mergeCell ref="D123:E123"/>
    <mergeCell ref="X17:X18"/>
    <mergeCell ref="D50:E50"/>
    <mergeCell ref="D44:E44"/>
    <mergeCell ref="AH344:AI344"/>
    <mergeCell ref="P119:V119"/>
    <mergeCell ref="D175:E175"/>
    <mergeCell ref="A236:Z236"/>
    <mergeCell ref="F345:F346"/>
    <mergeCell ref="P253:T253"/>
    <mergeCell ref="A223:Z223"/>
    <mergeCell ref="V11:W11"/>
    <mergeCell ref="P317:T317"/>
    <mergeCell ref="D323:E323"/>
    <mergeCell ref="D152:E152"/>
    <mergeCell ref="P146:T146"/>
    <mergeCell ref="D29:E29"/>
    <mergeCell ref="D216:E216"/>
    <mergeCell ref="P195:V195"/>
    <mergeCell ref="P300:V300"/>
    <mergeCell ref="A194:O195"/>
    <mergeCell ref="A20:Z20"/>
    <mergeCell ref="P123:T123"/>
    <mergeCell ref="A112:Z112"/>
    <mergeCell ref="D218:E218"/>
    <mergeCell ref="P137:V137"/>
    <mergeCell ref="A127:Z127"/>
    <mergeCell ref="P53:V53"/>
    <mergeCell ref="AD17:AF18"/>
    <mergeCell ref="A39:O40"/>
    <mergeCell ref="P142:V142"/>
    <mergeCell ref="D101:E101"/>
    <mergeCell ref="F5:G5"/>
    <mergeCell ref="W345:W346"/>
    <mergeCell ref="Y345:Y346"/>
    <mergeCell ref="O345:O346"/>
    <mergeCell ref="A25:Z25"/>
    <mergeCell ref="P239:V239"/>
    <mergeCell ref="P68:V68"/>
    <mergeCell ref="A64:Z64"/>
    <mergeCell ref="A257:Z257"/>
    <mergeCell ref="A191:Z191"/>
    <mergeCell ref="D170:E170"/>
    <mergeCell ref="P132:V132"/>
    <mergeCell ref="P72:T72"/>
    <mergeCell ref="D49:E49"/>
    <mergeCell ref="N17:N18"/>
    <mergeCell ref="D242:E242"/>
    <mergeCell ref="P199:T199"/>
    <mergeCell ref="F17:F18"/>
    <mergeCell ref="Q5:R5"/>
    <mergeCell ref="D278:E278"/>
    <mergeCell ref="P2:W3"/>
    <mergeCell ref="P298:T298"/>
    <mergeCell ref="A57:O58"/>
    <mergeCell ref="D241:E241"/>
    <mergeCell ref="A244:O245"/>
    <mergeCell ref="A23:O24"/>
    <mergeCell ref="D10:E10"/>
    <mergeCell ref="P135:T135"/>
    <mergeCell ref="F10:G10"/>
    <mergeCell ref="D243:E243"/>
    <mergeCell ref="D99:E99"/>
    <mergeCell ref="A52:O53"/>
    <mergeCell ref="D163:E163"/>
    <mergeCell ref="D107:E107"/>
    <mergeCell ref="P288:T288"/>
    <mergeCell ref="P65:T65"/>
    <mergeCell ref="P136:T136"/>
    <mergeCell ref="P70:T70"/>
    <mergeCell ref="D171:E171"/>
    <mergeCell ref="Q6:R6"/>
    <mergeCell ref="P200:T200"/>
    <mergeCell ref="P243:T243"/>
    <mergeCell ref="A189:O190"/>
    <mergeCell ref="P81:V81"/>
    <mergeCell ref="D320:E320"/>
    <mergeCell ref="A222:Z222"/>
    <mergeCell ref="P255:V255"/>
    <mergeCell ref="A102:O103"/>
    <mergeCell ref="P214:T214"/>
    <mergeCell ref="D151:E151"/>
    <mergeCell ref="AB345:AB346"/>
    <mergeCell ref="P49:T49"/>
    <mergeCell ref="P284:V284"/>
    <mergeCell ref="D321:E321"/>
    <mergeCell ref="P278:T278"/>
    <mergeCell ref="P107:T107"/>
    <mergeCell ref="P101:T101"/>
    <mergeCell ref="P63:V63"/>
    <mergeCell ref="D215:E215"/>
    <mergeCell ref="A255:O256"/>
    <mergeCell ref="P250:V250"/>
    <mergeCell ref="A246:Z246"/>
    <mergeCell ref="P194:V194"/>
    <mergeCell ref="P131:V131"/>
    <mergeCell ref="P52:V52"/>
    <mergeCell ref="A104:Z104"/>
    <mergeCell ref="A297:Z297"/>
    <mergeCell ref="A235:Z235"/>
    <mergeCell ref="P321:T321"/>
    <mergeCell ref="A9:C9"/>
    <mergeCell ref="D202:E202"/>
    <mergeCell ref="A179:Z179"/>
    <mergeCell ref="A302:Z302"/>
    <mergeCell ref="D294:E294"/>
    <mergeCell ref="P273:V273"/>
    <mergeCell ref="P323:T323"/>
    <mergeCell ref="E345:E346"/>
    <mergeCell ref="G345:G346"/>
    <mergeCell ref="P39:V39"/>
    <mergeCell ref="P337:V337"/>
    <mergeCell ref="A156:Z156"/>
    <mergeCell ref="P32:V32"/>
    <mergeCell ref="P103:V103"/>
    <mergeCell ref="A155:Z155"/>
    <mergeCell ref="A293:Z293"/>
    <mergeCell ref="P268:V268"/>
    <mergeCell ref="P339:V339"/>
    <mergeCell ref="D318:E318"/>
    <mergeCell ref="P201:T201"/>
    <mergeCell ref="Q13:R13"/>
    <mergeCell ref="A125:O126"/>
    <mergeCell ref="P176:T176"/>
    <mergeCell ref="AK345:AK346"/>
    <mergeCell ref="AA345:AA346"/>
    <mergeCell ref="D317:E317"/>
    <mergeCell ref="AC345:AC346"/>
    <mergeCell ref="A285:Z285"/>
    <mergeCell ref="P225:T225"/>
    <mergeCell ref="D146:E146"/>
    <mergeCell ref="P98:T98"/>
    <mergeCell ref="D304:E304"/>
    <mergeCell ref="P175:T175"/>
    <mergeCell ref="P331:V331"/>
    <mergeCell ref="D319:E319"/>
    <mergeCell ref="P227:T227"/>
    <mergeCell ref="P106:T106"/>
    <mergeCell ref="P226:T226"/>
    <mergeCell ref="D207:E207"/>
    <mergeCell ref="P120:V120"/>
    <mergeCell ref="D299:E299"/>
    <mergeCell ref="A230:Z230"/>
    <mergeCell ref="D314:E314"/>
    <mergeCell ref="A167:Z167"/>
    <mergeCell ref="P188:T188"/>
    <mergeCell ref="D288:E288"/>
    <mergeCell ref="P148:V148"/>
    <mergeCell ref="AB17:AB18"/>
    <mergeCell ref="A212:Z212"/>
    <mergeCell ref="A41:Z41"/>
    <mergeCell ref="A277:Z277"/>
    <mergeCell ref="H5:M5"/>
    <mergeCell ref="A27:Z27"/>
    <mergeCell ref="AI345:AI346"/>
    <mergeCell ref="A228:O229"/>
    <mergeCell ref="P158:V158"/>
    <mergeCell ref="A75:O76"/>
    <mergeCell ref="D6:M6"/>
    <mergeCell ref="A86:O87"/>
    <mergeCell ref="D85:E85"/>
    <mergeCell ref="P57:V57"/>
    <mergeCell ref="A81:O82"/>
    <mergeCell ref="G17:G18"/>
    <mergeCell ref="D80:E80"/>
    <mergeCell ref="P130:T130"/>
    <mergeCell ref="A271:Z271"/>
    <mergeCell ref="D136:E136"/>
    <mergeCell ref="P46:T46"/>
    <mergeCell ref="P282:T282"/>
    <mergeCell ref="D225:E225"/>
    <mergeCell ref="P61:T61"/>
    <mergeCell ref="R345:R346"/>
    <mergeCell ref="P341:V341"/>
    <mergeCell ref="A160:Z160"/>
    <mergeCell ref="AA17:AA18"/>
    <mergeCell ref="H10:M10"/>
    <mergeCell ref="AC17:AC18"/>
    <mergeCell ref="A122:Z122"/>
    <mergeCell ref="P108:T108"/>
    <mergeCell ref="P254:T254"/>
    <mergeCell ref="P147:V147"/>
    <mergeCell ref="P45:T45"/>
    <mergeCell ref="P318:T318"/>
    <mergeCell ref="D199:E199"/>
    <mergeCell ref="P38:T38"/>
    <mergeCell ref="H345:H346"/>
    <mergeCell ref="W344:X344"/>
    <mergeCell ref="P234:V234"/>
    <mergeCell ref="A59:Z59"/>
    <mergeCell ref="D217:E217"/>
    <mergeCell ref="P193:T193"/>
    <mergeCell ref="D65:E65"/>
    <mergeCell ref="P22:T22"/>
    <mergeCell ref="P320:T320"/>
    <mergeCell ref="P314:T314"/>
    <mergeCell ref="AH345:AH346"/>
    <mergeCell ref="D51:E51"/>
    <mergeCell ref="AJ345:AJ346"/>
    <mergeCell ref="P86:V86"/>
    <mergeCell ref="P249:V249"/>
    <mergeCell ref="P207:T207"/>
    <mergeCell ref="A131:O132"/>
    <mergeCell ref="P299:T299"/>
    <mergeCell ref="P172:V172"/>
    <mergeCell ref="P221:V221"/>
    <mergeCell ref="P165:V165"/>
    <mergeCell ref="P232:T232"/>
    <mergeCell ref="A275:Z275"/>
    <mergeCell ref="D267:E267"/>
    <mergeCell ref="P96:T96"/>
    <mergeCell ref="A220:O221"/>
    <mergeCell ref="P90:T90"/>
    <mergeCell ref="A291:O292"/>
    <mergeCell ref="P217:T217"/>
    <mergeCell ref="A252:Z252"/>
    <mergeCell ref="P325:T325"/>
    <mergeCell ref="D298:E298"/>
    <mergeCell ref="P91:T91"/>
    <mergeCell ref="P327:T327"/>
    <mergeCell ref="S345:S346"/>
    <mergeCell ref="P322:T322"/>
    <mergeCell ref="P260:T260"/>
    <mergeCell ref="U345:U346"/>
    <mergeCell ref="P309:T309"/>
    <mergeCell ref="P51:T51"/>
    <mergeCell ref="P324:T324"/>
    <mergeCell ref="P338:V338"/>
    <mergeCell ref="D36:E36"/>
    <mergeCell ref="P307:V307"/>
    <mergeCell ref="P58:V58"/>
    <mergeCell ref="A94:Z94"/>
    <mergeCell ref="P244:V244"/>
    <mergeCell ref="A69:Z69"/>
    <mergeCell ref="A196:Z196"/>
    <mergeCell ref="P115:T115"/>
    <mergeCell ref="D254:E254"/>
    <mergeCell ref="D61:E61"/>
    <mergeCell ref="D48:E48"/>
    <mergeCell ref="A153:O154"/>
    <mergeCell ref="A133:Z133"/>
    <mergeCell ref="A264:Z264"/>
    <mergeCell ref="A198:Z198"/>
    <mergeCell ref="A283:O284"/>
    <mergeCell ref="AK344:AL344"/>
    <mergeCell ref="Q10:R10"/>
    <mergeCell ref="P256:V256"/>
    <mergeCell ref="D43:E43"/>
    <mergeCell ref="A145:Z145"/>
    <mergeCell ref="P216:T216"/>
    <mergeCell ref="A139:Z139"/>
    <mergeCell ref="D74:E74"/>
    <mergeCell ref="D130:E130"/>
    <mergeCell ref="D201:E201"/>
    <mergeCell ref="D188:E188"/>
    <mergeCell ref="P126:V126"/>
    <mergeCell ref="P224:T224"/>
    <mergeCell ref="Y344:AF344"/>
    <mergeCell ref="A13:M13"/>
    <mergeCell ref="A15:M15"/>
    <mergeCell ref="P141:T141"/>
    <mergeCell ref="D56:E56"/>
    <mergeCell ref="D193:E193"/>
    <mergeCell ref="P37:T37"/>
    <mergeCell ref="P304:T304"/>
    <mergeCell ref="D176:E176"/>
    <mergeCell ref="D114:E114"/>
    <mergeCell ref="P220:V220"/>
    <mergeCell ref="T5:U5"/>
    <mergeCell ref="V5:W5"/>
    <mergeCell ref="D46:E46"/>
    <mergeCell ref="A295:O296"/>
    <mergeCell ref="D282:E282"/>
    <mergeCell ref="Q8:R8"/>
    <mergeCell ref="P311:T311"/>
    <mergeCell ref="D183:E183"/>
    <mergeCell ref="P267:T267"/>
    <mergeCell ref="D248:E248"/>
    <mergeCell ref="D219:E219"/>
    <mergeCell ref="T6:U9"/>
    <mergeCell ref="J9:M9"/>
    <mergeCell ref="A273:O274"/>
    <mergeCell ref="P248:T248"/>
    <mergeCell ref="H17:H18"/>
    <mergeCell ref="V6:W9"/>
    <mergeCell ref="P92:V92"/>
    <mergeCell ref="A88:Z88"/>
    <mergeCell ref="P80:T80"/>
    <mergeCell ref="Z17:Z18"/>
    <mergeCell ref="P173:V173"/>
    <mergeCell ref="A172:O173"/>
    <mergeCell ref="A54:Z54"/>
    <mergeCell ref="A12:M12"/>
    <mergeCell ref="A180:Z180"/>
    <mergeCell ref="A240:Z240"/>
    <mergeCell ref="P74:T74"/>
    <mergeCell ref="A19:Z19"/>
    <mergeCell ref="P310:T310"/>
    <mergeCell ref="P292:V292"/>
    <mergeCell ref="D182:E182"/>
    <mergeCell ref="A14:M14"/>
    <mergeCell ref="A111:Z111"/>
    <mergeCell ref="P163:T163"/>
    <mergeCell ref="D200:E200"/>
    <mergeCell ref="P48:T48"/>
    <mergeCell ref="D227:E227"/>
    <mergeCell ref="P262:V262"/>
    <mergeCell ref="P114:T114"/>
    <mergeCell ref="P241:T241"/>
    <mergeCell ref="D22:E22"/>
    <mergeCell ref="A62:O63"/>
    <mergeCell ref="P36:T36"/>
    <mergeCell ref="M17:M18"/>
    <mergeCell ref="O17:O18"/>
    <mergeCell ref="A247:Z247"/>
    <mergeCell ref="P189:V189"/>
    <mergeCell ref="P342:V342"/>
    <mergeCell ref="Z345:Z346"/>
    <mergeCell ref="P305:T305"/>
    <mergeCell ref="D96:E96"/>
    <mergeCell ref="P306:V306"/>
    <mergeCell ref="P110:V110"/>
    <mergeCell ref="I345:I346"/>
    <mergeCell ref="A162:Z162"/>
    <mergeCell ref="K345:K346"/>
    <mergeCell ref="D325:E325"/>
    <mergeCell ref="P208:T208"/>
    <mergeCell ref="D116:E116"/>
    <mergeCell ref="P219:T219"/>
    <mergeCell ref="P272:T272"/>
    <mergeCell ref="D327:E327"/>
    <mergeCell ref="D106:E106"/>
    <mergeCell ref="A251:Z251"/>
    <mergeCell ref="P291:V291"/>
    <mergeCell ref="D328:E328"/>
    <mergeCell ref="D157:E157"/>
    <mergeCell ref="A259:Z259"/>
    <mergeCell ref="P228:V228"/>
    <mergeCell ref="T345:T346"/>
    <mergeCell ref="Q345:Q346"/>
    <mergeCell ref="AE345:AE346"/>
    <mergeCell ref="A261:O262"/>
    <mergeCell ref="AG345:AG346"/>
    <mergeCell ref="P62:V62"/>
    <mergeCell ref="A5:C5"/>
    <mergeCell ref="A187:Z187"/>
    <mergeCell ref="A174:Z174"/>
    <mergeCell ref="A17:A18"/>
    <mergeCell ref="K17:K18"/>
    <mergeCell ref="C17:C18"/>
    <mergeCell ref="D37:E37"/>
    <mergeCell ref="D168:E168"/>
    <mergeCell ref="P66:T66"/>
    <mergeCell ref="D9:E9"/>
    <mergeCell ref="D118:E118"/>
    <mergeCell ref="F9:G9"/>
    <mergeCell ref="P289:T289"/>
    <mergeCell ref="D232:E232"/>
    <mergeCell ref="A263:Z263"/>
    <mergeCell ref="C344:T344"/>
    <mergeCell ref="P238:V238"/>
    <mergeCell ref="A210:O211"/>
    <mergeCell ref="P67:V67"/>
    <mergeCell ref="P186:V186"/>
    <mergeCell ref="D322:E322"/>
    <mergeCell ref="Q11:R11"/>
    <mergeCell ref="D260:E260"/>
    <mergeCell ref="A6:C6"/>
    <mergeCell ref="D309:E309"/>
    <mergeCell ref="D113:E113"/>
    <mergeCell ref="P118:T118"/>
    <mergeCell ref="P336:V336"/>
    <mergeCell ref="A332:Z332"/>
    <mergeCell ref="A161:Z161"/>
    <mergeCell ref="D324:E324"/>
    <mergeCell ref="P117:T117"/>
    <mergeCell ref="D311:E311"/>
    <mergeCell ref="D115:E115"/>
    <mergeCell ref="P182:T182"/>
    <mergeCell ref="P102:V102"/>
    <mergeCell ref="A203:O204"/>
    <mergeCell ref="Q12:R12"/>
    <mergeCell ref="P169:T169"/>
    <mergeCell ref="D90:E90"/>
    <mergeCell ref="D38:E38"/>
    <mergeCell ref="A185:O186"/>
    <mergeCell ref="D169:E169"/>
    <mergeCell ref="P204:V204"/>
    <mergeCell ref="AL345:AL346"/>
    <mergeCell ref="D316:E316"/>
    <mergeCell ref="D272:E272"/>
    <mergeCell ref="D209:E209"/>
    <mergeCell ref="A89:Z89"/>
    <mergeCell ref="P116:T116"/>
    <mergeCell ref="A105:Z105"/>
    <mergeCell ref="A233:O234"/>
    <mergeCell ref="D224:E224"/>
    <mergeCell ref="P97:T97"/>
    <mergeCell ref="P168:T168"/>
    <mergeCell ref="P190:V190"/>
    <mergeCell ref="A164:O165"/>
    <mergeCell ref="D334:E334"/>
    <mergeCell ref="P125:V125"/>
    <mergeCell ref="A308:Z308"/>
    <mergeCell ref="D100:E100"/>
    <mergeCell ref="P113:T113"/>
    <mergeCell ref="P129:T129"/>
    <mergeCell ref="A166:Z166"/>
    <mergeCell ref="D329:E329"/>
    <mergeCell ref="D108:E108"/>
    <mergeCell ref="D141:E141"/>
    <mergeCell ref="D135:E135"/>
    <mergeCell ref="B345:B346"/>
    <mergeCell ref="D345:D346"/>
    <mergeCell ref="P177:V177"/>
    <mergeCell ref="P33:V33"/>
    <mergeCell ref="P93:V93"/>
    <mergeCell ref="P335:V335"/>
    <mergeCell ref="P269:V269"/>
    <mergeCell ref="P164:V164"/>
    <mergeCell ref="A287:Z287"/>
    <mergeCell ref="A281:Z281"/>
    <mergeCell ref="P47:T47"/>
    <mergeCell ref="A77:Z77"/>
    <mergeCell ref="P50:T50"/>
    <mergeCell ref="A119:O120"/>
    <mergeCell ref="A337:O342"/>
    <mergeCell ref="P203:V203"/>
    <mergeCell ref="D72:E72"/>
    <mergeCell ref="P301:V301"/>
    <mergeCell ref="P295:V295"/>
    <mergeCell ref="P178:V178"/>
    <mergeCell ref="A177:O178"/>
    <mergeCell ref="J345:J346"/>
    <mergeCell ref="L345:L346"/>
    <mergeCell ref="A95:Z95"/>
    <mergeCell ref="H1:Q1"/>
    <mergeCell ref="P280:V280"/>
    <mergeCell ref="P109:V109"/>
    <mergeCell ref="P274:V274"/>
    <mergeCell ref="D214:E214"/>
    <mergeCell ref="A286:Z286"/>
    <mergeCell ref="P40:V40"/>
    <mergeCell ref="D28:E28"/>
    <mergeCell ref="D326:E326"/>
    <mergeCell ref="D313:E313"/>
    <mergeCell ref="P184:T184"/>
    <mergeCell ref="D117:E117"/>
    <mergeCell ref="P171:T171"/>
    <mergeCell ref="P242:T242"/>
    <mergeCell ref="D30:E30"/>
    <mergeCell ref="A140:Z140"/>
    <mergeCell ref="D5:E5"/>
    <mergeCell ref="D303:E303"/>
    <mergeCell ref="A238:O239"/>
    <mergeCell ref="A32:O33"/>
    <mergeCell ref="D290:E290"/>
    <mergeCell ref="A109:O110"/>
    <mergeCell ref="A26:Z26"/>
    <mergeCell ref="D1:F1"/>
    <mergeCell ref="X345:X346"/>
    <mergeCell ref="D129:E129"/>
    <mergeCell ref="D7:M7"/>
    <mergeCell ref="D79:E79"/>
    <mergeCell ref="P334:T334"/>
    <mergeCell ref="D315:E315"/>
    <mergeCell ref="P29:T29"/>
    <mergeCell ref="P100:T100"/>
    <mergeCell ref="D208:E208"/>
    <mergeCell ref="D8:M8"/>
    <mergeCell ref="P44:T44"/>
    <mergeCell ref="P279:V279"/>
    <mergeCell ref="P237:T237"/>
    <mergeCell ref="P31:T31"/>
    <mergeCell ref="P329:T329"/>
    <mergeCell ref="P266:T266"/>
    <mergeCell ref="P340:V340"/>
    <mergeCell ref="J17:J18"/>
    <mergeCell ref="L17:L18"/>
    <mergeCell ref="P17:T18"/>
    <mergeCell ref="D31:E31"/>
    <mergeCell ref="I17:I18"/>
    <mergeCell ref="Q9:R9"/>
    <mergeCell ref="P312:T312"/>
    <mergeCell ref="A345:A346"/>
    <mergeCell ref="A197:Z197"/>
    <mergeCell ref="P56:T56"/>
    <mergeCell ref="C345:C346"/>
    <mergeCell ref="V10:W10"/>
    <mergeCell ref="P99:T99"/>
    <mergeCell ref="A300:O301"/>
    <mergeCell ref="P170:T170"/>
    <mergeCell ref="P316:T316"/>
    <mergeCell ref="D66:E66"/>
    <mergeCell ref="D253:E253"/>
    <mergeCell ref="D47:E47"/>
    <mergeCell ref="A84:Z84"/>
    <mergeCell ref="P330:V330"/>
    <mergeCell ref="D289:E289"/>
    <mergeCell ref="P159:V159"/>
    <mergeCell ref="A149:Z149"/>
    <mergeCell ref="P209:T209"/>
    <mergeCell ref="W17:W18"/>
    <mergeCell ref="P261:V261"/>
    <mergeCell ref="A213:Z213"/>
    <mergeCell ref="A306:O307"/>
    <mergeCell ref="P154:V154"/>
    <mergeCell ref="A150:Z150"/>
    <mergeCell ref="P328:T328"/>
    <mergeCell ref="P157:T157"/>
    <mergeCell ref="A330:O331"/>
    <mergeCell ref="A55:Z55"/>
    <mergeCell ref="AD345:AD346"/>
    <mergeCell ref="R1:T1"/>
    <mergeCell ref="A158:O159"/>
    <mergeCell ref="AF345:AF346"/>
    <mergeCell ref="V345:V346"/>
    <mergeCell ref="D71:E71"/>
    <mergeCell ref="P326:T326"/>
    <mergeCell ref="P28:T28"/>
    <mergeCell ref="P215:T215"/>
    <mergeCell ref="P229:V229"/>
    <mergeCell ref="D98:E98"/>
    <mergeCell ref="P152:T152"/>
    <mergeCell ref="D73:E73"/>
    <mergeCell ref="M345:M346"/>
    <mergeCell ref="P30:T30"/>
    <mergeCell ref="A147:O148"/>
    <mergeCell ref="P290:T290"/>
    <mergeCell ref="A258:Z258"/>
    <mergeCell ref="P233:V233"/>
    <mergeCell ref="B17:B18"/>
    <mergeCell ref="H9:I9"/>
    <mergeCell ref="D45:E45"/>
    <mergeCell ref="P24:V24"/>
    <mergeCell ref="P211:V211"/>
    <mergeCell ref="A78:Z78"/>
    <mergeCell ref="P153:V153"/>
    <mergeCell ref="A205:Z205"/>
    <mergeCell ref="D70:E70"/>
    <mergeCell ref="D312:E312"/>
    <mergeCell ref="P143:V143"/>
    <mergeCell ref="A92:O93"/>
    <mergeCell ref="D124:E124"/>
    <mergeCell ref="A144:Z144"/>
    <mergeCell ref="P82:V82"/>
    <mergeCell ref="A134:Z134"/>
    <mergeCell ref="A265:Z265"/>
    <mergeCell ref="P303:T303"/>
    <mergeCell ref="A121:Z121"/>
    <mergeCell ref="A249:O250"/>
    <mergeCell ref="P75:V75"/>
    <mergeCell ref="A67:O68"/>
    <mergeCell ref="P15:T16"/>
    <mergeCell ref="D91:E91"/>
    <mergeCell ref="A42:Z42"/>
    <mergeCell ref="P79:T79"/>
    <mergeCell ref="D60:E60"/>
    <mergeCell ref="P73:T73"/>
    <mergeCell ref="P315:T315"/>
    <mergeCell ref="P87:V87"/>
    <mergeCell ref="A83:Z83"/>
    <mergeCell ref="A34:Z34"/>
    <mergeCell ref="A276:Z276"/>
    <mergeCell ref="A270:Z270"/>
    <mergeCell ref="P245:V245"/>
    <mergeCell ref="P43:T43"/>
    <mergeCell ref="D226:E226"/>
    <mergeCell ref="P183:T183"/>
    <mergeCell ref="D305:E305"/>
    <mergeCell ref="D310:E310"/>
    <mergeCell ref="P294:T29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:X61 X65:X66 X70:X74 X85 X90 X98 X100 X107:X108 X130 X141 X146 X151:X152 X157 X168 X171 X175:X176 X184 X188 X193 X202 X208 X214 X216:X218 X224 X226:X227 X232 X237 X241:X243 X248 X253 X260 X272 X278 X282 X309 X312:X313 X315 X317 X323 X325:X329 X33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9 X91 X96 X101 X106 X113 X116 X118 X129 X135 X163 X169:X170 X199:X201 X209 X215 X219 X225 X254 X267 X288:X290 X294 X299 X303 X305 X310:X311 X314 X316 X318:X322 X324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0 X97 X99 X114:X115 X117 X123:X124 X136 X182:X183 X207 X266 X298 X304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532</v>
      </c>
      <c r="H1" s="52"/>
    </row>
    <row r="3" spans="2:8" x14ac:dyDescent="0.2">
      <c r="B3" s="47" t="s">
        <v>533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534</v>
      </c>
      <c r="D6" s="47" t="s">
        <v>535</v>
      </c>
      <c r="E6" s="47"/>
    </row>
    <row r="8" spans="2:8" x14ac:dyDescent="0.2">
      <c r="B8" s="47" t="s">
        <v>19</v>
      </c>
      <c r="C8" s="47" t="s">
        <v>534</v>
      </c>
      <c r="D8" s="47"/>
      <c r="E8" s="47"/>
    </row>
    <row r="10" spans="2:8" x14ac:dyDescent="0.2">
      <c r="B10" s="47" t="s">
        <v>536</v>
      </c>
      <c r="C10" s="47"/>
      <c r="D10" s="47"/>
      <c r="E10" s="47"/>
    </row>
    <row r="11" spans="2:8" x14ac:dyDescent="0.2">
      <c r="B11" s="47" t="s">
        <v>537</v>
      </c>
      <c r="C11" s="47"/>
      <c r="D11" s="47"/>
      <c r="E11" s="47"/>
    </row>
    <row r="12" spans="2:8" x14ac:dyDescent="0.2">
      <c r="B12" s="47" t="s">
        <v>538</v>
      </c>
      <c r="C12" s="47"/>
      <c r="D12" s="47"/>
      <c r="E12" s="47"/>
    </row>
    <row r="13" spans="2:8" x14ac:dyDescent="0.2">
      <c r="B13" s="47" t="s">
        <v>539</v>
      </c>
      <c r="C13" s="47"/>
      <c r="D13" s="47"/>
      <c r="E13" s="47"/>
    </row>
    <row r="14" spans="2:8" x14ac:dyDescent="0.2">
      <c r="B14" s="47" t="s">
        <v>540</v>
      </c>
      <c r="C14" s="47"/>
      <c r="D14" s="47"/>
      <c r="E14" s="47"/>
    </row>
    <row r="15" spans="2:8" x14ac:dyDescent="0.2">
      <c r="B15" s="47" t="s">
        <v>541</v>
      </c>
      <c r="C15" s="47"/>
      <c r="D15" s="47"/>
      <c r="E15" s="47"/>
    </row>
    <row r="16" spans="2:8" x14ac:dyDescent="0.2">
      <c r="B16" s="47" t="s">
        <v>542</v>
      </c>
      <c r="C16" s="47"/>
      <c r="D16" s="47"/>
      <c r="E16" s="47"/>
    </row>
    <row r="17" spans="2:5" x14ac:dyDescent="0.2">
      <c r="B17" s="47" t="s">
        <v>543</v>
      </c>
      <c r="C17" s="47"/>
      <c r="D17" s="47"/>
      <c r="E17" s="47"/>
    </row>
    <row r="18" spans="2:5" x14ac:dyDescent="0.2">
      <c r="B18" s="47" t="s">
        <v>544</v>
      </c>
      <c r="C18" s="47"/>
      <c r="D18" s="47"/>
      <c r="E18" s="47"/>
    </row>
    <row r="19" spans="2:5" x14ac:dyDescent="0.2">
      <c r="B19" s="47" t="s">
        <v>545</v>
      </c>
      <c r="C19" s="47"/>
      <c r="D19" s="47"/>
      <c r="E19" s="47"/>
    </row>
    <row r="20" spans="2:5" x14ac:dyDescent="0.2">
      <c r="B20" s="47" t="s">
        <v>546</v>
      </c>
      <c r="C20" s="47"/>
      <c r="D20" s="47"/>
      <c r="E20" s="47"/>
    </row>
  </sheetData>
  <sheetProtection algorithmName="SHA-512" hashValue="gICXZjAq0SW9A7rIM9EhoD0pwIg5Kf/7yeLqkuqy2AMhWhPIa894xgfBOO4eMkeRiqeHtb7/8ve04KNgKMNGxA==" saltValue="Ii8e8ombpdFxbVFGmkuZ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569</vt:i4>
      </vt:variant>
    </vt:vector>
  </HeadingPairs>
  <TitlesOfParts>
    <vt:vector size="5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2025-03-20T09:46:09Z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