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35A701-2CE5-4975-9622-E1B0AF2BC1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Y243" i="1" s="1"/>
  <c r="P239" i="1"/>
  <c r="BP238" i="1"/>
  <c r="BO238" i="1"/>
  <c r="BN238" i="1"/>
  <c r="BM238" i="1"/>
  <c r="Z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N230" i="1" s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Y201" i="1" s="1"/>
  <c r="P199" i="1"/>
  <c r="X197" i="1"/>
  <c r="X196" i="1"/>
  <c r="BO195" i="1"/>
  <c r="BM195" i="1"/>
  <c r="Y195" i="1"/>
  <c r="P195" i="1"/>
  <c r="BO194" i="1"/>
  <c r="BM194" i="1"/>
  <c r="Y194" i="1"/>
  <c r="BP194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Y172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G640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Y107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BP231" i="1" l="1"/>
  <c r="BN231" i="1"/>
  <c r="Z231" i="1"/>
  <c r="BP264" i="1"/>
  <c r="BN264" i="1"/>
  <c r="Z264" i="1"/>
  <c r="Y325" i="1"/>
  <c r="BP324" i="1"/>
  <c r="BN324" i="1"/>
  <c r="Z324" i="1"/>
  <c r="Z325" i="1" s="1"/>
  <c r="BP328" i="1"/>
  <c r="BN328" i="1"/>
  <c r="Z328" i="1"/>
  <c r="BP368" i="1"/>
  <c r="BN368" i="1"/>
  <c r="Z368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X634" i="1"/>
  <c r="Z36" i="1"/>
  <c r="BN36" i="1"/>
  <c r="Z51" i="1"/>
  <c r="BN51" i="1"/>
  <c r="Z61" i="1"/>
  <c r="BN61" i="1"/>
  <c r="Y72" i="1"/>
  <c r="Z77" i="1"/>
  <c r="BN77" i="1"/>
  <c r="Z90" i="1"/>
  <c r="BN90" i="1"/>
  <c r="Y93" i="1"/>
  <c r="Z104" i="1"/>
  <c r="BN104" i="1"/>
  <c r="F640" i="1"/>
  <c r="Z125" i="1"/>
  <c r="BN125" i="1"/>
  <c r="Z126" i="1"/>
  <c r="BN126" i="1"/>
  <c r="Z129" i="1"/>
  <c r="BN129" i="1"/>
  <c r="Z130" i="1"/>
  <c r="BN130" i="1"/>
  <c r="Z147" i="1"/>
  <c r="BN147" i="1"/>
  <c r="Y150" i="1"/>
  <c r="Z166" i="1"/>
  <c r="BN166" i="1"/>
  <c r="Z200" i="1"/>
  <c r="BN200" i="1"/>
  <c r="Y213" i="1"/>
  <c r="Z210" i="1"/>
  <c r="BN210" i="1"/>
  <c r="Y227" i="1"/>
  <c r="Z222" i="1"/>
  <c r="BN222" i="1"/>
  <c r="BP226" i="1"/>
  <c r="BN226" i="1"/>
  <c r="Z226" i="1"/>
  <c r="BP247" i="1"/>
  <c r="BN247" i="1"/>
  <c r="Z247" i="1"/>
  <c r="BP282" i="1"/>
  <c r="BN282" i="1"/>
  <c r="Z282" i="1"/>
  <c r="BP354" i="1"/>
  <c r="BN354" i="1"/>
  <c r="Z354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BP352" i="1"/>
  <c r="BN352" i="1"/>
  <c r="Z352" i="1"/>
  <c r="BP366" i="1"/>
  <c r="BN366" i="1"/>
  <c r="Z366" i="1"/>
  <c r="BP376" i="1"/>
  <c r="BN376" i="1"/>
  <c r="Z376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Z24" i="1"/>
  <c r="BN24" i="1"/>
  <c r="C640" i="1"/>
  <c r="Z38" i="1"/>
  <c r="BN38" i="1"/>
  <c r="Z49" i="1"/>
  <c r="BN49" i="1"/>
  <c r="Y56" i="1"/>
  <c r="Z53" i="1"/>
  <c r="BN53" i="1"/>
  <c r="Z59" i="1"/>
  <c r="BN59" i="1"/>
  <c r="BP59" i="1"/>
  <c r="Y64" i="1"/>
  <c r="Z67" i="1"/>
  <c r="BN67" i="1"/>
  <c r="Z75" i="1"/>
  <c r="BN75" i="1"/>
  <c r="Z79" i="1"/>
  <c r="BN79" i="1"/>
  <c r="Y87" i="1"/>
  <c r="Z85" i="1"/>
  <c r="BN85" i="1"/>
  <c r="Z92" i="1"/>
  <c r="BN92" i="1"/>
  <c r="Y106" i="1"/>
  <c r="Z100" i="1"/>
  <c r="BN100" i="1"/>
  <c r="Z101" i="1"/>
  <c r="BN101" i="1"/>
  <c r="Z102" i="1"/>
  <c r="BN102" i="1"/>
  <c r="Z111" i="1"/>
  <c r="BN111" i="1"/>
  <c r="Z119" i="1"/>
  <c r="BN119" i="1"/>
  <c r="Y133" i="1"/>
  <c r="Z132" i="1"/>
  <c r="BN132" i="1"/>
  <c r="Y138" i="1"/>
  <c r="Z143" i="1"/>
  <c r="BN143" i="1"/>
  <c r="Y149" i="1"/>
  <c r="Z153" i="1"/>
  <c r="BN153" i="1"/>
  <c r="Y168" i="1"/>
  <c r="Z164" i="1"/>
  <c r="BN164" i="1"/>
  <c r="Z170" i="1"/>
  <c r="BN170" i="1"/>
  <c r="BP170" i="1"/>
  <c r="Y173" i="1"/>
  <c r="I640" i="1"/>
  <c r="Y190" i="1"/>
  <c r="Z184" i="1"/>
  <c r="BN184" i="1"/>
  <c r="Z187" i="1"/>
  <c r="BN187" i="1"/>
  <c r="Z194" i="1"/>
  <c r="BN194" i="1"/>
  <c r="Y197" i="1"/>
  <c r="Z204" i="1"/>
  <c r="BN204" i="1"/>
  <c r="BP204" i="1"/>
  <c r="Z208" i="1"/>
  <c r="BN208" i="1"/>
  <c r="Z216" i="1"/>
  <c r="BN216" i="1"/>
  <c r="Z220" i="1"/>
  <c r="BN220" i="1"/>
  <c r="Z224" i="1"/>
  <c r="BN224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48" i="1"/>
  <c r="BN348" i="1"/>
  <c r="Z348" i="1"/>
  <c r="Y362" i="1"/>
  <c r="BP358" i="1"/>
  <c r="BN358" i="1"/>
  <c r="Z358" i="1"/>
  <c r="BP370" i="1"/>
  <c r="BN370" i="1"/>
  <c r="Z370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Y330" i="1"/>
  <c r="Y378" i="1"/>
  <c r="Y377" i="1"/>
  <c r="Y391" i="1"/>
  <c r="Y416" i="1"/>
  <c r="Y44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Z565" i="1" s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AF640" i="1"/>
  <c r="H9" i="1"/>
  <c r="A10" i="1"/>
  <c r="B640" i="1"/>
  <c r="X631" i="1"/>
  <c r="X632" i="1"/>
  <c r="Z23" i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BN50" i="1"/>
  <c r="BP50" i="1"/>
  <c r="Z52" i="1"/>
  <c r="BN52" i="1"/>
  <c r="Z54" i="1"/>
  <c r="BN54" i="1"/>
  <c r="Y57" i="1"/>
  <c r="Z60" i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Z86" i="1" s="1"/>
  <c r="BN84" i="1"/>
  <c r="BP84" i="1"/>
  <c r="E640" i="1"/>
  <c r="Z91" i="1"/>
  <c r="Z93" i="1" s="1"/>
  <c r="BN91" i="1"/>
  <c r="BP91" i="1"/>
  <c r="Y94" i="1"/>
  <c r="Z97" i="1"/>
  <c r="BN97" i="1"/>
  <c r="BP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Y121" i="1"/>
  <c r="Z124" i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BN142" i="1"/>
  <c r="BP142" i="1"/>
  <c r="Y145" i="1"/>
  <c r="Z148" i="1"/>
  <c r="Z149" i="1" s="1"/>
  <c r="BN148" i="1"/>
  <c r="BP148" i="1"/>
  <c r="Z152" i="1"/>
  <c r="BN152" i="1"/>
  <c r="BP152" i="1"/>
  <c r="Y155" i="1"/>
  <c r="H640" i="1"/>
  <c r="Y160" i="1"/>
  <c r="Z163" i="1"/>
  <c r="BN163" i="1"/>
  <c r="BP163" i="1"/>
  <c r="Z165" i="1"/>
  <c r="BN165" i="1"/>
  <c r="Z171" i="1"/>
  <c r="BN171" i="1"/>
  <c r="BP171" i="1"/>
  <c r="Z177" i="1"/>
  <c r="Z178" i="1" s="1"/>
  <c r="BN177" i="1"/>
  <c r="BP177" i="1"/>
  <c r="Y178" i="1"/>
  <c r="Z181" i="1"/>
  <c r="BN181" i="1"/>
  <c r="BP181" i="1"/>
  <c r="Z183" i="1"/>
  <c r="BN183" i="1"/>
  <c r="Z185" i="1"/>
  <c r="BN185" i="1"/>
  <c r="Z186" i="1"/>
  <c r="BN186" i="1"/>
  <c r="Z188" i="1"/>
  <c r="BN188" i="1"/>
  <c r="Y191" i="1"/>
  <c r="J640" i="1"/>
  <c r="Z195" i="1"/>
  <c r="BN195" i="1"/>
  <c r="BP195" i="1"/>
  <c r="Y196" i="1"/>
  <c r="Z199" i="1"/>
  <c r="BN199" i="1"/>
  <c r="BP199" i="1"/>
  <c r="Y202" i="1"/>
  <c r="Z205" i="1"/>
  <c r="BN205" i="1"/>
  <c r="Z207" i="1"/>
  <c r="BN207" i="1"/>
  <c r="Z209" i="1"/>
  <c r="BN209" i="1"/>
  <c r="Z211" i="1"/>
  <c r="BN211" i="1"/>
  <c r="Y212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Y228" i="1"/>
  <c r="Z230" i="1"/>
  <c r="BP232" i="1"/>
  <c r="BN232" i="1"/>
  <c r="Z232" i="1"/>
  <c r="BP241" i="1"/>
  <c r="BN241" i="1"/>
  <c r="Z241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F9" i="1"/>
  <c r="J9" i="1"/>
  <c r="Y41" i="1"/>
  <c r="Y116" i="1"/>
  <c r="Y144" i="1"/>
  <c r="Y179" i="1"/>
  <c r="Y235" i="1"/>
  <c r="BP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9" i="1"/>
  <c r="BN349" i="1"/>
  <c r="Z349" i="1"/>
  <c r="BP353" i="1"/>
  <c r="BN353" i="1"/>
  <c r="Z353" i="1"/>
  <c r="BP361" i="1"/>
  <c r="BN361" i="1"/>
  <c r="Z361" i="1"/>
  <c r="Y363" i="1"/>
  <c r="Y372" i="1"/>
  <c r="BP365" i="1"/>
  <c r="BN365" i="1"/>
  <c r="Z365" i="1"/>
  <c r="Y371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Y560" i="1"/>
  <c r="BP369" i="1"/>
  <c r="BN369" i="1"/>
  <c r="Z36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628" i="1" l="1"/>
  <c r="Z554" i="1"/>
  <c r="Z496" i="1"/>
  <c r="Z421" i="1"/>
  <c r="Z242" i="1"/>
  <c r="Z201" i="1"/>
  <c r="Z196" i="1"/>
  <c r="Z172" i="1"/>
  <c r="Z144" i="1"/>
  <c r="Z106" i="1"/>
  <c r="Z478" i="1"/>
  <c r="Z532" i="1"/>
  <c r="Y632" i="1"/>
  <c r="Z212" i="1"/>
  <c r="Z602" i="1"/>
  <c r="Z584" i="1"/>
  <c r="Z384" i="1"/>
  <c r="Z560" i="1"/>
  <c r="Z293" i="1"/>
  <c r="Y631" i="1"/>
  <c r="Y630" i="1"/>
  <c r="Z234" i="1"/>
  <c r="Z227" i="1"/>
  <c r="Z190" i="1"/>
  <c r="Z167" i="1"/>
  <c r="Z154" i="1"/>
  <c r="Z133" i="1"/>
  <c r="Z121" i="1"/>
  <c r="Z115" i="1"/>
  <c r="Z63" i="1"/>
  <c r="Z56" i="1"/>
  <c r="Z26" i="1"/>
  <c r="Z426" i="1"/>
  <c r="Z416" i="1"/>
  <c r="Z371" i="1"/>
  <c r="Z362" i="1"/>
  <c r="Z255" i="1"/>
  <c r="Z80" i="1"/>
  <c r="Z71" i="1"/>
  <c r="Z40" i="1"/>
  <c r="Y634" i="1"/>
  <c r="Z609" i="1"/>
  <c r="Z594" i="1"/>
  <c r="Z577" i="1"/>
  <c r="Z539" i="1"/>
  <c r="Z455" i="1"/>
  <c r="Z442" i="1"/>
  <c r="Z401" i="1"/>
  <c r="Z355" i="1"/>
  <c r="Z284" i="1"/>
  <c r="Z272" i="1"/>
  <c r="X633" i="1"/>
  <c r="Z635" i="1" l="1"/>
  <c r="Y633" i="1"/>
</calcChain>
</file>

<file path=xl/sharedStrings.xml><?xml version="1.0" encoding="utf-8"?>
<sst xmlns="http://schemas.openxmlformats.org/spreadsheetml/2006/main" count="2972" uniqueCount="1048">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</sst>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45736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Четверг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300</v>
      </c>
      <c r="Y50" s="728">
        <f t="shared" si="0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312.08333333333331</v>
      </c>
      <c r="BN50" s="64">
        <f t="shared" si="2"/>
        <v>314.58000000000004</v>
      </c>
      <c r="BO50" s="64">
        <f t="shared" si="3"/>
        <v>0.43402777777777773</v>
      </c>
      <c r="BP50" s="64">
        <f t="shared" si="4"/>
        <v>0.4375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130</v>
      </c>
      <c r="B53" s="54" t="s">
        <v>131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132</v>
      </c>
      <c r="B54" s="54" t="s">
        <v>133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450</v>
      </c>
      <c r="Y55" s="728">
        <f t="shared" si="0"/>
        <v>450</v>
      </c>
      <c r="Z55" s="36">
        <f>IFERROR(IF(Y55=0,"",ROUNDUP(Y55/H55,0)*0.00902),"")</f>
        <v>0.90200000000000002</v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471</v>
      </c>
      <c r="BN55" s="64">
        <f t="shared" si="2"/>
        <v>471</v>
      </c>
      <c r="BO55" s="64">
        <f t="shared" si="3"/>
        <v>0.75757575757575757</v>
      </c>
      <c r="BP55" s="64">
        <f t="shared" si="4"/>
        <v>0.75757575757575757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127.77777777777777</v>
      </c>
      <c r="Y56" s="729">
        <f>IFERROR(Y49/H49,"0")+IFERROR(Y50/H50,"0")+IFERROR(Y51/H51,"0")+IFERROR(Y52/H52,"0")+IFERROR(Y53/H53,"0")+IFERROR(Y54/H54,"0")+IFERROR(Y55/H55,"0")</f>
        <v>128</v>
      </c>
      <c r="Z56" s="729">
        <f>IFERROR(IF(Z49="",0,Z49),"0")+IFERROR(IF(Z50="",0,Z50),"0")+IFERROR(IF(Z51="",0,Z51),"0")+IFERROR(IF(Z52="",0,Z52),"0")+IFERROR(IF(Z53="",0,Z53),"0")+IFERROR(IF(Z54="",0,Z54),"0")+IFERROR(IF(Z55="",0,Z55),"0")</f>
        <v>1.43344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750</v>
      </c>
      <c r="Y57" s="729">
        <f>IFERROR(SUM(Y49:Y55),"0")</f>
        <v>752.40000000000009</v>
      </c>
      <c r="Z57" s="37"/>
      <c r="AA57" s="730"/>
      <c r="AB57" s="730"/>
      <c r="AC57" s="730"/>
    </row>
    <row r="58" spans="1:68" ht="14.25" hidden="1" customHeight="1" x14ac:dyDescent="0.25">
      <c r="A58" s="758" t="s">
        <v>138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200</v>
      </c>
      <c r="Y59" s="728">
        <f>IFERROR(IF(X59="",0,CEILING((X59/$H59),1)*$H59),"")</f>
        <v>205.20000000000002</v>
      </c>
      <c r="Z59" s="36">
        <f>IFERROR(IF(Y59=0,"",ROUNDUP(Y59/H59,0)*0.01898),"")</f>
        <v>0.36062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208.05555555555554</v>
      </c>
      <c r="BN59" s="64">
        <f>IFERROR(Y59*I59/H59,"0")</f>
        <v>213.46499999999997</v>
      </c>
      <c r="BO59" s="64">
        <f>IFERROR(1/J59*(X59/H59),"0")</f>
        <v>0.28935185185185186</v>
      </c>
      <c r="BP59" s="64">
        <f>IFERROR(1/J59*(Y59/H59),"0")</f>
        <v>0.296875</v>
      </c>
    </row>
    <row r="60" spans="1:68" ht="27" hidden="1" customHeight="1" x14ac:dyDescent="0.25">
      <c r="A60" s="54" t="s">
        <v>142</v>
      </c>
      <c r="B60" s="54" t="s">
        <v>143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145</v>
      </c>
      <c r="B61" s="54" t="s">
        <v>146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108</v>
      </c>
      <c r="Y62" s="728">
        <f>IFERROR(IF(X62="",0,CEILING((X62/$H62),1)*$H62),"")</f>
        <v>108</v>
      </c>
      <c r="Z62" s="36">
        <f>IFERROR(IF(Y62=0,"",ROUNDUP(Y62/H62,0)*0.00651),"")</f>
        <v>0.26040000000000002</v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115.19999999999997</v>
      </c>
      <c r="BN62" s="64">
        <f>IFERROR(Y62*I62/H62,"0")</f>
        <v>115.19999999999997</v>
      </c>
      <c r="BO62" s="64">
        <f>IFERROR(1/J62*(X62/H62),"0")</f>
        <v>0.2197802197802198</v>
      </c>
      <c r="BP62" s="64">
        <f>IFERROR(1/J62*(Y62/H62),"0")</f>
        <v>0.2197802197802198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58.518518518518519</v>
      </c>
      <c r="Y63" s="729">
        <f>IFERROR(Y59/H59,"0")+IFERROR(Y60/H60,"0")+IFERROR(Y61/H61,"0")+IFERROR(Y62/H62,"0")</f>
        <v>59</v>
      </c>
      <c r="Z63" s="729">
        <f>IFERROR(IF(Z59="",0,Z59),"0")+IFERROR(IF(Z60="",0,Z60),"0")+IFERROR(IF(Z61="",0,Z61),"0")+IFERROR(IF(Z62="",0,Z62),"0")</f>
        <v>0.62102000000000002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308</v>
      </c>
      <c r="Y64" s="729">
        <f>IFERROR(SUM(Y59:Y62),"0")</f>
        <v>313.20000000000005</v>
      </c>
      <c r="Z64" s="37"/>
      <c r="AA64" s="730"/>
      <c r="AB64" s="730"/>
      <c r="AC64" s="730"/>
    </row>
    <row r="65" spans="1:68" ht="14.25" hidden="1" customHeight="1" x14ac:dyDescent="0.25">
      <c r="A65" s="758" t="s">
        <v>149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150</v>
      </c>
      <c r="B66" s="54" t="s">
        <v>151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153</v>
      </c>
      <c r="B67" s="54" t="s">
        <v>154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163</v>
      </c>
      <c r="B74" s="54" t="s">
        <v>164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169</v>
      </c>
      <c r="B76" s="54" t="s">
        <v>170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50</v>
      </c>
      <c r="Y76" s="728">
        <f t="shared" si="5"/>
        <v>50.400000000000006</v>
      </c>
      <c r="Z76" s="36">
        <f>IFERROR(IF(Y76=0,"",ROUNDUP(Y76/H76,0)*0.01898),"")</f>
        <v>0.11388000000000001</v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53.017857142857146</v>
      </c>
      <c r="BN76" s="64">
        <f t="shared" si="7"/>
        <v>53.442000000000007</v>
      </c>
      <c r="BO76" s="64">
        <f t="shared" si="8"/>
        <v>9.3005952380952384E-2</v>
      </c>
      <c r="BP76" s="64">
        <f t="shared" si="9"/>
        <v>9.375E-2</v>
      </c>
    </row>
    <row r="77" spans="1:68" ht="16.5" hidden="1" customHeight="1" x14ac:dyDescent="0.25">
      <c r="A77" s="54" t="s">
        <v>172</v>
      </c>
      <c r="B77" s="54" t="s">
        <v>173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176</v>
      </c>
      <c r="B79" s="54" t="s">
        <v>177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5.9523809523809526</v>
      </c>
      <c r="Y80" s="729">
        <f>IFERROR(Y74/H74,"0")+IFERROR(Y75/H75,"0")+IFERROR(Y76/H76,"0")+IFERROR(Y77/H77,"0")+IFERROR(Y78/H78,"0")+IFERROR(Y79/H79,"0")</f>
        <v>6</v>
      </c>
      <c r="Z80" s="729">
        <f>IFERROR(IF(Z74="",0,Z74),"0")+IFERROR(IF(Z75="",0,Z75),"0")+IFERROR(IF(Z76="",0,Z76),"0")+IFERROR(IF(Z77="",0,Z77),"0")+IFERROR(IF(Z78="",0,Z78),"0")+IFERROR(IF(Z79="",0,Z79),"0")</f>
        <v>0.11388000000000001</v>
      </c>
      <c r="AA80" s="730"/>
      <c r="AB80" s="730"/>
      <c r="AC80" s="730"/>
    </row>
    <row r="81" spans="1:68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50</v>
      </c>
      <c r="Y81" s="729">
        <f>IFERROR(SUM(Y74:Y79),"0")</f>
        <v>50.400000000000006</v>
      </c>
      <c r="Z81" s="37"/>
      <c r="AA81" s="730"/>
      <c r="AB81" s="730"/>
      <c r="AC81" s="730"/>
    </row>
    <row r="82" spans="1:68" ht="14.25" hidden="1" customHeight="1" x14ac:dyDescent="0.25">
      <c r="A82" s="758" t="s">
        <v>178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179</v>
      </c>
      <c r="B83" s="54" t="s">
        <v>180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179</v>
      </c>
      <c r="B84" s="54" t="s">
        <v>182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183</v>
      </c>
      <c r="B85" s="54" t="s">
        <v>184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186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187</v>
      </c>
      <c r="B90" s="54" t="s">
        <v>188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190</v>
      </c>
      <c r="B91" s="54" t="s">
        <v>191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192</v>
      </c>
      <c r="B92" s="54" t="s">
        <v>193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hidden="1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195</v>
      </c>
      <c r="B96" s="54" t="s">
        <v>196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68</v>
      </c>
      <c r="X97" s="727">
        <v>50</v>
      </c>
      <c r="Y97" s="728">
        <f t="shared" si="10"/>
        <v>50.400000000000006</v>
      </c>
      <c r="Z97" s="36">
        <f>IFERROR(IF(Y97=0,"",ROUNDUP(Y97/H97,0)*0.01898),"")</f>
        <v>0.11388000000000001</v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53.089285714285715</v>
      </c>
      <c r="BN97" s="64">
        <f t="shared" si="12"/>
        <v>53.514000000000003</v>
      </c>
      <c r="BO97" s="64">
        <f t="shared" si="13"/>
        <v>9.3005952380952384E-2</v>
      </c>
      <c r="BP97" s="64">
        <f t="shared" si="14"/>
        <v>9.375E-2</v>
      </c>
    </row>
    <row r="98" spans="1:68" ht="16.5" hidden="1" customHeight="1" x14ac:dyDescent="0.25">
      <c r="A98" s="54" t="s">
        <v>195</v>
      </c>
      <c r="B98" s="54" t="s">
        <v>199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42" t="s">
        <v>200</v>
      </c>
      <c r="Q98" s="732"/>
      <c r="R98" s="732"/>
      <c r="S98" s="732"/>
      <c r="T98" s="733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203</v>
      </c>
      <c r="B99" s="54" t="s">
        <v>204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205</v>
      </c>
      <c r="Q99" s="732"/>
      <c r="R99" s="732"/>
      <c r="S99" s="732"/>
      <c r="T99" s="733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208</v>
      </c>
      <c r="B101" s="54" t="s">
        <v>210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59" t="s">
        <v>211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208</v>
      </c>
      <c r="B102" s="54" t="s">
        <v>212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213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214</v>
      </c>
      <c r="B103" s="54" t="s">
        <v>215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217</v>
      </c>
      <c r="B104" s="54" t="s">
        <v>218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217</v>
      </c>
      <c r="B105" s="54" t="s">
        <v>219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5.9523809523809526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6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0.11388000000000001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50</v>
      </c>
      <c r="Y107" s="729">
        <f>IFERROR(SUM(Y96:Y105),"0")</f>
        <v>50.400000000000006</v>
      </c>
      <c r="Z107" s="37"/>
      <c r="AA107" s="730"/>
      <c r="AB107" s="730"/>
      <c r="AC107" s="730"/>
    </row>
    <row r="108" spans="1:68" ht="16.5" hidden="1" customHeight="1" x14ac:dyDescent="0.25">
      <c r="A108" s="757" t="s">
        <v>220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221</v>
      </c>
      <c r="B110" s="54" t="s">
        <v>222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224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225</v>
      </c>
      <c r="B112" s="54" t="s">
        <v>226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227</v>
      </c>
      <c r="B113" s="54" t="s">
        <v>228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hidden="1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138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231</v>
      </c>
      <c r="B118" s="54" t="s">
        <v>232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234</v>
      </c>
      <c r="B119" s="54" t="s">
        <v>235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236</v>
      </c>
      <c r="B120" s="54" t="s">
        <v>237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238</v>
      </c>
      <c r="B124" s="54" t="s">
        <v>239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50</v>
      </c>
      <c r="Y125" s="728">
        <f t="shared" si="15"/>
        <v>50.400000000000006</v>
      </c>
      <c r="Z125" s="36">
        <f>IFERROR(IF(Y125=0,"",ROUNDUP(Y125/H125,0)*0.01898),"")</f>
        <v>0.11388000000000001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53.053571428571431</v>
      </c>
      <c r="BN125" s="64">
        <f t="shared" si="17"/>
        <v>53.478000000000002</v>
      </c>
      <c r="BO125" s="64">
        <f t="shared" si="18"/>
        <v>9.3005952380952384E-2</v>
      </c>
      <c r="BP125" s="64">
        <f t="shared" si="19"/>
        <v>9.375E-2</v>
      </c>
    </row>
    <row r="126" spans="1:68" ht="16.5" hidden="1" customHeight="1" x14ac:dyDescent="0.25">
      <c r="A126" s="54" t="s">
        <v>238</v>
      </c>
      <c r="B126" s="54" t="s">
        <v>243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6" t="s">
        <v>244</v>
      </c>
      <c r="Q126" s="732"/>
      <c r="R126" s="732"/>
      <c r="S126" s="732"/>
      <c r="T126" s="733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247</v>
      </c>
      <c r="B128" s="54" t="s">
        <v>249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101" t="s">
        <v>250</v>
      </c>
      <c r="Q128" s="732"/>
      <c r="R128" s="732"/>
      <c r="S128" s="732"/>
      <c r="T128" s="733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252</v>
      </c>
      <c r="B129" s="54" t="s">
        <v>253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252</v>
      </c>
      <c r="B130" s="54" t="s">
        <v>254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38" t="s">
        <v>255</v>
      </c>
      <c r="Q130" s="732"/>
      <c r="R130" s="732"/>
      <c r="S130" s="732"/>
      <c r="T130" s="733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256</v>
      </c>
      <c r="B131" s="54" t="s">
        <v>257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259</v>
      </c>
      <c r="B132" s="54" t="s">
        <v>260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5.9523809523809526</v>
      </c>
      <c r="Y133" s="729">
        <f>IFERROR(Y124/H124,"0")+IFERROR(Y125/H125,"0")+IFERROR(Y126/H126,"0")+IFERROR(Y127/H127,"0")+IFERROR(Y128/H128,"0")+IFERROR(Y129/H129,"0")+IFERROR(Y130/H130,"0")+IFERROR(Y131/H131,"0")+IFERROR(Y132/H132,"0")</f>
        <v>6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0.11388000000000001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50</v>
      </c>
      <c r="Y134" s="729">
        <f>IFERROR(SUM(Y124:Y132),"0")</f>
        <v>50.400000000000006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178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262</v>
      </c>
      <c r="B136" s="54" t="s">
        <v>263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265</v>
      </c>
      <c r="B137" s="54" t="s">
        <v>266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268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269</v>
      </c>
      <c r="B142" s="54" t="s">
        <v>270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269</v>
      </c>
      <c r="B143" s="54" t="s">
        <v>272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149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273</v>
      </c>
      <c r="B147" s="54" t="s">
        <v>274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273</v>
      </c>
      <c r="B148" s="54" t="s">
        <v>276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277</v>
      </c>
      <c r="B152" s="54" t="s">
        <v>278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277</v>
      </c>
      <c r="B153" s="54" t="s">
        <v>279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280</v>
      </c>
      <c r="B158" s="54" t="s">
        <v>281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149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283</v>
      </c>
      <c r="B162" s="54" t="s">
        <v>284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286</v>
      </c>
      <c r="B163" s="54" t="s">
        <v>287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289</v>
      </c>
      <c r="B164" s="54" t="s">
        <v>290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9</v>
      </c>
      <c r="Y164" s="728">
        <f>IFERROR(IF(X164="",0,CEILING((X164/$H164),1)*$H164),"")</f>
        <v>9</v>
      </c>
      <c r="Z164" s="36">
        <f>IFERROR(IF(Y164=0,"",ROUNDUP(Y164/H164,0)*0.01898),"")</f>
        <v>1.898E-2</v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9.5850000000000009</v>
      </c>
      <c r="BN164" s="64">
        <f>IFERROR(Y164*I164/H164,"0")</f>
        <v>9.5850000000000009</v>
      </c>
      <c r="BO164" s="64">
        <f>IFERROR(1/J164*(X164/H164),"0")</f>
        <v>1.5625E-2</v>
      </c>
      <c r="BP164" s="64">
        <f>IFERROR(1/J164*(Y164/H164),"0")</f>
        <v>1.5625E-2</v>
      </c>
    </row>
    <row r="165" spans="1:68" ht="27" hidden="1" customHeight="1" x14ac:dyDescent="0.25">
      <c r="A165" s="54" t="s">
        <v>292</v>
      </c>
      <c r="B165" s="54" t="s">
        <v>293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294</v>
      </c>
      <c r="B166" s="54" t="s">
        <v>295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1</v>
      </c>
      <c r="Y167" s="729">
        <f>IFERROR(Y162/H162,"0")+IFERROR(Y163/H163,"0")+IFERROR(Y164/H164,"0")+IFERROR(Y165/H165,"0")+IFERROR(Y166/H166,"0")</f>
        <v>1</v>
      </c>
      <c r="Z167" s="729">
        <f>IFERROR(IF(Z162="",0,Z162),"0")+IFERROR(IF(Z163="",0,Z163),"0")+IFERROR(IF(Z164="",0,Z164),"0")+IFERROR(IF(Z165="",0,Z165),"0")+IFERROR(IF(Z166="",0,Z166),"0")</f>
        <v>1.898E-2</v>
      </c>
      <c r="AA167" s="730"/>
      <c r="AB167" s="730"/>
      <c r="AC167" s="730"/>
    </row>
    <row r="168" spans="1:68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9</v>
      </c>
      <c r="Y168" s="729">
        <f>IFERROR(SUM(Y162:Y166),"0")</f>
        <v>9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296</v>
      </c>
      <c r="B170" s="54" t="s">
        <v>297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299</v>
      </c>
      <c r="B171" s="54" t="s">
        <v>300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303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138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304</v>
      </c>
      <c r="B177" s="54" t="s">
        <v>305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149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307</v>
      </c>
      <c r="B181" s="54" t="s">
        <v>308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316</v>
      </c>
      <c r="B184" s="54" t="s">
        <v>317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318</v>
      </c>
      <c r="B185" s="54" t="s">
        <v>319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320</v>
      </c>
      <c r="B186" s="54" t="s">
        <v>321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322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324</v>
      </c>
      <c r="B187" s="54" t="s">
        <v>325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326</v>
      </c>
      <c r="B188" s="54" t="s">
        <v>327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328</v>
      </c>
      <c r="B189" s="54" t="s">
        <v>329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hidden="1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hidden="1" customHeight="1" x14ac:dyDescent="0.25">
      <c r="A192" s="757" t="s">
        <v>331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332</v>
      </c>
      <c r="B194" s="54" t="s">
        <v>333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138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337</v>
      </c>
      <c r="B199" s="54" t="s">
        <v>338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340</v>
      </c>
      <c r="B200" s="54" t="s">
        <v>341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149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hidden="1" customHeight="1" x14ac:dyDescent="0.25">
      <c r="A204" s="54" t="s">
        <v>342</v>
      </c>
      <c r="B204" s="54" t="s">
        <v>343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348</v>
      </c>
      <c r="B206" s="54" t="s">
        <v>349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351</v>
      </c>
      <c r="B207" s="54" t="s">
        <v>352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354</v>
      </c>
      <c r="B208" s="54" t="s">
        <v>355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356</v>
      </c>
      <c r="B209" s="54" t="s">
        <v>357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358</v>
      </c>
      <c r="B210" s="54" t="s">
        <v>359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360</v>
      </c>
      <c r="B211" s="54" t="s">
        <v>361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idden="1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hidden="1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362</v>
      </c>
      <c r="B215" s="54" t="s">
        <v>363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365</v>
      </c>
      <c r="B216" s="54" t="s">
        <v>366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371</v>
      </c>
      <c r="B218" s="54" t="s">
        <v>372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381</v>
      </c>
      <c r="B222" s="54" t="s">
        <v>382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388</v>
      </c>
      <c r="B225" s="54" t="s">
        <v>389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hidden="1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hidden="1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178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395</v>
      </c>
      <c r="B230" s="54" t="s">
        <v>396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37" t="s">
        <v>397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407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408</v>
      </c>
      <c r="B238" s="54" t="s">
        <v>409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411</v>
      </c>
      <c r="B239" s="54" t="s">
        <v>412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414</v>
      </c>
      <c r="B240" s="54" t="s">
        <v>415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416</v>
      </c>
      <c r="B241" s="54" t="s">
        <v>417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418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419</v>
      </c>
      <c r="B246" s="54" t="s">
        <v>420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419</v>
      </c>
      <c r="B247" s="54" t="s">
        <v>422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425</v>
      </c>
      <c r="B248" s="54" t="s">
        <v>426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432</v>
      </c>
      <c r="B251" s="54" t="s">
        <v>433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439</v>
      </c>
      <c r="B254" s="54" t="s">
        <v>440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138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441</v>
      </c>
      <c r="B258" s="54" t="s">
        <v>442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444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445</v>
      </c>
      <c r="B263" s="54" t="s">
        <v>446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448</v>
      </c>
      <c r="B265" s="54" t="s">
        <v>451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453</v>
      </c>
      <c r="B266" s="54" t="s">
        <v>454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456</v>
      </c>
      <c r="B267" s="54" t="s">
        <v>457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468</v>
      </c>
      <c r="B271" s="54" t="s">
        <v>469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471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472</v>
      </c>
      <c r="B276" s="54" t="s">
        <v>473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474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475</v>
      </c>
      <c r="B281" s="54" t="s">
        <v>476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480</v>
      </c>
      <c r="B283" s="54" t="s">
        <v>481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483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484</v>
      </c>
      <c r="B288" s="54" t="s">
        <v>485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490</v>
      </c>
      <c r="B290" s="54" t="s">
        <v>491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493</v>
      </c>
      <c r="B291" s="54" t="s">
        <v>494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496</v>
      </c>
      <c r="B292" s="54" t="s">
        <v>497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499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500</v>
      </c>
      <c r="B297" s="54" t="s">
        <v>501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149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503</v>
      </c>
      <c r="B301" s="54" t="s">
        <v>504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506</v>
      </c>
      <c r="B305" s="54" t="s">
        <v>507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509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510</v>
      </c>
      <c r="B310" s="54" t="s">
        <v>511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149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513</v>
      </c>
      <c r="B314" s="54" t="s">
        <v>514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516</v>
      </c>
      <c r="B318" s="54" t="s">
        <v>517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519</v>
      </c>
      <c r="B319" s="54" t="s">
        <v>520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522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523</v>
      </c>
      <c r="B324" s="54" t="s">
        <v>524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149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525</v>
      </c>
      <c r="B328" s="54" t="s">
        <v>526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530</v>
      </c>
      <c r="B333" s="54" t="s">
        <v>531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533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534</v>
      </c>
      <c r="B338" s="54" t="s">
        <v>535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149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537</v>
      </c>
      <c r="B342" s="54" t="s">
        <v>538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541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100</v>
      </c>
      <c r="Y348" s="728">
        <f t="shared" si="47"/>
        <v>108</v>
      </c>
      <c r="Z348" s="36">
        <f>IFERROR(IF(Y348=0,"",ROUNDUP(Y348/H348,0)*0.01898),"")</f>
        <v>0.1898</v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104.02777777777777</v>
      </c>
      <c r="BN348" s="64">
        <f t="shared" si="49"/>
        <v>112.34999999999998</v>
      </c>
      <c r="BO348" s="64">
        <f t="shared" si="50"/>
        <v>0.14467592592592593</v>
      </c>
      <c r="BP348" s="64">
        <f t="shared" si="51"/>
        <v>0.15625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9.2592592592592595</v>
      </c>
      <c r="Y355" s="729">
        <f>IFERROR(Y347/H347,"0")+IFERROR(Y348/H348,"0")+IFERROR(Y349/H349,"0")+IFERROR(Y350/H350,"0")+IFERROR(Y351/H351,"0")+IFERROR(Y352/H352,"0")+IFERROR(Y353/H353,"0")+IFERROR(Y354/H354,"0")</f>
        <v>10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0.1898</v>
      </c>
      <c r="AA355" s="730"/>
      <c r="AB355" s="730"/>
      <c r="AC355" s="730"/>
    </row>
    <row r="356" spans="1:68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100</v>
      </c>
      <c r="Y356" s="729">
        <f>IFERROR(SUM(Y347:Y354),"0")</f>
        <v>108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149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50</v>
      </c>
      <c r="Y358" s="728">
        <f>IFERROR(IF(X358="",0,CEILING((X358/$H358),1)*$H358),"")</f>
        <v>50.400000000000006</v>
      </c>
      <c r="Z358" s="36">
        <f>IFERROR(IF(Y358=0,"",ROUNDUP(Y358/H358,0)*0.00902),"")</f>
        <v>0.10824</v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53.214285714285715</v>
      </c>
      <c r="BN358" s="64">
        <f>IFERROR(Y358*I358/H358,"0")</f>
        <v>53.64</v>
      </c>
      <c r="BO358" s="64">
        <f>IFERROR(1/J358*(X358/H358),"0")</f>
        <v>9.0187590187590191E-2</v>
      </c>
      <c r="BP358" s="64">
        <f>IFERROR(1/J358*(Y358/H358),"0")</f>
        <v>9.0909090909090912E-2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50</v>
      </c>
      <c r="Y359" s="728">
        <f>IFERROR(IF(X359="",0,CEILING((X359/$H359),1)*$H359),"")</f>
        <v>50.400000000000006</v>
      </c>
      <c r="Z359" s="36">
        <f>IFERROR(IF(Y359=0,"",ROUNDUP(Y359/H359,0)*0.00902),"")</f>
        <v>0.10824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53.214285714285715</v>
      </c>
      <c r="BN359" s="64">
        <f>IFERROR(Y359*I359/H359,"0")</f>
        <v>53.64</v>
      </c>
      <c r="BO359" s="64">
        <f>IFERROR(1/J359*(X359/H359),"0")</f>
        <v>9.0187590187590191E-2</v>
      </c>
      <c r="BP359" s="64">
        <f>IFERROR(1/J359*(Y359/H359),"0")</f>
        <v>9.0909090909090912E-2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23.80952380952381</v>
      </c>
      <c r="Y362" s="729">
        <f>IFERROR(Y358/H358,"0")+IFERROR(Y359/H359,"0")+IFERROR(Y360/H360,"0")+IFERROR(Y361/H361,"0")</f>
        <v>24</v>
      </c>
      <c r="Z362" s="729">
        <f>IFERROR(IF(Z358="",0,Z358),"0")+IFERROR(IF(Z359="",0,Z359),"0")+IFERROR(IF(Z360="",0,Z360),"0")+IFERROR(IF(Z361="",0,Z361),"0")</f>
        <v>0.21648000000000001</v>
      </c>
      <c r="AA362" s="730"/>
      <c r="AB362" s="730"/>
      <c r="AC362" s="730"/>
    </row>
    <row r="363" spans="1:68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100</v>
      </c>
      <c r="Y363" s="729">
        <f>IFERROR(SUM(Y358:Y361),"0")</f>
        <v>100.80000000000001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3000</v>
      </c>
      <c r="Y365" s="728">
        <f t="shared" ref="Y365:Y370" si="52">IFERROR(IF(X365="",0,CEILING((X365/$H365),1)*$H365),"")</f>
        <v>3003</v>
      </c>
      <c r="Z365" s="36">
        <f>IFERROR(IF(Y365=0,"",ROUNDUP(Y365/H365,0)*0.01898),"")</f>
        <v>7.3073000000000006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3197.3076923076928</v>
      </c>
      <c r="BN365" s="64">
        <f t="shared" ref="BN365:BN370" si="54">IFERROR(Y365*I365/H365,"0")</f>
        <v>3200.5050000000006</v>
      </c>
      <c r="BO365" s="64">
        <f t="shared" ref="BO365:BO370" si="55">IFERROR(1/J365*(X365/H365),"0")</f>
        <v>6.009615384615385</v>
      </c>
      <c r="BP365" s="64">
        <f t="shared" ref="BP365:BP370" si="56">IFERROR(1/J365*(Y365/H365),"0")</f>
        <v>6.015625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384.61538461538464</v>
      </c>
      <c r="Y371" s="729">
        <f>IFERROR(Y365/H365,"0")+IFERROR(Y366/H366,"0")+IFERROR(Y367/H367,"0")+IFERROR(Y368/H368,"0")+IFERROR(Y369/H369,"0")+IFERROR(Y370/H370,"0")</f>
        <v>385</v>
      </c>
      <c r="Z371" s="729">
        <f>IFERROR(IF(Z365="",0,Z365),"0")+IFERROR(IF(Z366="",0,Z366),"0")+IFERROR(IF(Z367="",0,Z367),"0")+IFERROR(IF(Z368="",0,Z368),"0")+IFERROR(IF(Z369="",0,Z369),"0")+IFERROR(IF(Z370="",0,Z370),"0")</f>
        <v>7.3073000000000006</v>
      </c>
      <c r="AA371" s="730"/>
      <c r="AB371" s="730"/>
      <c r="AC371" s="730"/>
    </row>
    <row r="372" spans="1:68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3000</v>
      </c>
      <c r="Y372" s="729">
        <f>IFERROR(SUM(Y365:Y370),"0")</f>
        <v>3003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178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23</v>
      </c>
      <c r="Y375" s="728">
        <f>IFERROR(IF(X375="",0,CEILING((X375/$H375),1)*$H375),"")</f>
        <v>23.4</v>
      </c>
      <c r="Z375" s="36">
        <f>IFERROR(IF(Y375=0,"",ROUNDUP(Y375/H375,0)*0.01898),"")</f>
        <v>5.6940000000000004E-2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24.530384615384619</v>
      </c>
      <c r="BN375" s="64">
        <f>IFERROR(Y375*I375/H375,"0")</f>
        <v>24.957000000000001</v>
      </c>
      <c r="BO375" s="64">
        <f>IFERROR(1/J375*(X375/H375),"0")</f>
        <v>4.6073717948717952E-2</v>
      </c>
      <c r="BP375" s="64">
        <f>IFERROR(1/J375*(Y375/H375),"0")</f>
        <v>4.6875E-2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2.9487179487179489</v>
      </c>
      <c r="Y377" s="729">
        <f>IFERROR(Y374/H374,"0")+IFERROR(Y375/H375,"0")+IFERROR(Y376/H376,"0")</f>
        <v>3</v>
      </c>
      <c r="Z377" s="729">
        <f>IFERROR(IF(Z374="",0,Z374),"0")+IFERROR(IF(Z375="",0,Z375),"0")+IFERROR(IF(Z376="",0,Z376),"0")</f>
        <v>5.6940000000000004E-2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23</v>
      </c>
      <c r="Y378" s="729">
        <f>IFERROR(SUM(Y374:Y376),"0")</f>
        <v>23.4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2.5499999999999998</v>
      </c>
      <c r="Y383" s="728">
        <f>IFERROR(IF(X383="",0,CEILING((X383/$H383),1)*$H383),"")</f>
        <v>2.5499999999999998</v>
      </c>
      <c r="Z383" s="36">
        <f>IFERROR(IF(Y383=0,"",ROUNDUP(Y383/H383,0)*0.00651),"")</f>
        <v>6.5100000000000002E-3</v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2.88</v>
      </c>
      <c r="BN383" s="64">
        <f>IFERROR(Y383*I383/H383,"0")</f>
        <v>2.88</v>
      </c>
      <c r="BO383" s="64">
        <f>IFERROR(1/J383*(X383/H383),"0")</f>
        <v>5.4945054945054949E-3</v>
      </c>
      <c r="BP383" s="64">
        <f>IFERROR(1/J383*(Y383/H383),"0")</f>
        <v>5.4945054945054949E-3</v>
      </c>
    </row>
    <row r="384" spans="1:68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1</v>
      </c>
      <c r="Y384" s="729">
        <f>IFERROR(Y380/H380,"0")+IFERROR(Y381/H381,"0")+IFERROR(Y382/H382,"0")+IFERROR(Y383/H383,"0")</f>
        <v>1</v>
      </c>
      <c r="Z384" s="729">
        <f>IFERROR(IF(Z380="",0,Z380),"0")+IFERROR(IF(Z381="",0,Z381),"0")+IFERROR(IF(Z382="",0,Z382),"0")+IFERROR(IF(Z383="",0,Z383),"0")</f>
        <v>6.5100000000000002E-3</v>
      </c>
      <c r="AA384" s="730"/>
      <c r="AB384" s="730"/>
      <c r="AC384" s="730"/>
    </row>
    <row r="385" spans="1:68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2.5499999999999998</v>
      </c>
      <c r="Y385" s="729">
        <f>IFERROR(SUM(Y380:Y383),"0")</f>
        <v>2.5499999999999998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149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8</v>
      </c>
      <c r="Y398" s="728">
        <f>IFERROR(IF(X398="",0,CEILING((X398/$H398),1)*$H398),"")</f>
        <v>8.1</v>
      </c>
      <c r="Z398" s="36">
        <f>IFERROR(IF(Y398=0,"",ROUNDUP(Y398/H398,0)*0.01898),"")</f>
        <v>1.898E-2</v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8.5125925925925934</v>
      </c>
      <c r="BN398" s="64">
        <f>IFERROR(Y398*I398/H398,"0")</f>
        <v>8.6189999999999998</v>
      </c>
      <c r="BO398" s="64">
        <f>IFERROR(1/J398*(X398/H398),"0")</f>
        <v>1.54320987654321E-2</v>
      </c>
      <c r="BP398" s="64">
        <f>IFERROR(1/J398*(Y398/H398),"0")</f>
        <v>1.5625E-2</v>
      </c>
    </row>
    <row r="399" spans="1:68" ht="27" hidden="1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0.98765432098765438</v>
      </c>
      <c r="Y401" s="729">
        <f>IFERROR(Y398/H398,"0")+IFERROR(Y399/H399,"0")+IFERROR(Y400/H400,"0")</f>
        <v>1</v>
      </c>
      <c r="Z401" s="729">
        <f>IFERROR(IF(Z398="",0,Z398),"0")+IFERROR(IF(Z399="",0,Z399),"0")+IFERROR(IF(Z400="",0,Z400),"0")</f>
        <v>1.898E-2</v>
      </c>
      <c r="AA401" s="730"/>
      <c r="AB401" s="730"/>
      <c r="AC401" s="730"/>
    </row>
    <row r="402" spans="1:68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8</v>
      </c>
      <c r="Y402" s="729">
        <f>IFERROR(SUM(Y398:Y400),"0")</f>
        <v>8.1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hidden="1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200</v>
      </c>
      <c r="Y408" s="728">
        <f t="shared" si="57"/>
        <v>210</v>
      </c>
      <c r="Z408" s="36">
        <f>IFERROR(IF(Y408=0,"",ROUNDUP(Y408/H408,0)*0.02175),"")</f>
        <v>0.30449999999999999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206.4</v>
      </c>
      <c r="BN408" s="64">
        <f t="shared" si="59"/>
        <v>216.72</v>
      </c>
      <c r="BO408" s="64">
        <f t="shared" si="60"/>
        <v>0.27777777777777779</v>
      </c>
      <c r="BP408" s="64">
        <f t="shared" si="61"/>
        <v>0.29166666666666663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720</v>
      </c>
      <c r="Y411" s="728">
        <f t="shared" si="57"/>
        <v>720</v>
      </c>
      <c r="Z411" s="36">
        <f>IFERROR(IF(Y411=0,"",ROUNDUP(Y411/H411,0)*0.02175),"")</f>
        <v>1.044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743.04000000000008</v>
      </c>
      <c r="BN411" s="64">
        <f t="shared" si="59"/>
        <v>743.04000000000008</v>
      </c>
      <c r="BO411" s="64">
        <f t="shared" si="60"/>
        <v>1</v>
      </c>
      <c r="BP411" s="64">
        <f t="shared" si="61"/>
        <v>1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61.333333333333336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62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1.3485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920</v>
      </c>
      <c r="Y417" s="729">
        <f>IFERROR(SUM(Y406:Y415),"0")</f>
        <v>930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138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720</v>
      </c>
      <c r="Y419" s="728">
        <f>IFERROR(IF(X419="",0,CEILING((X419/$H419),1)*$H419),"")</f>
        <v>720</v>
      </c>
      <c r="Z419" s="36">
        <f>IFERROR(IF(Y419=0,"",ROUNDUP(Y419/H419,0)*0.02175),"")</f>
        <v>1.044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743.04000000000008</v>
      </c>
      <c r="BN419" s="64">
        <f>IFERROR(Y419*I419/H419,"0")</f>
        <v>743.04000000000008</v>
      </c>
      <c r="BO419" s="64">
        <f>IFERROR(1/J419*(X419/H419),"0")</f>
        <v>1</v>
      </c>
      <c r="BP419" s="64">
        <f>IFERROR(1/J419*(Y419/H419),"0")</f>
        <v>1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48</v>
      </c>
      <c r="Y421" s="729">
        <f>IFERROR(Y419/H419,"0")+IFERROR(Y420/H420,"0")</f>
        <v>48</v>
      </c>
      <c r="Z421" s="729">
        <f>IFERROR(IF(Z419="",0,Z419),"0")+IFERROR(IF(Z420="",0,Z420),"0")</f>
        <v>1.044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720</v>
      </c>
      <c r="Y422" s="729">
        <f>IFERROR(SUM(Y419:Y420),"0")</f>
        <v>720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178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149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178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149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138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149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149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149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178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200</v>
      </c>
      <c r="Y516" s="728">
        <f t="shared" ref="Y516:Y531" si="73">IFERROR(IF(X516="",0,CEILING((X516/$H516),1)*$H516),"")</f>
        <v>200.64000000000001</v>
      </c>
      <c r="Z516" s="36">
        <f t="shared" ref="Z516:Z521" si="74">IFERROR(IF(Y516=0,"",ROUNDUP(Y516/H516,0)*0.01196),"")</f>
        <v>0.45448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213.63636363636363</v>
      </c>
      <c r="BN516" s="64">
        <f t="shared" ref="BN516:BN531" si="76">IFERROR(Y516*I516/H516,"0")</f>
        <v>214.32</v>
      </c>
      <c r="BO516" s="64">
        <f t="shared" ref="BO516:BO531" si="77">IFERROR(1/J516*(X516/H516),"0")</f>
        <v>0.36421911421911418</v>
      </c>
      <c r="BP516" s="64">
        <f t="shared" ref="BP516:BP531" si="78">IFERROR(1/J516*(Y516/H516),"0")</f>
        <v>0.36538461538461542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50</v>
      </c>
      <c r="Y520" s="728">
        <f t="shared" si="73"/>
        <v>52.800000000000004</v>
      </c>
      <c r="Z520" s="36">
        <f t="shared" si="74"/>
        <v>0.1196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53.409090909090907</v>
      </c>
      <c r="BN520" s="64">
        <f t="shared" si="76"/>
        <v>56.400000000000006</v>
      </c>
      <c r="BO520" s="64">
        <f t="shared" si="77"/>
        <v>9.1054778554778545E-2</v>
      </c>
      <c r="BP520" s="64">
        <f t="shared" si="78"/>
        <v>9.6153846153846159E-2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47.348484848484844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48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0.57408000000000003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250</v>
      </c>
      <c r="Y533" s="729">
        <f>IFERROR(SUM(Y516:Y531),"0")</f>
        <v>253.44000000000003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138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200</v>
      </c>
      <c r="Y535" s="728">
        <f>IFERROR(IF(X535="",0,CEILING((X535/$H535),1)*$H535),"")</f>
        <v>200.64000000000001</v>
      </c>
      <c r="Z535" s="36">
        <f>IFERROR(IF(Y535=0,"",ROUNDUP(Y535/H535,0)*0.01196),"")</f>
        <v>0.45448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213.63636363636363</v>
      </c>
      <c r="BN535" s="64">
        <f>IFERROR(Y535*I535/H535,"0")</f>
        <v>214.32</v>
      </c>
      <c r="BO535" s="64">
        <f>IFERROR(1/J535*(X535/H535),"0")</f>
        <v>0.36421911421911418</v>
      </c>
      <c r="BP535" s="64">
        <f>IFERROR(1/J535*(Y535/H535),"0")</f>
        <v>0.36538461538461542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37.878787878787875</v>
      </c>
      <c r="Y539" s="729">
        <f>IFERROR(Y535/H535,"0")+IFERROR(Y536/H536,"0")+IFERROR(Y537/H537,"0")+IFERROR(Y538/H538,"0")</f>
        <v>38</v>
      </c>
      <c r="Z539" s="729">
        <f>IFERROR(IF(Z535="",0,Z535),"0")+IFERROR(IF(Z536="",0,Z536),"0")+IFERROR(IF(Z537="",0,Z537),"0")+IFERROR(IF(Z538="",0,Z538),"0")</f>
        <v>0.45448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200</v>
      </c>
      <c r="Y540" s="729">
        <f>IFERROR(SUM(Y535:Y538),"0")</f>
        <v>200.64000000000001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149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30</v>
      </c>
      <c r="Y542" s="728">
        <f t="shared" ref="Y542:Y553" si="79">IFERROR(IF(X542="",0,CEILING((X542/$H542),1)*$H542),"")</f>
        <v>31.68</v>
      </c>
      <c r="Z542" s="36">
        <f>IFERROR(IF(Y542=0,"",ROUNDUP(Y542/H542,0)*0.01196),"")</f>
        <v>7.1760000000000004E-2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32.04545454545454</v>
      </c>
      <c r="BN542" s="64">
        <f t="shared" ref="BN542:BN553" si="81">IFERROR(Y542*I542/H542,"0")</f>
        <v>33.839999999999996</v>
      </c>
      <c r="BO542" s="64">
        <f t="shared" ref="BO542:BO553" si="82">IFERROR(1/J542*(X542/H542),"0")</f>
        <v>5.4632867132867136E-2</v>
      </c>
      <c r="BP542" s="64">
        <f t="shared" ref="BP542:BP553" si="83">IFERROR(1/J542*(Y542/H542),"0")</f>
        <v>5.7692307692307696E-2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30</v>
      </c>
      <c r="Y543" s="728">
        <f t="shared" si="79"/>
        <v>31.68</v>
      </c>
      <c r="Z543" s="36">
        <f>IFERROR(IF(Y543=0,"",ROUNDUP(Y543/H543,0)*0.01196),"")</f>
        <v>7.1760000000000004E-2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32.04545454545454</v>
      </c>
      <c r="BN543" s="64">
        <f t="shared" si="81"/>
        <v>33.839999999999996</v>
      </c>
      <c r="BO543" s="64">
        <f t="shared" si="82"/>
        <v>5.4632867132867136E-2</v>
      </c>
      <c r="BP543" s="64">
        <f t="shared" si="83"/>
        <v>5.7692307692307696E-2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60</v>
      </c>
      <c r="Y544" s="728">
        <f t="shared" si="79"/>
        <v>63.36</v>
      </c>
      <c r="Z544" s="36">
        <f>IFERROR(IF(Y544=0,"",ROUNDUP(Y544/H544,0)*0.01196),"")</f>
        <v>0.14352000000000001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64.090909090909079</v>
      </c>
      <c r="BN544" s="64">
        <f t="shared" si="81"/>
        <v>67.679999999999993</v>
      </c>
      <c r="BO544" s="64">
        <f t="shared" si="82"/>
        <v>0.10926573426573427</v>
      </c>
      <c r="BP544" s="64">
        <f t="shared" si="83"/>
        <v>0.11538461538461539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22.727272727272727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24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0.28704000000000002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120</v>
      </c>
      <c r="Y555" s="729">
        <f>IFERROR(SUM(Y542:Y553),"0")</f>
        <v>126.72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178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138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149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50</v>
      </c>
      <c r="Y587" s="728">
        <f t="shared" ref="Y587:Y593" si="89">IFERROR(IF(X587="",0,CEILING((X587/$H587),1)*$H587),"")</f>
        <v>50.400000000000006</v>
      </c>
      <c r="Z587" s="36">
        <f>IFERROR(IF(Y587=0,"",ROUNDUP(Y587/H587,0)*0.00902),"")</f>
        <v>0.10824</v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53.214285714285715</v>
      </c>
      <c r="BN587" s="64">
        <f t="shared" ref="BN587:BN593" si="91">IFERROR(Y587*I587/H587,"0")</f>
        <v>53.64</v>
      </c>
      <c r="BO587" s="64">
        <f t="shared" ref="BO587:BO593" si="92">IFERROR(1/J587*(X587/H587),"0")</f>
        <v>9.0187590187590191E-2</v>
      </c>
      <c r="BP587" s="64">
        <f t="shared" ref="BP587:BP593" si="93">IFERROR(1/J587*(Y587/H587),"0")</f>
        <v>9.0909090909090912E-2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100</v>
      </c>
      <c r="Y588" s="728">
        <f t="shared" si="89"/>
        <v>100.80000000000001</v>
      </c>
      <c r="Z588" s="36">
        <f>IFERROR(IF(Y588=0,"",ROUNDUP(Y588/H588,0)*0.00902),"")</f>
        <v>0.21648000000000001</v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106.42857142857143</v>
      </c>
      <c r="BN588" s="64">
        <f t="shared" si="91"/>
        <v>107.28</v>
      </c>
      <c r="BO588" s="64">
        <f t="shared" si="92"/>
        <v>0.18037518037518038</v>
      </c>
      <c r="BP588" s="64">
        <f t="shared" si="93"/>
        <v>0.18181818181818182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35.714285714285715</v>
      </c>
      <c r="Y594" s="729">
        <f>IFERROR(Y587/H587,"0")+IFERROR(Y588/H588,"0")+IFERROR(Y589/H589,"0")+IFERROR(Y590/H590,"0")+IFERROR(Y591/H591,"0")+IFERROR(Y592/H592,"0")+IFERROR(Y593/H593,"0")</f>
        <v>36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0.32472000000000001</v>
      </c>
      <c r="AA594" s="730"/>
      <c r="AB594" s="730"/>
      <c r="AC594" s="730"/>
    </row>
    <row r="595" spans="1:68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150</v>
      </c>
      <c r="Y595" s="729">
        <f>IFERROR(SUM(Y587:Y593),"0")</f>
        <v>151.20000000000002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178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138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149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6810.55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6853.6500000000005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7179.7581154031168</v>
      </c>
      <c r="Y631" s="729">
        <f>IFERROR(SUM(BN22:BN627),"0")</f>
        <v>7224.9750000000013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12</v>
      </c>
      <c r="Y632" s="38">
        <f>ROUNDUP(SUM(BP22:BP627),0)</f>
        <v>13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7479.7581154031168</v>
      </c>
      <c r="Y633" s="729">
        <f>GrossWeightTotalR+PalletQtyTotalR*25</f>
        <v>7549.9750000000013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880.776143609477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886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14.243910000000001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302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186</v>
      </c>
      <c r="F638" s="760" t="s">
        <v>220</v>
      </c>
      <c r="G638" s="760" t="s">
        <v>268</v>
      </c>
      <c r="H638" s="760" t="s">
        <v>87</v>
      </c>
      <c r="I638" s="760" t="s">
        <v>303</v>
      </c>
      <c r="J638" s="760" t="s">
        <v>331</v>
      </c>
      <c r="K638" s="760" t="s">
        <v>407</v>
      </c>
      <c r="L638" s="760" t="s">
        <v>418</v>
      </c>
      <c r="M638" s="760" t="s">
        <v>444</v>
      </c>
      <c r="N638" s="725"/>
      <c r="O638" s="760" t="s">
        <v>471</v>
      </c>
      <c r="P638" s="760" t="s">
        <v>474</v>
      </c>
      <c r="Q638" s="760" t="s">
        <v>483</v>
      </c>
      <c r="R638" s="760" t="s">
        <v>499</v>
      </c>
      <c r="S638" s="760" t="s">
        <v>509</v>
      </c>
      <c r="T638" s="760" t="s">
        <v>522</v>
      </c>
      <c r="U638" s="760" t="s">
        <v>533</v>
      </c>
      <c r="V638" s="760" t="s">
        <v>541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1116.0000000000002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50.400000000000006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50.400000000000006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9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3237.7500000000005</v>
      </c>
      <c r="W640" s="46">
        <f>IFERROR(Y394*1,"0")+IFERROR(Y398*1,"0")+IFERROR(Y399*1,"0")+IFERROR(Y400*1,"0")</f>
        <v>8.1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1650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580.80000000000007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151.20000000000002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9"/>
        <filter val="1,00"/>
        <filter val="100,00"/>
        <filter val="108,00"/>
        <filter val="12"/>
        <filter val="120,00"/>
        <filter val="127,78"/>
        <filter val="150,00"/>
        <filter val="2,55"/>
        <filter val="2,95"/>
        <filter val="200,00"/>
        <filter val="22,73"/>
        <filter val="23,00"/>
        <filter val="23,81"/>
        <filter val="250,00"/>
        <filter val="3 000,00"/>
        <filter val="30,00"/>
        <filter val="300,00"/>
        <filter val="308,00"/>
        <filter val="35,71"/>
        <filter val="37,88"/>
        <filter val="384,62"/>
        <filter val="450,00"/>
        <filter val="47,35"/>
        <filter val="48,00"/>
        <filter val="5,95"/>
        <filter val="50,00"/>
        <filter val="58,52"/>
        <filter val="6 810,55"/>
        <filter val="60,00"/>
        <filter val="61,33"/>
        <filter val="7 179,76"/>
        <filter val="7 479,76"/>
        <filter val="720,00"/>
        <filter val="750,00"/>
        <filter val="8,00"/>
        <filter val="880,78"/>
        <filter val="9,00"/>
        <filter val="9,26"/>
        <filter val="920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2025-03-18T12:06:33Z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