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D3F26D-95F2-4524-B162-AF6EA7298B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P573" i="1" s="1"/>
  <c r="BO572" i="1"/>
  <c r="BM572" i="1"/>
  <c r="Y572" i="1"/>
  <c r="BP572" i="1" s="1"/>
  <c r="BO571" i="1"/>
  <c r="BM571" i="1"/>
  <c r="Y571" i="1"/>
  <c r="BP571" i="1" s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P552" i="1" s="1"/>
  <c r="BO551" i="1"/>
  <c r="BM551" i="1"/>
  <c r="Y551" i="1"/>
  <c r="BP551" i="1" s="1"/>
  <c r="P551" i="1"/>
  <c r="BO550" i="1"/>
  <c r="BM550" i="1"/>
  <c r="Y550" i="1"/>
  <c r="BO549" i="1"/>
  <c r="BM549" i="1"/>
  <c r="Y549" i="1"/>
  <c r="P549" i="1"/>
  <c r="BO548" i="1"/>
  <c r="BM548" i="1"/>
  <c r="Y548" i="1"/>
  <c r="BP548" i="1" s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P538" i="1" s="1"/>
  <c r="BO537" i="1"/>
  <c r="BM537" i="1"/>
  <c r="Y537" i="1"/>
  <c r="BP537" i="1" s="1"/>
  <c r="BO536" i="1"/>
  <c r="BM536" i="1"/>
  <c r="Y536" i="1"/>
  <c r="BP536" i="1" s="1"/>
  <c r="BO535" i="1"/>
  <c r="BM535" i="1"/>
  <c r="Y535" i="1"/>
  <c r="P535" i="1"/>
  <c r="X533" i="1"/>
  <c r="X532" i="1"/>
  <c r="BO531" i="1"/>
  <c r="BM531" i="1"/>
  <c r="Y531" i="1"/>
  <c r="BP531" i="1" s="1"/>
  <c r="P531" i="1"/>
  <c r="BO530" i="1"/>
  <c r="BM530" i="1"/>
  <c r="Y530" i="1"/>
  <c r="BO529" i="1"/>
  <c r="BM529" i="1"/>
  <c r="Y529" i="1"/>
  <c r="P529" i="1"/>
  <c r="BO528" i="1"/>
  <c r="BM528" i="1"/>
  <c r="Y528" i="1"/>
  <c r="BP528" i="1" s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Y512" i="1" s="1"/>
  <c r="P510" i="1"/>
  <c r="X508" i="1"/>
  <c r="X507" i="1"/>
  <c r="BO506" i="1"/>
  <c r="BM506" i="1"/>
  <c r="Y506" i="1"/>
  <c r="AC640" i="1" s="1"/>
  <c r="P506" i="1"/>
  <c r="X503" i="1"/>
  <c r="X502" i="1"/>
  <c r="BO501" i="1"/>
  <c r="BM501" i="1"/>
  <c r="Y501" i="1"/>
  <c r="BP501" i="1" s="1"/>
  <c r="BO500" i="1"/>
  <c r="BM500" i="1"/>
  <c r="Y500" i="1"/>
  <c r="P500" i="1"/>
  <c r="X497" i="1"/>
  <c r="X496" i="1"/>
  <c r="BO495" i="1"/>
  <c r="BM495" i="1"/>
  <c r="Y495" i="1"/>
  <c r="BP495" i="1" s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O469" i="1"/>
  <c r="BM469" i="1"/>
  <c r="Y469" i="1"/>
  <c r="BP468" i="1"/>
  <c r="BO468" i="1"/>
  <c r="BN468" i="1"/>
  <c r="BM468" i="1"/>
  <c r="Z468" i="1"/>
  <c r="Y468" i="1"/>
  <c r="P468" i="1"/>
  <c r="BO467" i="1"/>
  <c r="BM467" i="1"/>
  <c r="Y467" i="1"/>
  <c r="BP467" i="1" s="1"/>
  <c r="BO466" i="1"/>
  <c r="BM466" i="1"/>
  <c r="Y466" i="1"/>
  <c r="BP466" i="1" s="1"/>
  <c r="BO465" i="1"/>
  <c r="BM465" i="1"/>
  <c r="Y465" i="1"/>
  <c r="BP465" i="1" s="1"/>
  <c r="BO464" i="1"/>
  <c r="BM464" i="1"/>
  <c r="Y464" i="1"/>
  <c r="Z640" i="1" s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Y443" i="1" s="1"/>
  <c r="P435" i="1"/>
  <c r="BP434" i="1"/>
  <c r="BO434" i="1"/>
  <c r="BN434" i="1"/>
  <c r="BM434" i="1"/>
  <c r="Z434" i="1"/>
  <c r="Y434" i="1"/>
  <c r="P434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BP425" i="1" s="1"/>
  <c r="BO424" i="1"/>
  <c r="BM424" i="1"/>
  <c r="Y424" i="1"/>
  <c r="X422" i="1"/>
  <c r="X421" i="1"/>
  <c r="BP420" i="1"/>
  <c r="BO420" i="1"/>
  <c r="BN420" i="1"/>
  <c r="BM420" i="1"/>
  <c r="Z420" i="1"/>
  <c r="Y420" i="1"/>
  <c r="P420" i="1"/>
  <c r="BO419" i="1"/>
  <c r="BM419" i="1"/>
  <c r="Y419" i="1"/>
  <c r="Y421" i="1" s="1"/>
  <c r="P419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Y378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Y343" i="1" s="1"/>
  <c r="P342" i="1"/>
  <c r="X340" i="1"/>
  <c r="X339" i="1"/>
  <c r="BO338" i="1"/>
  <c r="BM338" i="1"/>
  <c r="Y338" i="1"/>
  <c r="U640" i="1" s="1"/>
  <c r="P338" i="1"/>
  <c r="X335" i="1"/>
  <c r="X334" i="1"/>
  <c r="BO333" i="1"/>
  <c r="BM333" i="1"/>
  <c r="Y333" i="1"/>
  <c r="Y334" i="1" s="1"/>
  <c r="P333" i="1"/>
  <c r="X331" i="1"/>
  <c r="X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Y321" i="1" s="1"/>
  <c r="P318" i="1"/>
  <c r="X316" i="1"/>
  <c r="X315" i="1"/>
  <c r="BO314" i="1"/>
  <c r="BM314" i="1"/>
  <c r="Y314" i="1"/>
  <c r="Y315" i="1" s="1"/>
  <c r="P314" i="1"/>
  <c r="X312" i="1"/>
  <c r="X311" i="1"/>
  <c r="BO310" i="1"/>
  <c r="BM310" i="1"/>
  <c r="Y310" i="1"/>
  <c r="S640" i="1" s="1"/>
  <c r="P310" i="1"/>
  <c r="X307" i="1"/>
  <c r="X306" i="1"/>
  <c r="BO305" i="1"/>
  <c r="BM305" i="1"/>
  <c r="Y305" i="1"/>
  <c r="Y306" i="1" s="1"/>
  <c r="P305" i="1"/>
  <c r="X303" i="1"/>
  <c r="X302" i="1"/>
  <c r="BO301" i="1"/>
  <c r="BM301" i="1"/>
  <c r="Y301" i="1"/>
  <c r="Y302" i="1" s="1"/>
  <c r="P301" i="1"/>
  <c r="X299" i="1"/>
  <c r="X298" i="1"/>
  <c r="BO297" i="1"/>
  <c r="BM297" i="1"/>
  <c r="Y297" i="1"/>
  <c r="R640" i="1" s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640" i="1" s="1"/>
  <c r="P281" i="1"/>
  <c r="X278" i="1"/>
  <c r="X277" i="1"/>
  <c r="BO276" i="1"/>
  <c r="BM276" i="1"/>
  <c r="Y276" i="1"/>
  <c r="O640" i="1" s="1"/>
  <c r="P276" i="1"/>
  <c r="X273" i="1"/>
  <c r="X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Y259" i="1" s="1"/>
  <c r="P258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Y235" i="1" s="1"/>
  <c r="X228" i="1"/>
  <c r="X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X197" i="1"/>
  <c r="X196" i="1"/>
  <c r="BO195" i="1"/>
  <c r="BM195" i="1"/>
  <c r="Y195" i="1"/>
  <c r="P195" i="1"/>
  <c r="BO194" i="1"/>
  <c r="BM194" i="1"/>
  <c r="Y194" i="1"/>
  <c r="P194" i="1"/>
  <c r="X191" i="1"/>
  <c r="X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P152" i="1"/>
  <c r="X150" i="1"/>
  <c r="X149" i="1"/>
  <c r="BO148" i="1"/>
  <c r="BM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O137" i="1"/>
  <c r="BM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E640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X64" i="1"/>
  <c r="X63" i="1"/>
  <c r="BO62" i="1"/>
  <c r="BM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D640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630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31" i="1" l="1"/>
  <c r="BN131" i="1"/>
  <c r="Z131" i="1"/>
  <c r="Y178" i="1"/>
  <c r="BP177" i="1"/>
  <c r="BN177" i="1"/>
  <c r="Z177" i="1"/>
  <c r="Z178" i="1" s="1"/>
  <c r="BP181" i="1"/>
  <c r="BN181" i="1"/>
  <c r="Z181" i="1"/>
  <c r="BP208" i="1"/>
  <c r="BN208" i="1"/>
  <c r="Z208" i="1"/>
  <c r="BP240" i="1"/>
  <c r="BN240" i="1"/>
  <c r="Z240" i="1"/>
  <c r="BP270" i="1"/>
  <c r="BN270" i="1"/>
  <c r="Z270" i="1"/>
  <c r="BP351" i="1"/>
  <c r="BN351" i="1"/>
  <c r="Z351" i="1"/>
  <c r="BP383" i="1"/>
  <c r="BN383" i="1"/>
  <c r="Z383" i="1"/>
  <c r="BP412" i="1"/>
  <c r="BN412" i="1"/>
  <c r="Z412" i="1"/>
  <c r="BP488" i="1"/>
  <c r="BN488" i="1"/>
  <c r="Z488" i="1"/>
  <c r="BP494" i="1"/>
  <c r="BN494" i="1"/>
  <c r="Z494" i="1"/>
  <c r="BP529" i="1"/>
  <c r="BN529" i="1"/>
  <c r="Z529" i="1"/>
  <c r="BP549" i="1"/>
  <c r="BN549" i="1"/>
  <c r="Z549" i="1"/>
  <c r="BP553" i="1"/>
  <c r="BN553" i="1"/>
  <c r="Z553" i="1"/>
  <c r="B640" i="1"/>
  <c r="X632" i="1"/>
  <c r="Z37" i="1"/>
  <c r="BN37" i="1"/>
  <c r="Z52" i="1"/>
  <c r="BN52" i="1"/>
  <c r="Z66" i="1"/>
  <c r="BN66" i="1"/>
  <c r="Z76" i="1"/>
  <c r="BN76" i="1"/>
  <c r="Z97" i="1"/>
  <c r="BN97" i="1"/>
  <c r="Z98" i="1"/>
  <c r="BN98" i="1"/>
  <c r="Z99" i="1"/>
  <c r="BN99" i="1"/>
  <c r="Z112" i="1"/>
  <c r="BN112" i="1"/>
  <c r="Z124" i="1"/>
  <c r="BN124" i="1"/>
  <c r="Z127" i="1"/>
  <c r="BN127" i="1"/>
  <c r="BP128" i="1"/>
  <c r="BN128" i="1"/>
  <c r="Z128" i="1"/>
  <c r="BP152" i="1"/>
  <c r="BN152" i="1"/>
  <c r="Z152" i="1"/>
  <c r="BP194" i="1"/>
  <c r="BN194" i="1"/>
  <c r="Z194" i="1"/>
  <c r="BP220" i="1"/>
  <c r="BN220" i="1"/>
  <c r="Z220" i="1"/>
  <c r="BP253" i="1"/>
  <c r="BN253" i="1"/>
  <c r="Z253" i="1"/>
  <c r="BP319" i="1"/>
  <c r="BN319" i="1"/>
  <c r="Z319" i="1"/>
  <c r="BP365" i="1"/>
  <c r="BN365" i="1"/>
  <c r="Z365" i="1"/>
  <c r="BP400" i="1"/>
  <c r="BN400" i="1"/>
  <c r="Z400" i="1"/>
  <c r="BP438" i="1"/>
  <c r="BN438" i="1"/>
  <c r="Z438" i="1"/>
  <c r="BP493" i="1"/>
  <c r="BN493" i="1"/>
  <c r="Z493" i="1"/>
  <c r="BP516" i="1"/>
  <c r="BN516" i="1"/>
  <c r="Z516" i="1"/>
  <c r="BP530" i="1"/>
  <c r="BN530" i="1"/>
  <c r="Z530" i="1"/>
  <c r="BP550" i="1"/>
  <c r="BN550" i="1"/>
  <c r="Z550" i="1"/>
  <c r="AB640" i="1"/>
  <c r="Y540" i="1"/>
  <c r="BP54" i="1"/>
  <c r="BN54" i="1"/>
  <c r="BP62" i="1"/>
  <c r="BN62" i="1"/>
  <c r="Z62" i="1"/>
  <c r="Y80" i="1"/>
  <c r="BP74" i="1"/>
  <c r="BN74" i="1"/>
  <c r="Z74" i="1"/>
  <c r="BP91" i="1"/>
  <c r="BN91" i="1"/>
  <c r="Z91" i="1"/>
  <c r="BP110" i="1"/>
  <c r="BN110" i="1"/>
  <c r="Z110" i="1"/>
  <c r="BP120" i="1"/>
  <c r="BN120" i="1"/>
  <c r="Z120" i="1"/>
  <c r="BP148" i="1"/>
  <c r="BN148" i="1"/>
  <c r="Z148" i="1"/>
  <c r="BP171" i="1"/>
  <c r="BN171" i="1"/>
  <c r="Z171" i="1"/>
  <c r="BP188" i="1"/>
  <c r="BN188" i="1"/>
  <c r="Z188" i="1"/>
  <c r="BP206" i="1"/>
  <c r="BN206" i="1"/>
  <c r="Z206" i="1"/>
  <c r="BP218" i="1"/>
  <c r="BN218" i="1"/>
  <c r="Z218" i="1"/>
  <c r="BP226" i="1"/>
  <c r="BN226" i="1"/>
  <c r="Z226" i="1"/>
  <c r="BP238" i="1"/>
  <c r="BN238" i="1"/>
  <c r="Z238" i="1"/>
  <c r="BP251" i="1"/>
  <c r="BN251" i="1"/>
  <c r="Z251" i="1"/>
  <c r="BP268" i="1"/>
  <c r="BN268" i="1"/>
  <c r="Z268" i="1"/>
  <c r="BP291" i="1"/>
  <c r="BN291" i="1"/>
  <c r="Z291" i="1"/>
  <c r="BP349" i="1"/>
  <c r="BN349" i="1"/>
  <c r="Z349" i="1"/>
  <c r="BP361" i="1"/>
  <c r="BN361" i="1"/>
  <c r="Z361" i="1"/>
  <c r="BP375" i="1"/>
  <c r="BN375" i="1"/>
  <c r="Z375" i="1"/>
  <c r="BP381" i="1"/>
  <c r="BN381" i="1"/>
  <c r="Z381" i="1"/>
  <c r="Y395" i="1"/>
  <c r="BP394" i="1"/>
  <c r="BN394" i="1"/>
  <c r="Z394" i="1"/>
  <c r="Z395" i="1" s="1"/>
  <c r="Y402" i="1"/>
  <c r="BP398" i="1"/>
  <c r="BN398" i="1"/>
  <c r="Z398" i="1"/>
  <c r="BP410" i="1"/>
  <c r="BN410" i="1"/>
  <c r="Z410" i="1"/>
  <c r="BP436" i="1"/>
  <c r="BN436" i="1"/>
  <c r="Z436" i="1"/>
  <c r="Y455" i="1"/>
  <c r="BP450" i="1"/>
  <c r="BN450" i="1"/>
  <c r="Z450" i="1"/>
  <c r="BP474" i="1"/>
  <c r="BN474" i="1"/>
  <c r="Z474" i="1"/>
  <c r="Y483" i="1"/>
  <c r="BP481" i="1"/>
  <c r="BN481" i="1"/>
  <c r="Z481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X631" i="1"/>
  <c r="X633" i="1" s="1"/>
  <c r="Z23" i="1"/>
  <c r="BN23" i="1"/>
  <c r="Z29" i="1"/>
  <c r="Z30" i="1" s="1"/>
  <c r="BN29" i="1"/>
  <c r="BP29" i="1"/>
  <c r="Y30" i="1"/>
  <c r="Z35" i="1"/>
  <c r="BN35" i="1"/>
  <c r="Z39" i="1"/>
  <c r="BN39" i="1"/>
  <c r="Y45" i="1"/>
  <c r="Z50" i="1"/>
  <c r="BN50" i="1"/>
  <c r="Z54" i="1"/>
  <c r="BP68" i="1"/>
  <c r="BN68" i="1"/>
  <c r="Z68" i="1"/>
  <c r="BP78" i="1"/>
  <c r="BN78" i="1"/>
  <c r="Z78" i="1"/>
  <c r="BP103" i="1"/>
  <c r="BN103" i="1"/>
  <c r="Z103" i="1"/>
  <c r="BP114" i="1"/>
  <c r="BN114" i="1"/>
  <c r="Z114" i="1"/>
  <c r="BP137" i="1"/>
  <c r="BN137" i="1"/>
  <c r="Z137" i="1"/>
  <c r="H640" i="1"/>
  <c r="Y167" i="1"/>
  <c r="BP163" i="1"/>
  <c r="BN163" i="1"/>
  <c r="Z163" i="1"/>
  <c r="BP183" i="1"/>
  <c r="BN183" i="1"/>
  <c r="Z183" i="1"/>
  <c r="BP200" i="1"/>
  <c r="BN200" i="1"/>
  <c r="Z200" i="1"/>
  <c r="BP210" i="1"/>
  <c r="BN210" i="1"/>
  <c r="Z210" i="1"/>
  <c r="BP222" i="1"/>
  <c r="BN222" i="1"/>
  <c r="Z222" i="1"/>
  <c r="BP231" i="1"/>
  <c r="BN231" i="1"/>
  <c r="Z231" i="1"/>
  <c r="L640" i="1"/>
  <c r="BP247" i="1"/>
  <c r="BN247" i="1"/>
  <c r="Z247" i="1"/>
  <c r="M640" i="1"/>
  <c r="BP264" i="1"/>
  <c r="BN264" i="1"/>
  <c r="Z264" i="1"/>
  <c r="BP282" i="1"/>
  <c r="BN282" i="1"/>
  <c r="Z282" i="1"/>
  <c r="T640" i="1"/>
  <c r="Y325" i="1"/>
  <c r="BP324" i="1"/>
  <c r="BN324" i="1"/>
  <c r="Z324" i="1"/>
  <c r="Z325" i="1" s="1"/>
  <c r="Y330" i="1"/>
  <c r="BP328" i="1"/>
  <c r="BN328" i="1"/>
  <c r="Z328" i="1"/>
  <c r="BP353" i="1"/>
  <c r="BN353" i="1"/>
  <c r="Z353" i="1"/>
  <c r="BP367" i="1"/>
  <c r="BN367" i="1"/>
  <c r="Z367" i="1"/>
  <c r="Y385" i="1"/>
  <c r="BP380" i="1"/>
  <c r="BN380" i="1"/>
  <c r="Z380" i="1"/>
  <c r="Y391" i="1"/>
  <c r="BP387" i="1"/>
  <c r="BN387" i="1"/>
  <c r="Z387" i="1"/>
  <c r="BP406" i="1"/>
  <c r="BN406" i="1"/>
  <c r="Z406" i="1"/>
  <c r="BP414" i="1"/>
  <c r="BN414" i="1"/>
  <c r="Z414" i="1"/>
  <c r="BP440" i="1"/>
  <c r="BN440" i="1"/>
  <c r="Z440" i="1"/>
  <c r="BP451" i="1"/>
  <c r="BN451" i="1"/>
  <c r="Z451" i="1"/>
  <c r="Y64" i="1"/>
  <c r="Y72" i="1"/>
  <c r="Y86" i="1"/>
  <c r="Y107" i="1"/>
  <c r="Y122" i="1"/>
  <c r="Y133" i="1"/>
  <c r="Y154" i="1"/>
  <c r="I640" i="1"/>
  <c r="Y212" i="1"/>
  <c r="Y228" i="1"/>
  <c r="Q640" i="1"/>
  <c r="Y371" i="1"/>
  <c r="Y384" i="1"/>
  <c r="Y390" i="1"/>
  <c r="Y401" i="1"/>
  <c r="Y417" i="1"/>
  <c r="Y427" i="1"/>
  <c r="Y456" i="1"/>
  <c r="BP469" i="1"/>
  <c r="BN469" i="1"/>
  <c r="Z469" i="1"/>
  <c r="BP475" i="1"/>
  <c r="BN475" i="1"/>
  <c r="Z475" i="1"/>
  <c r="BP518" i="1"/>
  <c r="BN518" i="1"/>
  <c r="Z518" i="1"/>
  <c r="BP526" i="1"/>
  <c r="BN526" i="1"/>
  <c r="Z526" i="1"/>
  <c r="Y554" i="1"/>
  <c r="BP542" i="1"/>
  <c r="BN542" i="1"/>
  <c r="Z542" i="1"/>
  <c r="BP544" i="1"/>
  <c r="BN544" i="1"/>
  <c r="Z544" i="1"/>
  <c r="BP546" i="1"/>
  <c r="BN546" i="1"/>
  <c r="Z546" i="1"/>
  <c r="Y560" i="1"/>
  <c r="BP557" i="1"/>
  <c r="BN557" i="1"/>
  <c r="Z557" i="1"/>
  <c r="BP564" i="1"/>
  <c r="BN564" i="1"/>
  <c r="Z564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Y484" i="1"/>
  <c r="AA640" i="1"/>
  <c r="Y497" i="1"/>
  <c r="Y577" i="1"/>
  <c r="H9" i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BP195" i="1"/>
  <c r="BN195" i="1"/>
  <c r="Z195" i="1"/>
  <c r="Z196" i="1" s="1"/>
  <c r="Y197" i="1"/>
  <c r="Y202" i="1"/>
  <c r="BP199" i="1"/>
  <c r="BN199" i="1"/>
  <c r="Z199" i="1"/>
  <c r="Z201" i="1" s="1"/>
  <c r="BP207" i="1"/>
  <c r="BN207" i="1"/>
  <c r="Z207" i="1"/>
  <c r="F9" i="1"/>
  <c r="J9" i="1"/>
  <c r="Z22" i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Z45" i="1" s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BN90" i="1"/>
  <c r="BP90" i="1"/>
  <c r="Z92" i="1"/>
  <c r="BN92" i="1"/>
  <c r="Y93" i="1"/>
  <c r="Z96" i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BN136" i="1"/>
  <c r="BP136" i="1"/>
  <c r="G640" i="1"/>
  <c r="Z143" i="1"/>
  <c r="Z144" i="1" s="1"/>
  <c r="BN143" i="1"/>
  <c r="Y144" i="1"/>
  <c r="Z147" i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Y179" i="1"/>
  <c r="Y191" i="1"/>
  <c r="Z182" i="1"/>
  <c r="BN182" i="1"/>
  <c r="Z184" i="1"/>
  <c r="BN184" i="1"/>
  <c r="Z187" i="1"/>
  <c r="BN187" i="1"/>
  <c r="Z189" i="1"/>
  <c r="BN189" i="1"/>
  <c r="Y190" i="1"/>
  <c r="Y201" i="1"/>
  <c r="BP205" i="1"/>
  <c r="BN205" i="1"/>
  <c r="Z205" i="1"/>
  <c r="Y213" i="1"/>
  <c r="BP209" i="1"/>
  <c r="BN209" i="1"/>
  <c r="Z209" i="1"/>
  <c r="Y227" i="1"/>
  <c r="Y234" i="1"/>
  <c r="Y243" i="1"/>
  <c r="Y256" i="1"/>
  <c r="Y260" i="1"/>
  <c r="Y273" i="1"/>
  <c r="Y278" i="1"/>
  <c r="Y285" i="1"/>
  <c r="Y294" i="1"/>
  <c r="Y299" i="1"/>
  <c r="Y303" i="1"/>
  <c r="Y307" i="1"/>
  <c r="Y312" i="1"/>
  <c r="Y316" i="1"/>
  <c r="Y320" i="1"/>
  <c r="Y331" i="1"/>
  <c r="Y335" i="1"/>
  <c r="Y340" i="1"/>
  <c r="Y344" i="1"/>
  <c r="V640" i="1"/>
  <c r="Y355" i="1"/>
  <c r="BP352" i="1"/>
  <c r="BN352" i="1"/>
  <c r="Z352" i="1"/>
  <c r="BP360" i="1"/>
  <c r="BN360" i="1"/>
  <c r="Z360" i="1"/>
  <c r="J640" i="1"/>
  <c r="Y196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Z230" i="1"/>
  <c r="BN230" i="1"/>
  <c r="BP230" i="1"/>
  <c r="Z232" i="1"/>
  <c r="BN232" i="1"/>
  <c r="K640" i="1"/>
  <c r="Z239" i="1"/>
  <c r="BN239" i="1"/>
  <c r="Z241" i="1"/>
  <c r="BN241" i="1"/>
  <c r="Y242" i="1"/>
  <c r="Z246" i="1"/>
  <c r="BN246" i="1"/>
  <c r="BP246" i="1"/>
  <c r="Z248" i="1"/>
  <c r="BN248" i="1"/>
  <c r="Z250" i="1"/>
  <c r="BN250" i="1"/>
  <c r="Z252" i="1"/>
  <c r="BN252" i="1"/>
  <c r="Z254" i="1"/>
  <c r="BN254" i="1"/>
  <c r="Y255" i="1"/>
  <c r="Z258" i="1"/>
  <c r="Z259" i="1" s="1"/>
  <c r="BN258" i="1"/>
  <c r="BP258" i="1"/>
  <c r="Z263" i="1"/>
  <c r="BN263" i="1"/>
  <c r="BP263" i="1"/>
  <c r="Z265" i="1"/>
  <c r="BN265" i="1"/>
  <c r="Z267" i="1"/>
  <c r="BN267" i="1"/>
  <c r="Z269" i="1"/>
  <c r="BN269" i="1"/>
  <c r="Z271" i="1"/>
  <c r="BN271" i="1"/>
  <c r="Y272" i="1"/>
  <c r="Z276" i="1"/>
  <c r="Z277" i="1" s="1"/>
  <c r="BN276" i="1"/>
  <c r="BP276" i="1"/>
  <c r="Y277" i="1"/>
  <c r="Z281" i="1"/>
  <c r="BN281" i="1"/>
  <c r="BP281" i="1"/>
  <c r="Z283" i="1"/>
  <c r="BN283" i="1"/>
  <c r="Y284" i="1"/>
  <c r="Z288" i="1"/>
  <c r="BN288" i="1"/>
  <c r="BP288" i="1"/>
  <c r="Z290" i="1"/>
  <c r="BN290" i="1"/>
  <c r="Z292" i="1"/>
  <c r="BN292" i="1"/>
  <c r="Y293" i="1"/>
  <c r="Z297" i="1"/>
  <c r="Z298" i="1" s="1"/>
  <c r="BN297" i="1"/>
  <c r="BP297" i="1"/>
  <c r="Y298" i="1"/>
  <c r="Z301" i="1"/>
  <c r="Z302" i="1" s="1"/>
  <c r="BN301" i="1"/>
  <c r="BP301" i="1"/>
  <c r="Z305" i="1"/>
  <c r="Z306" i="1" s="1"/>
  <c r="BN305" i="1"/>
  <c r="BP305" i="1"/>
  <c r="Z310" i="1"/>
  <c r="Z311" i="1" s="1"/>
  <c r="BN310" i="1"/>
  <c r="BP310" i="1"/>
  <c r="Y311" i="1"/>
  <c r="Z314" i="1"/>
  <c r="Z315" i="1" s="1"/>
  <c r="BN314" i="1"/>
  <c r="BP314" i="1"/>
  <c r="Z318" i="1"/>
  <c r="Z320" i="1" s="1"/>
  <c r="BN318" i="1"/>
  <c r="BP318" i="1"/>
  <c r="Y326" i="1"/>
  <c r="Z329" i="1"/>
  <c r="BN329" i="1"/>
  <c r="Z333" i="1"/>
  <c r="Z334" i="1" s="1"/>
  <c r="BN333" i="1"/>
  <c r="BP333" i="1"/>
  <c r="Z338" i="1"/>
  <c r="Z339" i="1" s="1"/>
  <c r="BN338" i="1"/>
  <c r="BP338" i="1"/>
  <c r="Y339" i="1"/>
  <c r="Z342" i="1"/>
  <c r="Z343" i="1" s="1"/>
  <c r="BN342" i="1"/>
  <c r="BP342" i="1"/>
  <c r="Z347" i="1"/>
  <c r="BN347" i="1"/>
  <c r="BP347" i="1"/>
  <c r="BP348" i="1"/>
  <c r="BN348" i="1"/>
  <c r="BP350" i="1"/>
  <c r="BN350" i="1"/>
  <c r="Z350" i="1"/>
  <c r="BP354" i="1"/>
  <c r="BN354" i="1"/>
  <c r="Z354" i="1"/>
  <c r="Y356" i="1"/>
  <c r="Y363" i="1"/>
  <c r="BP358" i="1"/>
  <c r="BN358" i="1"/>
  <c r="Z358" i="1"/>
  <c r="Z362" i="1" s="1"/>
  <c r="Y362" i="1"/>
  <c r="Y372" i="1"/>
  <c r="BP366" i="1"/>
  <c r="BN366" i="1"/>
  <c r="Z366" i="1"/>
  <c r="Z368" i="1"/>
  <c r="BN368" i="1"/>
  <c r="Z370" i="1"/>
  <c r="BN370" i="1"/>
  <c r="Z374" i="1"/>
  <c r="BN374" i="1"/>
  <c r="BP374" i="1"/>
  <c r="Z376" i="1"/>
  <c r="BN376" i="1"/>
  <c r="Y377" i="1"/>
  <c r="Z382" i="1"/>
  <c r="BN382" i="1"/>
  <c r="BP382" i="1"/>
  <c r="Z388" i="1"/>
  <c r="BN388" i="1"/>
  <c r="BP388" i="1"/>
  <c r="W640" i="1"/>
  <c r="Y396" i="1"/>
  <c r="Z399" i="1"/>
  <c r="BN399" i="1"/>
  <c r="BP399" i="1"/>
  <c r="X640" i="1"/>
  <c r="Z407" i="1"/>
  <c r="BN407" i="1"/>
  <c r="BP407" i="1"/>
  <c r="Z409" i="1"/>
  <c r="BN409" i="1"/>
  <c r="Z411" i="1"/>
  <c r="BN411" i="1"/>
  <c r="Z413" i="1"/>
  <c r="BN413" i="1"/>
  <c r="Z415" i="1"/>
  <c r="BN415" i="1"/>
  <c r="Y416" i="1"/>
  <c r="Z419" i="1"/>
  <c r="Z421" i="1" s="1"/>
  <c r="BN419" i="1"/>
  <c r="BP419" i="1"/>
  <c r="Y422" i="1"/>
  <c r="Z424" i="1"/>
  <c r="BN424" i="1"/>
  <c r="BP424" i="1"/>
  <c r="Z425" i="1"/>
  <c r="BN425" i="1"/>
  <c r="Y426" i="1"/>
  <c r="Y640" i="1"/>
  <c r="Z435" i="1"/>
  <c r="BN435" i="1"/>
  <c r="BP435" i="1"/>
  <c r="Z437" i="1"/>
  <c r="BN437" i="1"/>
  <c r="Z439" i="1"/>
  <c r="BN439" i="1"/>
  <c r="Z441" i="1"/>
  <c r="BN441" i="1"/>
  <c r="Y442" i="1"/>
  <c r="Z445" i="1"/>
  <c r="Z447" i="1" s="1"/>
  <c r="BN445" i="1"/>
  <c r="BP445" i="1"/>
  <c r="Y448" i="1"/>
  <c r="Z452" i="1"/>
  <c r="BN452" i="1"/>
  <c r="BP452" i="1"/>
  <c r="Z454" i="1"/>
  <c r="BN454" i="1"/>
  <c r="Z464" i="1"/>
  <c r="BN464" i="1"/>
  <c r="BP464" i="1"/>
  <c r="Z465" i="1"/>
  <c r="BN465" i="1"/>
  <c r="Z466" i="1"/>
  <c r="BN466" i="1"/>
  <c r="Z467" i="1"/>
  <c r="BN467" i="1"/>
  <c r="Z470" i="1"/>
  <c r="BN470" i="1"/>
  <c r="Z473" i="1"/>
  <c r="BN473" i="1"/>
  <c r="Z476" i="1"/>
  <c r="BN476" i="1"/>
  <c r="Y479" i="1"/>
  <c r="Z482" i="1"/>
  <c r="BN482" i="1"/>
  <c r="BP482" i="1"/>
  <c r="Z487" i="1"/>
  <c r="Z489" i="1" s="1"/>
  <c r="BN487" i="1"/>
  <c r="BP487" i="1"/>
  <c r="Y490" i="1"/>
  <c r="Z492" i="1"/>
  <c r="BN492" i="1"/>
  <c r="BP492" i="1"/>
  <c r="Z495" i="1"/>
  <c r="BN495" i="1"/>
  <c r="Y496" i="1"/>
  <c r="Z500" i="1"/>
  <c r="BN500" i="1"/>
  <c r="BP500" i="1"/>
  <c r="Z501" i="1"/>
  <c r="BN501" i="1"/>
  <c r="Y502" i="1"/>
  <c r="Z506" i="1"/>
  <c r="Z507" i="1" s="1"/>
  <c r="BN506" i="1"/>
  <c r="BP506" i="1"/>
  <c r="Y507" i="1"/>
  <c r="Z510" i="1"/>
  <c r="Z511" i="1" s="1"/>
  <c r="BN510" i="1"/>
  <c r="BP510" i="1"/>
  <c r="Y511" i="1"/>
  <c r="BP517" i="1"/>
  <c r="BN517" i="1"/>
  <c r="Z517" i="1"/>
  <c r="BP521" i="1"/>
  <c r="BN521" i="1"/>
  <c r="Z521" i="1"/>
  <c r="BP524" i="1"/>
  <c r="BN524" i="1"/>
  <c r="Z524" i="1"/>
  <c r="Y478" i="1"/>
  <c r="Y489" i="1"/>
  <c r="Y503" i="1"/>
  <c r="Y508" i="1"/>
  <c r="BP519" i="1"/>
  <c r="BN519" i="1"/>
  <c r="Z519" i="1"/>
  <c r="BP522" i="1"/>
  <c r="BN522" i="1"/>
  <c r="Z522" i="1"/>
  <c r="AD640" i="1"/>
  <c r="Z528" i="1"/>
  <c r="BN528" i="1"/>
  <c r="Z531" i="1"/>
  <c r="BN531" i="1"/>
  <c r="Y532" i="1"/>
  <c r="Z535" i="1"/>
  <c r="BN535" i="1"/>
  <c r="BP535" i="1"/>
  <c r="Z536" i="1"/>
  <c r="BN536" i="1"/>
  <c r="Z537" i="1"/>
  <c r="BN537" i="1"/>
  <c r="Z538" i="1"/>
  <c r="BN538" i="1"/>
  <c r="Y539" i="1"/>
  <c r="Z548" i="1"/>
  <c r="BN548" i="1"/>
  <c r="Z551" i="1"/>
  <c r="BN551" i="1"/>
  <c r="Z552" i="1"/>
  <c r="BN552" i="1"/>
  <c r="Y555" i="1"/>
  <c r="Z558" i="1"/>
  <c r="BN558" i="1"/>
  <c r="Y561" i="1"/>
  <c r="Z570" i="1"/>
  <c r="BN570" i="1"/>
  <c r="BP570" i="1"/>
  <c r="Z571" i="1"/>
  <c r="BN571" i="1"/>
  <c r="Z572" i="1"/>
  <c r="BN572" i="1"/>
  <c r="Z573" i="1"/>
  <c r="BN573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0" i="1"/>
  <c r="Y619" i="1"/>
  <c r="BP618" i="1"/>
  <c r="BN618" i="1"/>
  <c r="Z618" i="1"/>
  <c r="Z619" i="1" s="1"/>
  <c r="Y620" i="1"/>
  <c r="Y628" i="1"/>
  <c r="BP626" i="1"/>
  <c r="BN626" i="1"/>
  <c r="Z626" i="1"/>
  <c r="Y533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BP607" i="1"/>
  <c r="BN607" i="1"/>
  <c r="Z607" i="1"/>
  <c r="AF640" i="1"/>
  <c r="BP627" i="1"/>
  <c r="BN627" i="1"/>
  <c r="Z627" i="1"/>
  <c r="Y629" i="1"/>
  <c r="AE640" i="1"/>
  <c r="Y616" i="1"/>
  <c r="Z483" i="1" l="1"/>
  <c r="Z478" i="1"/>
  <c r="Z426" i="1"/>
  <c r="Z416" i="1"/>
  <c r="Z401" i="1"/>
  <c r="Z384" i="1"/>
  <c r="Z377" i="1"/>
  <c r="Z149" i="1"/>
  <c r="Z584" i="1"/>
  <c r="Z554" i="1"/>
  <c r="Z442" i="1"/>
  <c r="Z242" i="1"/>
  <c r="Z115" i="1"/>
  <c r="Z602" i="1"/>
  <c r="Z560" i="1"/>
  <c r="Z532" i="1"/>
  <c r="Z455" i="1"/>
  <c r="Z390" i="1"/>
  <c r="Z371" i="1"/>
  <c r="Z330" i="1"/>
  <c r="Z255" i="1"/>
  <c r="Z227" i="1"/>
  <c r="Z212" i="1"/>
  <c r="Z190" i="1"/>
  <c r="Z167" i="1"/>
  <c r="Z138" i="1"/>
  <c r="Z133" i="1"/>
  <c r="Z121" i="1"/>
  <c r="Z86" i="1"/>
  <c r="Z80" i="1"/>
  <c r="Z71" i="1"/>
  <c r="Z40" i="1"/>
  <c r="Z26" i="1"/>
  <c r="Z565" i="1"/>
  <c r="Z609" i="1"/>
  <c r="Z594" i="1"/>
  <c r="Z628" i="1"/>
  <c r="Z577" i="1"/>
  <c r="Z539" i="1"/>
  <c r="Z502" i="1"/>
  <c r="Z496" i="1"/>
  <c r="Z293" i="1"/>
  <c r="Z284" i="1"/>
  <c r="Z272" i="1"/>
  <c r="Z234" i="1"/>
  <c r="Z106" i="1"/>
  <c r="Z93" i="1"/>
  <c r="Z63" i="1"/>
  <c r="Z56" i="1"/>
  <c r="Y631" i="1"/>
  <c r="Y634" i="1"/>
  <c r="Z355" i="1"/>
  <c r="Y630" i="1"/>
  <c r="Y632" i="1"/>
  <c r="Z635" i="1" l="1"/>
  <c r="Y633" i="1"/>
</calcChain>
</file>

<file path=xl/sharedStrings.xml><?xml version="1.0" encoding="utf-8"?>
<sst xmlns="http://schemas.openxmlformats.org/spreadsheetml/2006/main" count="2972" uniqueCount="1048">
  <si>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</si>
  <si>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</si>
  <si>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</si>
  <si>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</si>
  <si>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</si>
  <si>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</si>
  <si>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</si>
  <si>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</si>
  <si>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</si>
  <si>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</si>
  <si>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</si>
  <si>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</si>
  <si>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</si>
  <si>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</si>
  <si>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</si>
  <si>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</si>
  <si>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</si>
  <si>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</si>
  <si>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</si>
  <si>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</si>
  <si>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</si>
  <si>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</si>
  <si>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</si>
  <si>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</si>
  <si>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</si>
  <si>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</si>
  <si>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</si>
  <si>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</si>
  <si>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</si>
  <si>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</si>
  <si>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</si>
  <si>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</si>
  <si>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</si>
  <si>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</si>
  <si>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</si>
  <si>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</si>
  <si>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</si>
  <si>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</si>
  <si>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</si>
  <si>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</si>
  <si>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</si>
  <si>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</si>
  <si>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</si>
  <si>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</si>
  <si>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</si>
  <si>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</si>
  <si>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</si>
  <si>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</si>
  <si>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</si>
  <si>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</si>
  <si>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</si>
  <si>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</si>
  <si>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</si>
  <si>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</si>
  <si>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</si>
  <si>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</si>
  <si>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</si>
  <si>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</si>
  <si>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</si>
  <si>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</si>
  <si>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</si>
  <si>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</si>
  <si>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</si>
  <si>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</si>
  <si>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</si>
  <si>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</si>
  <si>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</si>
  <si>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</si>
  <si>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</si>
  <si>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</si>
  <si>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</si>
  <si>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</si>
  <si>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</si>
  <si>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</si>
  <si>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</si>
  <si>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</si>
  <si>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</si>
  <si>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</si>
  <si>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</si>
  <si>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</si>
  <si>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</si>
  <si>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</si>
  <si>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</si>
  <si>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</si>
  <si>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</si>
  <si>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</si>
  <si>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</si>
  <si>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</si>
  <si>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</si>
  <si>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</si>
  <si>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</si>
  <si>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</si>
  <si>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</si>
  <si>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</si>
  <si>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</si>
  <si>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</si>
  <si>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</si>
  <si>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</si>
  <si>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</si>
  <si>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</si>
  <si>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</si>
  <si>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</si>
  <si>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</si>
  <si>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</si>
  <si>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</si>
  <si>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</si>
  <si>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</si>
  <si>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</si>
  <si>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</si>
  <si>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</si>
  <si>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</si>
  <si>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</si>
  <si>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</si>
  <si>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</si>
  <si>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</si>
  <si>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</si>
  <si>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</si>
  <si>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</si>
  <si>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</si>
  <si>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</si>
  <si>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</si>
  <si>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</si>
  <si>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</si>
  <si>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</si>
  <si>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</si>
  <si>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</si>
  <si>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</si>
  <si>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</si>
  <si>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</si>
  <si>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</si>
  <si>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</si>
  <si>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</si>
  <si>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</si>
  <si>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</si>
  <si>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</si>
  <si>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</si>
  <si>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</si>
  <si>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</si>
  <si>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</si>
  <si>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</si>
  <si>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</si>
  <si>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</si>
  <si>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</si>
  <si>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</si>
  <si>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</si>
  <si>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</si>
  <si>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</si>
  <si>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</si>
  <si>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</si>
  <si>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</si>
  <si>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</si>
  <si>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</si>
  <si>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</si>
  <si>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</si>
  <si>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</si>
  <si>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</si>
  <si>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</si>
  <si>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</si>
  <si>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</si>
  <si>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</si>
  <si>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</si>
  <si>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</si>
  <si>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</si>
  <si>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</si>
  <si>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</si>
  <si>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</si>
  <si>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</si>
  <si>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</si>
  <si>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</si>
  <si>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</si>
  <si>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</si>
  <si>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</si>
  <si>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</si>
  <si>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</si>
  <si>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</si>
  <si>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</si>
  <si>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</si>
  <si>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</si>
  <si>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</si>
  <si>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</si>
  <si>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</si>
  <si>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</si>
  <si>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</si>
  <si>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</si>
  <si>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</si>
  <si>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</si>
  <si>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</si>
  <si>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</si>
  <si>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</si>
  <si>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</si>
  <si>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</si>
  <si>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</si>
  <si>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</si>
  <si>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</si>
  <si>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</si>
  <si>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</si>
  <si>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</si>
  <si>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</si>
  <si>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</si>
  <si>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</si>
  <si>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</si>
  <si>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</si>
  <si>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</si>
  <si>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</si>
  <si>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</si>
  <si>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</si>
  <si>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</si>
  <si>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</si>
  <si>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</si>
  <si>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</si>
  <si>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</si>
  <si>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</si>
  <si>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</si>
  <si>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</si>
  <si>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</si>
  <si>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</si>
  <si>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</si>
  <si>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</si>
  <si>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</si>
  <si>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</si>
  <si>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</si>
  <si>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</si>
  <si>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</si>
  <si>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</si>
  <si>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</si>
  <si>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</si>
  <si>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</si>
  <si>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</si>
  <si>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</si>
  <si>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</si>
  <si>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</si>
  <si>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</si>
  <si>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</si>
  <si>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</si>
  <si>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</si>
  <si>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</si>
  <si>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</si>
  <si>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</si>
  <si>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</si>
  <si>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</si>
  <si>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</si>
  <si>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</si>
  <si>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</si>
  <si>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</si>
  <si>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</si>
  <si>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</si>
  <si>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</si>
  <si>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</si>
  <si>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</si>
  <si>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</si>
  <si>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</si>
  <si>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</si>
  <si>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</si>
  <si>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</si>
  <si>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</si>
  <si>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</si>
  <si>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</si>
  <si>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</si>
  <si>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</si>
  <si>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</si>
  <si>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</si>
  <si>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</si>
  <si>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</si>
  <si>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</si>
  <si>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</si>
  <si>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</si>
  <si>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</si>
  <si>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</si>
  <si>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</si>
  <si>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</si>
  <si>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</si>
  <si>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</si>
  <si>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</si>
  <si>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</si>
  <si>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</si>
  <si>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</si>
  <si>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</si>
  <si>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</si>
  <si>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</si>
  <si>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</si>
  <si>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</si>
  <si>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</si>
  <si>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</si>
  <si>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</si>
  <si>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</si>
  <si>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</si>
  <si>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</si>
  <si>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</si>
  <si>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</si>
  <si>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</si>
  <si>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</si>
  <si>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</si>
  <si>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</si>
  <si>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</si>
  <si>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</si>
  <si>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</si>
  <si>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</si>
  <si>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</si>
  <si>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</si>
  <si>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</si>
  <si>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</si>
  <si>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</si>
  <si>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</si>
  <si>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</si>
  <si>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</si>
  <si>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</si>
  <si>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</si>
  <si>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</si>
  <si>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</si>
  <si>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</si>
  <si>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</si>
  <si>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</si>
  <si>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</si>
  <si>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</si>
  <si>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</si>
  <si>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</si>
  <si>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</si>
  <si>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</si>
  <si>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</si>
  <si>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</si>
  <si>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</si>
  <si>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</si>
  <si>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</si>
  <si>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</si>
  <si>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</si>
  <si>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</si>
  <si>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</si>
  <si>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</si>
  <si>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</si>
  <si>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</si>
  <si>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</si>
  <si>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</si>
  <si>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</si>
  <si>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</si>
  <si>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</si>
  <si>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</si>
  <si>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</si>
  <si>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</si>
  <si>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</si>
  <si>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</si>
  <si>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</si>
  <si>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</si>
  <si>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</si>
  <si>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</si>
  <si>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</si>
  <si>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</si>
  <si>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</si>
  <si>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</si>
  <si>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</si>
  <si>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</si>
  <si>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</si>
  <si>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</si>
  <si>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</si>
  <si>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</si>
  <si>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</si>
  <si>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</si>
  <si>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</si>
  <si>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</si>
  <si>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</si>
  <si>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</si>
  <si>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</si>
  <si>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</si>
  <si>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</si>
  <si>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</si>
  <si>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</si>
  <si>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</si>
  <si>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</si>
  <si>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</si>
  <si>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</si>
  <si>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</si>
  <si>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</si>
  <si>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</si>
  <si>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</si>
  <si>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</si>
  <si>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</si>
  <si>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</si>
  <si>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</si>
  <si>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</si>
  <si>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</si>
  <si>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</si>
  <si>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</si>
  <si>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</si>
  <si>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</si>
  <si>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</si>
  <si>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</si>
  <si>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</si>
  <si>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</si>
  <si>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</si>
  <si>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</si>
  <si>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</si>
  <si>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</si>
  <si>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</si>
  <si>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</si>
  <si>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</si>
  <si>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</si>
  <si>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</si>
  <si>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</si>
  <si>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</si>
  <si>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</si>
  <si>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</si>
  <si>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</si>
  <si>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</si>
  <si>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</si>
  <si>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</si>
  <si>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</si>
  <si>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</si>
  <si>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</si>
  <si>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</si>
  <si>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</si>
  <si>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</si>
  <si>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</si>
  <si>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</si>
  <si>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</si>
  <si>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</si>
  <si>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</si>
  <si>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</si>
  <si>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</si>
  <si>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</si>
  <si>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</si>
  <si>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</si>
  <si>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</si>
  <si>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</si>
  <si>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</si>
  <si>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</si>
  <si>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</si>
  <si>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</si>
  <si>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</si>
  <si>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</si>
  <si>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</si>
  <si>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</si>
  <si>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</si>
  <si>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</si>
  <si>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</si>
  <si>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</si>
  <si>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</si>
  <si>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</si>
  <si>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</si>
  <si>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</si>
  <si>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</si>
  <si>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</si>
  <si>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</si>
  <si>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</si>
  <si>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</si>
  <si>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</si>
  <si>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</si>
  <si>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</si>
  <si>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</si>
  <si>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</si>
  <si>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</si>
  <si>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</si>
  <si>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</si>
  <si>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</si>
  <si>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</si>
  <si>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</si>
  <si>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</si>
  <si>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</si>
  <si>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</si>
  <si>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</si>
  <si>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</si>
  <si>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</si>
  <si>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</si>
  <si>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</si>
  <si>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</si>
  <si>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</si>
  <si>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</si>
  <si>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</si>
  <si>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</si>
  <si>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</si>
  <si>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</si>
  <si>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</si>
  <si>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</si>
  <si>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</si>
  <si>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</si>
  <si>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</si>
  <si>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</si>
  <si>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</si>
  <si>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</si>
  <si>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</si>
  <si>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</si>
  <si>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</si>
  <si>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</si>
  <si>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</si>
  <si>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</si>
  <si>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</si>
  <si>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</si>
  <si>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</si>
  <si>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</si>
  <si>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</si>
  <si>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</si>
  <si>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</si>
  <si>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</si>
  <si>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</si>
  <si>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</si>
  <si>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</si>
  <si>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</si>
  <si>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</si>
  <si>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</si>
  <si>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</si>
  <si>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</si>
  <si>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</si>
  <si>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</si>
  <si>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</si>
  <si>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</si>
  <si>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</si>
  <si>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</si>
  <si>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</si>
  <si>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</si>
  <si>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</si>
  <si>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</si>
  <si>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</si>
  <si>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</si>
  <si>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</si>
  <si>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</si>
  <si>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</si>
  <si>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</si>
  <si>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</si>
  <si>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</si>
  <si>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</si>
  <si>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</si>
  <si>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</si>
  <si>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</si>
  <si>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</si>
  <si>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</si>
  <si>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</si>
  <si>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</si>
  <si>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</si>
  <si>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</si>
  <si>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</si>
  <si>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</si>
  <si>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</si>
  <si>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</si>
  <si>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</si>
  <si>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</si>
  <si>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</si>
  <si>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</si>
  <si>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</si>
  <si>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</si>
  <si>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</si>
  <si>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</si>
  <si>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</si>
  <si>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</si>
  <si>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</si>
  <si>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</si>
  <si>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</si>
  <si>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</si>
  <si>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</si>
  <si>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</si>
  <si>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</si>
  <si>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</si>
  <si>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</si>
  <si>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</si>
  <si>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</si>
  <si>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</si>
  <si>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</si>
  <si>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</si>
  <si>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</si>
  <si>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</si>
  <si>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</si>
  <si>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</si>
  <si>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</si>
  <si>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</si>
  <si>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</si>
  <si>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</si>
  <si>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</si>
  <si>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</si>
  <si>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</si>
  <si>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</si>
  <si>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</si>
  <si>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</si>
  <si>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</si>
  <si>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</si>
  <si>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</si>
  <si>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</si>
  <si>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</si>
  <si>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</si>
  <si>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</si>
  <si>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</si>
  <si>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</si>
  <si>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</si>
  <si>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</si>
  <si>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</si>
  <si>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</si>
  <si>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</si>
  <si>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</si>
  <si>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</si>
  <si>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</si>
  <si>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</si>
  <si>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</si>
  <si>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</si>
  <si>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</si>
  <si>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</si>
  <si>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</si>
  <si>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</si>
  <si>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</si>
  <si>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</si>
  <si>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</si>
  <si>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</si>
  <si>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</si>
  <si>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</si>
  <si>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</si>
  <si>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</si>
  <si>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</si>
  <si>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</si>
  <si>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</si>
  <si>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</si>
  <si>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</si>
  <si>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</si>
  <si>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</si>
  <si>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</si>
  <si>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</si>
  <si>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</si>
  <si>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</si>
  <si>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</si>
  <si>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</si>
  <si>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</si>
  <si>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</si>
  <si>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</si>
  <si>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</si>
  <si>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</si>
  <si>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</si>
  <si>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</si>
  <si>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</si>
  <si>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</si>
  <si>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</si>
  <si>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</si>
  <si>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</si>
  <si>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</si>
  <si>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</si>
  <si>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</si>
  <si>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</si>
  <si>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</si>
  <si>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</si>
  <si>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</si>
  <si>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</si>
  <si>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</si>
  <si>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</si>
  <si>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</si>
  <si>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</si>
  <si>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</si>
  <si>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</si>
  <si>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</si>
  <si>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</si>
  <si>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</si>
  <si>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</si>
  <si>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</si>
  <si>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</si>
  <si>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</si>
  <si>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</si>
  <si>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</si>
  <si>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</si>
  <si>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</si>
  <si>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</si>
  <si>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</si>
  <si>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</si>
  <si>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</si>
  <si>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</si>
  <si>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</si>
  <si>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</si>
  <si>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</si>
  <si>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</si>
  <si>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</si>
  <si>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</si>
  <si>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</si>
  <si>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</si>
  <si>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</si>
  <si>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</si>
  <si>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</si>
  <si>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</si>
  <si>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</si>
  <si>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</si>
  <si>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</si>
  <si>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</si>
  <si>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</si>
  <si>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</si>
  <si>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</si>
  <si>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</si>
  <si>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</si>
  <si>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</si>
  <si>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</si>
  <si>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</si>
  <si>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</si>
  <si>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</si>
  <si>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</si>
  <si>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</si>
  <si>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</si>
  <si>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</si>
  <si>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</si>
  <si>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</si>
  <si>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</si>
  <si>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</si>
  <si>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</si>
  <si>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</si>
  <si>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</si>
  <si>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</si>
  <si>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</si>
  <si>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</si>
  <si>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</si>
  <si>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</si>
  <si>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</si>
  <si>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</si>
  <si>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</si>
  <si>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</si>
  <si>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</si>
  <si>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</si>
  <si>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</si>
  <si>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</si>
  <si>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</si>
  <si>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</si>
  <si>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</si>
  <si>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</si>
  <si>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</si>
  <si>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</si>
  <si>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</si>
  <si>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</si>
  <si>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</si>
  <si>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</si>
  <si>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</si>
  <si>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</si>
  <si>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</si>
  <si>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</si>
  <si>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</si>
  <si>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</si>
  <si>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</si>
  <si>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</si>
  <si>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</si>
  <si>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</si>
  <si>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</si>
  <si>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</si>
  <si>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</si>
  <si>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</si>
  <si>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</si>
  <si>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</si>
  <si>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</si>
  <si>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</si>
  <si>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</si>
  <si>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</si>
  <si>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</si>
  <si>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</si>
  <si>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</si>
  <si>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</si>
  <si>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</si>
  <si>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</si>
  <si>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</si>
  <si>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</si>
  <si>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</si>
  <si>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</si>
  <si>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</si>
  <si>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</si>
  <si>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</si>
  <si>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</si>
  <si>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</si>
  <si>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</si>
  <si>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</si>
  <si>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</si>
  <si>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</si>
  <si>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</si>
  <si>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</si>
  <si>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</si>
  <si>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</si>
  <si>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</si>
  <si>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</si>
  <si>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</si>
  <si>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</si>
  <si>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</si>
  <si>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</si>
  <si>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</si>
  <si>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</si>
  <si>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</si>
  <si>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</si>
  <si>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</si>
  <si>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</si>
  <si>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</si>
  <si>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</si>
  <si>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</si>
  <si>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</si>
  <si>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</si>
  <si>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</si>
  <si>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</si>
  <si>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</si>
  <si>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</si>
  <si>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</si>
  <si>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</si>
  <si>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</si>
  <si>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</si>
  <si>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</si>
  <si>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</si>
  <si>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</si>
  <si>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</si>
  <si>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</si>
  <si>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</si>
  <si>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</si>
  <si>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</si>
  <si>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</si>
  <si>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</si>
  <si>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</si>
  <si>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</si>
  <si>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</si>
  <si>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</si>
  <si>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</si>
  <si>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</si>
  <si>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</si>
  <si>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</si>
  <si>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</si>
  <si>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</si>
  <si>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</si>
  <si>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</si>
  <si>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</si>
  <si>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</si>
  <si>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</si>
  <si>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</si>
  <si>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</si>
  <si>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</si>
  <si>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</si>
  <si>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</si>
  <si>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</si>
  <si>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</si>
  <si>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</si>
  <si>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</si>
  <si>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</si>
  <si>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</si>
  <si>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</si>
  <si>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</si>
  <si>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</si>
  <si>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</si>
  <si>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</si>
  <si>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</si>
  <si>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</si>
  <si>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</si>
  <si>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</si>
  <si>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</si>
  <si>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</si>
  <si>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</si>
  <si>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</si>
  <si>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</si>
  <si>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</si>
  <si>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</si>
  <si>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</si>
  <si>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</si>
  <si>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</si>
  <si>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</si>
  <si>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</si>
  <si>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</si>
  <si>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</si>
  <si>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</si>
  <si>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</si>
  <si>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</si>
  <si>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</si>
  <si>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</si>
  <si>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</si>
  <si>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</si>
  <si>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</si>
  <si>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</si>
  <si>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</si>
  <si>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</si>
  <si>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</si>
  <si>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</si>
  <si>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</si>
  <si>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</si>
  <si>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</si>
  <si>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</si>
  <si>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</si>
  <si>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</si>
  <si>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</si>
  <si>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</si>
  <si>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</si>
  <si>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</si>
  <si>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</si>
  <si>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</si>
  <si>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</si>
  <si>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</si>
  <si>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</si>
  <si>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</si>
  <si>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</si>
  <si>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</si>
  <si>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</si>
  <si>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</si>
  <si>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</si>
  <si>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</si>
  <si>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</si>
  <si>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</si>
  <si>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</si>
  <si>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</si>
  <si>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</si>
  <si>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</si>
  <si>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</si>
  <si>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</si>
  <si>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</si>
  <si>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</si>
  <si>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</si>
  <si>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</si>
  <si>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</si>
  <si>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</si>
  <si>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</si>
  <si>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</si>
  <si>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</si>
  <si>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</si>
  <si>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</si>
  <si>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</si>
  <si>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</si>
  <si>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</si>
  <si>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</si>
  <si>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</si>
  <si>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</si>
  <si>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</si>
  <si>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</si>
  <si>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</si>
  <si>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</si>
  <si>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</si>
  <si>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</si>
  <si>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</si>
  <si>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</si>
  <si>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</si>
  <si>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</si>
  <si>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</si>
  <si>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</si>
  <si>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</si>
  <si>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</si>
  <si>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</si>
  <si>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</si>
  <si>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</si>
  <si>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</si>
  <si>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</si>
  <si>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</si>
  <si>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</si>
  <si>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</si>
  <si>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</si>
  <si>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</si>
  <si>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</si>
  <si>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</si>
  <si>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</si>
  <si>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</si>
  <si>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</si>
  <si>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</si>
  <si>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</si>
  <si>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</si>
  <si>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</si>
  <si>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</si>
  <si>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</si>
  <si>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</si>
  <si>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</si>
  <si>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</si>
  <si>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</si>
  <si>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</si>
  <si>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</si>
  <si>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</si>
  <si>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</si>
  <si>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</si>
  <si>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</si>
  <si>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</si>
  <si>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</si>
  <si>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</si>
  <si>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</si>
  <si>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</si>
  <si>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</si>
  <si>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</si>
  <si>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</si>
  <si>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</si>
  <si>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</si>
  <si>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</si>
  <si>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</si>
  <si>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</si>
  <si>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</si>
  <si>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</si>
  <si>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</si>
  <si>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</si>
  <si>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</si>
  <si>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</si>
  <si>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</si>
  <si>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</si>
  <si>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</si>
  <si>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</si>
  <si>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</si>
  <si>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</si>
  <si>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</si>
  <si>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</si>
  <si>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</si>
  <si>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</si>
  <si>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</si>
  <si>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</si>
  <si>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</si>
  <si>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</si>
  <si>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</si>
  <si>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</si>
  <si>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</si>
  <si>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</si>
  <si>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</si>
  <si>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</si>
  <si>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</si>
  <si>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</si>
  <si>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</si>
  <si>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</si>
  <si>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</si>
  <si>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</si>
  <si>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</si>
  <si>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</si>
  <si>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</si>
  <si>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</si>
  <si>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</si>
  <si>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</si>
  <si>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</si>
  <si>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</si>
  <si>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</si>
  <si>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</si>
  <si>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</si>
  <si>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</si>
  <si>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</si>
  <si>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</si>
  <si>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</si>
  <si>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</si>
  <si>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</si>
  <si>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</si>
  <si>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</si>
  <si>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</si>
  <si>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</si>
  <si>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</si>
  <si>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</si>
  <si>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</si>
  <si>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</si>
  <si>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</si>
  <si>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</si>
  <si>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</si>
  <si>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</si>
  <si>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</si>
  <si>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</si>
  <si>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</si>
  <si>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</si>
  <si>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</si>
  <si>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</si>
  <si>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</si>
  <si>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</si>
  <si>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</si>
  <si>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</si>
  <si>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</si>
  <si>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</si>
  <si>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</si>
  <si>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</si>
  <si>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</si>
  <si>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</si>
  <si>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</si>
  <si>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</si>
  <si>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</si>
  <si>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</si>
  <si>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</si>
  <si>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</si>
  <si>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</si>
  <si>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</si>
  <si>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</si>
  <si>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Сочи,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</si>
</sst>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1047</v>
      </c>
      <c r="I5" s="1041"/>
      <c r="J5" s="1041"/>
      <c r="K5" s="1041"/>
      <c r="L5" s="1041"/>
      <c r="M5" s="818"/>
      <c r="N5" s="58"/>
      <c r="P5" s="24" t="s">
        <v>9</v>
      </c>
      <c r="Q5" s="1118">
        <v>45736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Четверг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1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 t="s">
        <v>18</v>
      </c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19</v>
      </c>
      <c r="Q8" s="877">
        <v>0.5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20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21</v>
      </c>
      <c r="Q10" s="964"/>
      <c r="R10" s="965"/>
      <c r="U10" s="24" t="s">
        <v>22</v>
      </c>
      <c r="V10" s="783" t="s">
        <v>23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1"/>
      <c r="R11" s="862"/>
      <c r="U11" s="24" t="s">
        <v>26</v>
      </c>
      <c r="V11" s="1049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34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35</v>
      </c>
      <c r="B17" s="739" t="s">
        <v>36</v>
      </c>
      <c r="C17" s="916" t="s">
        <v>37</v>
      </c>
      <c r="D17" s="739" t="s">
        <v>38</v>
      </c>
      <c r="E17" s="846"/>
      <c r="F17" s="739" t="s">
        <v>39</v>
      </c>
      <c r="G17" s="739" t="s">
        <v>40</v>
      </c>
      <c r="H17" s="739" t="s">
        <v>41</v>
      </c>
      <c r="I17" s="739" t="s">
        <v>42</v>
      </c>
      <c r="J17" s="739" t="s">
        <v>43</v>
      </c>
      <c r="K17" s="739" t="s">
        <v>44</v>
      </c>
      <c r="L17" s="739" t="s">
        <v>45</v>
      </c>
      <c r="M17" s="739" t="s">
        <v>46</v>
      </c>
      <c r="N17" s="739" t="s">
        <v>47</v>
      </c>
      <c r="O17" s="739" t="s">
        <v>48</v>
      </c>
      <c r="P17" s="739" t="s">
        <v>49</v>
      </c>
      <c r="Q17" s="845"/>
      <c r="R17" s="845"/>
      <c r="S17" s="845"/>
      <c r="T17" s="846"/>
      <c r="U17" s="1139" t="s">
        <v>50</v>
      </c>
      <c r="V17" s="787"/>
      <c r="W17" s="739" t="s">
        <v>51</v>
      </c>
      <c r="X17" s="739" t="s">
        <v>52</v>
      </c>
      <c r="Y17" s="1141" t="s">
        <v>53</v>
      </c>
      <c r="Z17" s="1016" t="s">
        <v>54</v>
      </c>
      <c r="AA17" s="1005" t="s">
        <v>55</v>
      </c>
      <c r="AB17" s="1005" t="s">
        <v>56</v>
      </c>
      <c r="AC17" s="1005" t="s">
        <v>57</v>
      </c>
      <c r="AD17" s="1005" t="s">
        <v>58</v>
      </c>
      <c r="AE17" s="1087"/>
      <c r="AF17" s="1088"/>
      <c r="AG17" s="66"/>
      <c r="BD17" s="65" t="s">
        <v>59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60</v>
      </c>
      <c r="V18" s="67" t="s">
        <v>61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62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63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81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88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89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68</v>
      </c>
      <c r="X35" s="727">
        <v>11</v>
      </c>
      <c r="Y35" s="728">
        <f>IFERROR(IF(X35="",0,CEILING((X35/$H35),1)*$H35),"")</f>
        <v>21.6</v>
      </c>
      <c r="Z35" s="36">
        <f>IFERROR(IF(Y35=0,"",ROUNDUP(Y35/H35,0)*0.01898),"")</f>
        <v>3.7960000000000001E-2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11.443055555555555</v>
      </c>
      <c r="BN35" s="64">
        <f>IFERROR(Y35*I35/H35,"0")</f>
        <v>22.47</v>
      </c>
      <c r="BO35" s="64">
        <f>IFERROR(1/J35*(X35/H35),"0")</f>
        <v>1.591435185185185E-2</v>
      </c>
      <c r="BP35" s="64">
        <f>IFERROR(1/J35*(Y35/H35),"0")</f>
        <v>3.125E-2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68</v>
      </c>
      <c r="X37" s="727">
        <v>44</v>
      </c>
      <c r="Y37" s="728">
        <f>IFERROR(IF(X37="",0,CEILING((X37/$H37),1)*$H37),"")</f>
        <v>44</v>
      </c>
      <c r="Z37" s="36">
        <f>IFERROR(IF(Y37=0,"",ROUNDUP(Y37/H37,0)*0.00902),"")</f>
        <v>9.9220000000000003E-2</v>
      </c>
      <c r="AA37" s="56"/>
      <c r="AB37" s="57"/>
      <c r="AC37" s="83" t="s">
        <v>94</v>
      </c>
      <c r="AG37" s="64"/>
      <c r="AJ37" s="68" t="s">
        <v>103</v>
      </c>
      <c r="AK37" s="68">
        <v>48</v>
      </c>
      <c r="BB37" s="84" t="s">
        <v>1</v>
      </c>
      <c r="BM37" s="64">
        <f>IFERROR(X37*I37/H37,"0")</f>
        <v>46.31</v>
      </c>
      <c r="BN37" s="64">
        <f>IFERROR(Y37*I37/H37,"0")</f>
        <v>46.31</v>
      </c>
      <c r="BO37" s="64">
        <f>IFERROR(1/J37*(X37/H37),"0")</f>
        <v>8.3333333333333343E-2</v>
      </c>
      <c r="BP37" s="64">
        <f>IFERROR(1/J37*(Y37/H37),"0")</f>
        <v>8.3333333333333343E-2</v>
      </c>
    </row>
    <row r="38" spans="1:68" ht="27" hidden="1" customHeight="1" x14ac:dyDescent="0.25">
      <c r="A38" s="54" t="s">
        <v>104</v>
      </c>
      <c r="B38" s="54" t="s">
        <v>105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29">
        <f>IFERROR(X35/H35,"0")+IFERROR(X36/H36,"0")+IFERROR(X37/H37,"0")+IFERROR(X38/H38,"0")+IFERROR(X39/H39,"0")</f>
        <v>12.018518518518519</v>
      </c>
      <c r="Y40" s="729">
        <f>IFERROR(Y35/H35,"0")+IFERROR(Y36/H36,"0")+IFERROR(Y37/H37,"0")+IFERROR(Y38/H38,"0")+IFERROR(Y39/H39,"0")</f>
        <v>13</v>
      </c>
      <c r="Z40" s="729">
        <f>IFERROR(IF(Z35="",0,Z35),"0")+IFERROR(IF(Z36="",0,Z36),"0")+IFERROR(IF(Z37="",0,Z37),"0")+IFERROR(IF(Z38="",0,Z38),"0")+IFERROR(IF(Z39="",0,Z39),"0")</f>
        <v>0.13718</v>
      </c>
      <c r="AA40" s="730"/>
      <c r="AB40" s="730"/>
      <c r="AC40" s="730"/>
    </row>
    <row r="41" spans="1:68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29">
        <f>IFERROR(SUM(X35:X39),"0")</f>
        <v>55</v>
      </c>
      <c r="Y41" s="729">
        <f>IFERROR(SUM(Y35:Y39),"0")</f>
        <v>65.599999999999994</v>
      </c>
      <c r="Z41" s="37"/>
      <c r="AA41" s="730"/>
      <c r="AB41" s="730"/>
      <c r="AC41" s="730"/>
    </row>
    <row r="42" spans="1:68" ht="14.25" hidden="1" customHeight="1" x14ac:dyDescent="0.25">
      <c r="A42" s="758" t="s">
        <v>63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108</v>
      </c>
      <c r="B43" s="54" t="s">
        <v>109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112</v>
      </c>
      <c r="B44" s="54" t="s">
        <v>113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115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89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116</v>
      </c>
      <c r="B49" s="54" t="s">
        <v>117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119</v>
      </c>
      <c r="B50" s="54" t="s">
        <v>120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121</v>
      </c>
      <c r="M50" s="33" t="s">
        <v>93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 t="s">
        <v>123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130</v>
      </c>
      <c r="B53" s="54" t="s">
        <v>131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132</v>
      </c>
      <c r="B54" s="54" t="s">
        <v>133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134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121</v>
      </c>
      <c r="M55" s="33" t="s">
        <v>93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68</v>
      </c>
      <c r="X55" s="727">
        <v>32</v>
      </c>
      <c r="Y55" s="728">
        <f t="shared" si="0"/>
        <v>36</v>
      </c>
      <c r="Z55" s="36">
        <f>IFERROR(IF(Y55=0,"",ROUNDUP(Y55/H55,0)*0.00902),"")</f>
        <v>7.2160000000000002E-2</v>
      </c>
      <c r="AA55" s="56"/>
      <c r="AB55" s="57"/>
      <c r="AC55" s="105" t="s">
        <v>122</v>
      </c>
      <c r="AG55" s="64"/>
      <c r="AJ55" s="68" t="s">
        <v>123</v>
      </c>
      <c r="AK55" s="68">
        <v>594</v>
      </c>
      <c r="BB55" s="106" t="s">
        <v>1</v>
      </c>
      <c r="BM55" s="64">
        <f t="shared" si="1"/>
        <v>33.493333333333332</v>
      </c>
      <c r="BN55" s="64">
        <f t="shared" si="2"/>
        <v>37.68</v>
      </c>
      <c r="BO55" s="64">
        <f t="shared" si="3"/>
        <v>5.387205387205387E-2</v>
      </c>
      <c r="BP55" s="64">
        <f t="shared" si="4"/>
        <v>6.0606060606060608E-2</v>
      </c>
    </row>
    <row r="56" spans="1:68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29">
        <f>IFERROR(X49/H49,"0")+IFERROR(X50/H50,"0")+IFERROR(X51/H51,"0")+IFERROR(X52/H52,"0")+IFERROR(X53/H53,"0")+IFERROR(X54/H54,"0")+IFERROR(X55/H55,"0")</f>
        <v>7.1111111111111107</v>
      </c>
      <c r="Y56" s="729">
        <f>IFERROR(Y49/H49,"0")+IFERROR(Y50/H50,"0")+IFERROR(Y51/H51,"0")+IFERROR(Y52/H52,"0")+IFERROR(Y53/H53,"0")+IFERROR(Y54/H54,"0")+IFERROR(Y55/H55,"0")</f>
        <v>8</v>
      </c>
      <c r="Z56" s="729">
        <f>IFERROR(IF(Z49="",0,Z49),"0")+IFERROR(IF(Z50="",0,Z50),"0")+IFERROR(IF(Z51="",0,Z51),"0")+IFERROR(IF(Z52="",0,Z52),"0")+IFERROR(IF(Z53="",0,Z53),"0")+IFERROR(IF(Z54="",0,Z54),"0")+IFERROR(IF(Z55="",0,Z55),"0")</f>
        <v>7.2160000000000002E-2</v>
      </c>
      <c r="AA56" s="730"/>
      <c r="AB56" s="730"/>
      <c r="AC56" s="730"/>
    </row>
    <row r="57" spans="1:68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29">
        <f>IFERROR(SUM(X49:X55),"0")</f>
        <v>32</v>
      </c>
      <c r="Y57" s="729">
        <f>IFERROR(SUM(Y49:Y55),"0")</f>
        <v>36</v>
      </c>
      <c r="Z57" s="37"/>
      <c r="AA57" s="730"/>
      <c r="AB57" s="730"/>
      <c r="AC57" s="730"/>
    </row>
    <row r="58" spans="1:68" ht="14.25" hidden="1" customHeight="1" x14ac:dyDescent="0.25">
      <c r="A58" s="758" t="s">
        <v>138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customHeight="1" x14ac:dyDescent="0.25">
      <c r="A59" s="54" t="s">
        <v>139</v>
      </c>
      <c r="B59" s="54" t="s">
        <v>140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68</v>
      </c>
      <c r="X59" s="727">
        <v>50</v>
      </c>
      <c r="Y59" s="728">
        <f>IFERROR(IF(X59="",0,CEILING((X59/$H59),1)*$H59),"")</f>
        <v>54</v>
      </c>
      <c r="Z59" s="36">
        <f>IFERROR(IF(Y59=0,"",ROUNDUP(Y59/H59,0)*0.01898),"")</f>
        <v>9.4899999999999998E-2</v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52.013888888888886</v>
      </c>
      <c r="BN59" s="64">
        <f>IFERROR(Y59*I59/H59,"0")</f>
        <v>56.17499999999999</v>
      </c>
      <c r="BO59" s="64">
        <f>IFERROR(1/J59*(X59/H59),"0")</f>
        <v>7.2337962962962965E-2</v>
      </c>
      <c r="BP59" s="64">
        <f>IFERROR(1/J59*(Y59/H59),"0")</f>
        <v>7.8125E-2</v>
      </c>
    </row>
    <row r="60" spans="1:68" ht="27" hidden="1" customHeight="1" x14ac:dyDescent="0.25">
      <c r="A60" s="54" t="s">
        <v>142</v>
      </c>
      <c r="B60" s="54" t="s">
        <v>143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145</v>
      </c>
      <c r="B61" s="54" t="s">
        <v>146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147</v>
      </c>
      <c r="B62" s="54" t="s">
        <v>148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121</v>
      </c>
      <c r="M62" s="33" t="s">
        <v>93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68</v>
      </c>
      <c r="X62" s="727">
        <v>61</v>
      </c>
      <c r="Y62" s="728">
        <f>IFERROR(IF(X62="",0,CEILING((X62/$H62),1)*$H62),"")</f>
        <v>62.1</v>
      </c>
      <c r="Z62" s="36">
        <f>IFERROR(IF(Y62=0,"",ROUNDUP(Y62/H62,0)*0.00651),"")</f>
        <v>0.14973</v>
      </c>
      <c r="AA62" s="56"/>
      <c r="AB62" s="57"/>
      <c r="AC62" s="113" t="s">
        <v>141</v>
      </c>
      <c r="AG62" s="64"/>
      <c r="AJ62" s="68" t="s">
        <v>123</v>
      </c>
      <c r="AK62" s="68">
        <v>491.4</v>
      </c>
      <c r="BB62" s="114" t="s">
        <v>1</v>
      </c>
      <c r="BM62" s="64">
        <f>IFERROR(X62*I62/H62,"0")</f>
        <v>65.066666666666663</v>
      </c>
      <c r="BN62" s="64">
        <f>IFERROR(Y62*I62/H62,"0")</f>
        <v>66.239999999999995</v>
      </c>
      <c r="BO62" s="64">
        <f>IFERROR(1/J62*(X62/H62),"0")</f>
        <v>0.12413512413512413</v>
      </c>
      <c r="BP62" s="64">
        <f>IFERROR(1/J62*(Y62/H62),"0")</f>
        <v>0.1263736263736264</v>
      </c>
    </row>
    <row r="63" spans="1:68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29">
        <f>IFERROR(X59/H59,"0")+IFERROR(X60/H60,"0")+IFERROR(X61/H61,"0")+IFERROR(X62/H62,"0")</f>
        <v>27.222222222222221</v>
      </c>
      <c r="Y63" s="729">
        <f>IFERROR(Y59/H59,"0")+IFERROR(Y60/H60,"0")+IFERROR(Y61/H61,"0")+IFERROR(Y62/H62,"0")</f>
        <v>28</v>
      </c>
      <c r="Z63" s="729">
        <f>IFERROR(IF(Z59="",0,Z59),"0")+IFERROR(IF(Z60="",0,Z60),"0")+IFERROR(IF(Z61="",0,Z61),"0")+IFERROR(IF(Z62="",0,Z62),"0")</f>
        <v>0.24463000000000001</v>
      </c>
      <c r="AA63" s="730"/>
      <c r="AB63" s="730"/>
      <c r="AC63" s="730"/>
    </row>
    <row r="64" spans="1:68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29">
        <f>IFERROR(SUM(X59:X62),"0")</f>
        <v>111</v>
      </c>
      <c r="Y64" s="729">
        <f>IFERROR(SUM(Y59:Y62),"0")</f>
        <v>116.1</v>
      </c>
      <c r="Z64" s="37"/>
      <c r="AA64" s="730"/>
      <c r="AB64" s="730"/>
      <c r="AC64" s="730"/>
    </row>
    <row r="65" spans="1:68" ht="14.25" hidden="1" customHeight="1" x14ac:dyDescent="0.25">
      <c r="A65" s="758" t="s">
        <v>149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150</v>
      </c>
      <c r="B66" s="54" t="s">
        <v>151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153</v>
      </c>
      <c r="B67" s="54" t="s">
        <v>154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152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79</v>
      </c>
      <c r="Q71" s="751"/>
      <c r="R71" s="751"/>
      <c r="S71" s="751"/>
      <c r="T71" s="751"/>
      <c r="U71" s="751"/>
      <c r="V71" s="752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79</v>
      </c>
      <c r="Q72" s="751"/>
      <c r="R72" s="751"/>
      <c r="S72" s="751"/>
      <c r="T72" s="751"/>
      <c r="U72" s="751"/>
      <c r="V72" s="752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63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163</v>
      </c>
      <c r="B74" s="54" t="s">
        <v>164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166</v>
      </c>
      <c r="B75" s="54" t="s">
        <v>167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169</v>
      </c>
      <c r="B76" s="54" t="s">
        <v>170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172</v>
      </c>
      <c r="B77" s="54" t="s">
        <v>173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176</v>
      </c>
      <c r="B79" s="54" t="s">
        <v>177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79</v>
      </c>
      <c r="Q80" s="751"/>
      <c r="R80" s="751"/>
      <c r="S80" s="751"/>
      <c r="T80" s="751"/>
      <c r="U80" s="751"/>
      <c r="V80" s="752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79</v>
      </c>
      <c r="Q81" s="751"/>
      <c r="R81" s="751"/>
      <c r="S81" s="751"/>
      <c r="T81" s="751"/>
      <c r="U81" s="751"/>
      <c r="V81" s="752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178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179</v>
      </c>
      <c r="B83" s="54" t="s">
        <v>180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181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179</v>
      </c>
      <c r="B84" s="54" t="s">
        <v>182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183</v>
      </c>
      <c r="B85" s="54" t="s">
        <v>184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79</v>
      </c>
      <c r="Q86" s="751"/>
      <c r="R86" s="751"/>
      <c r="S86" s="751"/>
      <c r="T86" s="751"/>
      <c r="U86" s="751"/>
      <c r="V86" s="752"/>
      <c r="W86" s="37" t="s">
        <v>80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79</v>
      </c>
      <c r="Q87" s="751"/>
      <c r="R87" s="751"/>
      <c r="S87" s="751"/>
      <c r="T87" s="751"/>
      <c r="U87" s="751"/>
      <c r="V87" s="752"/>
      <c r="W87" s="37" t="s">
        <v>68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186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89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hidden="1" customHeight="1" x14ac:dyDescent="0.25">
      <c r="A90" s="54" t="s">
        <v>187</v>
      </c>
      <c r="B90" s="54" t="s">
        <v>188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134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68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189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190</v>
      </c>
      <c r="B91" s="54" t="s">
        <v>191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189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192</v>
      </c>
      <c r="B92" s="54" t="s">
        <v>193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134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68</v>
      </c>
      <c r="X92" s="727">
        <v>45</v>
      </c>
      <c r="Y92" s="728">
        <f>IFERROR(IF(X92="",0,CEILING((X92/$H92),1)*$H92),"")</f>
        <v>45</v>
      </c>
      <c r="Z92" s="36">
        <f>IFERROR(IF(Y92=0,"",ROUNDUP(Y92/H92,0)*0.00902),"")</f>
        <v>9.0200000000000002E-2</v>
      </c>
      <c r="AA92" s="56"/>
      <c r="AB92" s="57"/>
      <c r="AC92" s="147" t="s">
        <v>194</v>
      </c>
      <c r="AG92" s="64"/>
      <c r="AJ92" s="68" t="s">
        <v>103</v>
      </c>
      <c r="AK92" s="68">
        <v>54</v>
      </c>
      <c r="BB92" s="148" t="s">
        <v>1</v>
      </c>
      <c r="BM92" s="64">
        <f>IFERROR(X92*I92/H92,"0")</f>
        <v>47.099999999999994</v>
      </c>
      <c r="BN92" s="64">
        <f>IFERROR(Y92*I92/H92,"0")</f>
        <v>47.099999999999994</v>
      </c>
      <c r="BO92" s="64">
        <f>IFERROR(1/J92*(X92/H92),"0")</f>
        <v>7.575757575757576E-2</v>
      </c>
      <c r="BP92" s="64">
        <f>IFERROR(1/J92*(Y92/H92),"0")</f>
        <v>7.575757575757576E-2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79</v>
      </c>
      <c r="Q93" s="751"/>
      <c r="R93" s="751"/>
      <c r="S93" s="751"/>
      <c r="T93" s="751"/>
      <c r="U93" s="751"/>
      <c r="V93" s="752"/>
      <c r="W93" s="37" t="s">
        <v>80</v>
      </c>
      <c r="X93" s="729">
        <f>IFERROR(X90/H90,"0")+IFERROR(X91/H91,"0")+IFERROR(X92/H92,"0")</f>
        <v>10</v>
      </c>
      <c r="Y93" s="729">
        <f>IFERROR(Y90/H90,"0")+IFERROR(Y91/H91,"0")+IFERROR(Y92/H92,"0")</f>
        <v>10</v>
      </c>
      <c r="Z93" s="729">
        <f>IFERROR(IF(Z90="",0,Z90),"0")+IFERROR(IF(Z91="",0,Z91),"0")+IFERROR(IF(Z92="",0,Z92),"0")</f>
        <v>9.0200000000000002E-2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79</v>
      </c>
      <c r="Q94" s="751"/>
      <c r="R94" s="751"/>
      <c r="S94" s="751"/>
      <c r="T94" s="751"/>
      <c r="U94" s="751"/>
      <c r="V94" s="752"/>
      <c r="W94" s="37" t="s">
        <v>68</v>
      </c>
      <c r="X94" s="729">
        <f>IFERROR(SUM(X90:X92),"0")</f>
        <v>45</v>
      </c>
      <c r="Y94" s="729">
        <f>IFERROR(SUM(Y90:Y92),"0")</f>
        <v>45</v>
      </c>
      <c r="Z94" s="37"/>
      <c r="AA94" s="730"/>
      <c r="AB94" s="730"/>
      <c r="AC94" s="730"/>
    </row>
    <row r="95" spans="1:68" ht="14.25" hidden="1" customHeight="1" x14ac:dyDescent="0.25">
      <c r="A95" s="758" t="s">
        <v>63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195</v>
      </c>
      <c r="B96" s="54" t="s">
        <v>196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195</v>
      </c>
      <c r="B97" s="54" t="s">
        <v>198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92</v>
      </c>
      <c r="L97" s="32"/>
      <c r="M97" s="33" t="s">
        <v>102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68</v>
      </c>
      <c r="X97" s="727">
        <v>46</v>
      </c>
      <c r="Y97" s="728">
        <f t="shared" si="10"/>
        <v>50.400000000000006</v>
      </c>
      <c r="Z97" s="36">
        <f>IFERROR(IF(Y97=0,"",ROUNDUP(Y97/H97,0)*0.01898),"")</f>
        <v>0.11388000000000001</v>
      </c>
      <c r="AA97" s="56"/>
      <c r="AB97" s="57"/>
      <c r="AC97" s="151" t="s">
        <v>197</v>
      </c>
      <c r="AG97" s="64"/>
      <c r="AJ97" s="68"/>
      <c r="AK97" s="68">
        <v>0</v>
      </c>
      <c r="BB97" s="152" t="s">
        <v>1</v>
      </c>
      <c r="BM97" s="64">
        <f t="shared" si="11"/>
        <v>48.842142857142854</v>
      </c>
      <c r="BN97" s="64">
        <f t="shared" si="12"/>
        <v>53.514000000000003</v>
      </c>
      <c r="BO97" s="64">
        <f t="shared" si="13"/>
        <v>8.5565476190476192E-2</v>
      </c>
      <c r="BP97" s="64">
        <f t="shared" si="14"/>
        <v>9.375E-2</v>
      </c>
    </row>
    <row r="98" spans="1:68" ht="16.5" hidden="1" customHeight="1" x14ac:dyDescent="0.25">
      <c r="A98" s="54" t="s">
        <v>195</v>
      </c>
      <c r="B98" s="54" t="s">
        <v>199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92</v>
      </c>
      <c r="L98" s="32"/>
      <c r="M98" s="33" t="s">
        <v>134</v>
      </c>
      <c r="N98" s="33"/>
      <c r="O98" s="32">
        <v>45</v>
      </c>
      <c r="P98" s="1042" t="s">
        <v>200</v>
      </c>
      <c r="Q98" s="732"/>
      <c r="R98" s="732"/>
      <c r="S98" s="732"/>
      <c r="T98" s="733"/>
      <c r="U98" s="34" t="s">
        <v>201</v>
      </c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203</v>
      </c>
      <c r="B99" s="54" t="s">
        <v>204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37" t="s">
        <v>205</v>
      </c>
      <c r="Q99" s="732"/>
      <c r="R99" s="732"/>
      <c r="S99" s="732"/>
      <c r="T99" s="733"/>
      <c r="U99" s="34" t="s">
        <v>206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121</v>
      </c>
      <c r="M100" s="33" t="s">
        <v>102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7">
        <v>78</v>
      </c>
      <c r="Y100" s="728">
        <f t="shared" si="10"/>
        <v>78.300000000000011</v>
      </c>
      <c r="Z100" s="36">
        <f>IFERROR(IF(Y100=0,"",ROUNDUP(Y100/H100,0)*0.00651),"")</f>
        <v>0.18879000000000001</v>
      </c>
      <c r="AA100" s="56"/>
      <c r="AB100" s="57"/>
      <c r="AC100" s="157" t="s">
        <v>197</v>
      </c>
      <c r="AG100" s="64"/>
      <c r="AJ100" s="68" t="s">
        <v>123</v>
      </c>
      <c r="AK100" s="68">
        <v>491.4</v>
      </c>
      <c r="BB100" s="158" t="s">
        <v>1</v>
      </c>
      <c r="BM100" s="64">
        <f t="shared" si="11"/>
        <v>85.28</v>
      </c>
      <c r="BN100" s="64">
        <f t="shared" si="12"/>
        <v>85.608000000000004</v>
      </c>
      <c r="BO100" s="64">
        <f t="shared" si="13"/>
        <v>0.15873015873015872</v>
      </c>
      <c r="BP100" s="64">
        <f t="shared" si="14"/>
        <v>0.15934065934065939</v>
      </c>
    </row>
    <row r="101" spans="1:68" ht="16.5" hidden="1" customHeight="1" x14ac:dyDescent="0.25">
      <c r="A101" s="54" t="s">
        <v>208</v>
      </c>
      <c r="B101" s="54" t="s">
        <v>210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134</v>
      </c>
      <c r="N101" s="33"/>
      <c r="O101" s="32">
        <v>45</v>
      </c>
      <c r="P101" s="1059" t="s">
        <v>211</v>
      </c>
      <c r="Q101" s="732"/>
      <c r="R101" s="732"/>
      <c r="S101" s="732"/>
      <c r="T101" s="733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208</v>
      </c>
      <c r="B102" s="54" t="s">
        <v>212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103" t="s">
        <v>213</v>
      </c>
      <c r="Q102" s="732"/>
      <c r="R102" s="732"/>
      <c r="S102" s="732"/>
      <c r="T102" s="733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197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214</v>
      </c>
      <c r="B103" s="54" t="s">
        <v>215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216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217</v>
      </c>
      <c r="B104" s="54" t="s">
        <v>218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216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217</v>
      </c>
      <c r="B105" s="54" t="s">
        <v>219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216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79</v>
      </c>
      <c r="Q106" s="751"/>
      <c r="R106" s="751"/>
      <c r="S106" s="751"/>
      <c r="T106" s="751"/>
      <c r="U106" s="751"/>
      <c r="V106" s="752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34.36507936507936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35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0.30266999999999999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79</v>
      </c>
      <c r="Q107" s="751"/>
      <c r="R107" s="751"/>
      <c r="S107" s="751"/>
      <c r="T107" s="751"/>
      <c r="U107" s="751"/>
      <c r="V107" s="752"/>
      <c r="W107" s="37" t="s">
        <v>68</v>
      </c>
      <c r="X107" s="729">
        <f>IFERROR(SUM(X96:X105),"0")</f>
        <v>124</v>
      </c>
      <c r="Y107" s="729">
        <f>IFERROR(SUM(Y96:Y105),"0")</f>
        <v>128.70000000000002</v>
      </c>
      <c r="Z107" s="37"/>
      <c r="AA107" s="730"/>
      <c r="AB107" s="730"/>
      <c r="AC107" s="730"/>
    </row>
    <row r="108" spans="1:68" ht="16.5" hidden="1" customHeight="1" x14ac:dyDescent="0.25">
      <c r="A108" s="757" t="s">
        <v>220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89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221</v>
      </c>
      <c r="B110" s="54" t="s">
        <v>222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221</v>
      </c>
      <c r="B111" s="54" t="s">
        <v>224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68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225</v>
      </c>
      <c r="B112" s="54" t="s">
        <v>226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 t="s">
        <v>101</v>
      </c>
      <c r="M112" s="33" t="s">
        <v>102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223</v>
      </c>
      <c r="AG112" s="64"/>
      <c r="AJ112" s="68" t="s">
        <v>103</v>
      </c>
      <c r="AK112" s="68">
        <v>45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227</v>
      </c>
      <c r="B113" s="54" t="s">
        <v>228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68</v>
      </c>
      <c r="X113" s="727">
        <v>14</v>
      </c>
      <c r="Y113" s="728">
        <f>IFERROR(IF(X113="",0,CEILING((X113/$H113),1)*$H113),"")</f>
        <v>18</v>
      </c>
      <c r="Z113" s="36">
        <f>IFERROR(IF(Y113=0,"",ROUNDUP(Y113/H113,0)*0.00902),"")</f>
        <v>3.6080000000000001E-2</v>
      </c>
      <c r="AA113" s="56"/>
      <c r="AB113" s="57"/>
      <c r="AC113" s="175" t="s">
        <v>223</v>
      </c>
      <c r="AG113" s="64"/>
      <c r="AJ113" s="68"/>
      <c r="AK113" s="68">
        <v>0</v>
      </c>
      <c r="BB113" s="176" t="s">
        <v>1</v>
      </c>
      <c r="BM113" s="64">
        <f>IFERROR(X113*I113/H113,"0")</f>
        <v>14.653333333333332</v>
      </c>
      <c r="BN113" s="64">
        <f>IFERROR(Y113*I113/H113,"0")</f>
        <v>18.84</v>
      </c>
      <c r="BO113" s="64">
        <f>IFERROR(1/J113*(X113/H113),"0")</f>
        <v>2.3569023569023569E-2</v>
      </c>
      <c r="BP113" s="64">
        <f>IFERROR(1/J113*(Y113/H113),"0")</f>
        <v>3.0303030303030304E-2</v>
      </c>
    </row>
    <row r="114" spans="1:68" ht="16.5" hidden="1" customHeight="1" x14ac:dyDescent="0.25">
      <c r="A114" s="54" t="s">
        <v>229</v>
      </c>
      <c r="B114" s="54" t="s">
        <v>230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223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79</v>
      </c>
      <c r="Q115" s="751"/>
      <c r="R115" s="751"/>
      <c r="S115" s="751"/>
      <c r="T115" s="751"/>
      <c r="U115" s="751"/>
      <c r="V115" s="752"/>
      <c r="W115" s="37" t="s">
        <v>80</v>
      </c>
      <c r="X115" s="729">
        <f>IFERROR(X110/H110,"0")+IFERROR(X111/H111,"0")+IFERROR(X112/H112,"0")+IFERROR(X113/H113,"0")+IFERROR(X114/H114,"0")</f>
        <v>3.1111111111111112</v>
      </c>
      <c r="Y115" s="729">
        <f>IFERROR(Y110/H110,"0")+IFERROR(Y111/H111,"0")+IFERROR(Y112/H112,"0")+IFERROR(Y113/H113,"0")+IFERROR(Y114/H114,"0")</f>
        <v>4</v>
      </c>
      <c r="Z115" s="729">
        <f>IFERROR(IF(Z110="",0,Z110),"0")+IFERROR(IF(Z111="",0,Z111),"0")+IFERROR(IF(Z112="",0,Z112),"0")+IFERROR(IF(Z113="",0,Z113),"0")+IFERROR(IF(Z114="",0,Z114),"0")</f>
        <v>3.6080000000000001E-2</v>
      </c>
      <c r="AA115" s="730"/>
      <c r="AB115" s="730"/>
      <c r="AC115" s="730"/>
    </row>
    <row r="116" spans="1:68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79</v>
      </c>
      <c r="Q116" s="751"/>
      <c r="R116" s="751"/>
      <c r="S116" s="751"/>
      <c r="T116" s="751"/>
      <c r="U116" s="751"/>
      <c r="V116" s="752"/>
      <c r="W116" s="37" t="s">
        <v>68</v>
      </c>
      <c r="X116" s="729">
        <f>IFERROR(SUM(X110:X114),"0")</f>
        <v>14</v>
      </c>
      <c r="Y116" s="729">
        <f>IFERROR(SUM(Y110:Y114),"0")</f>
        <v>18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138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231</v>
      </c>
      <c r="B118" s="54" t="s">
        <v>232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234</v>
      </c>
      <c r="B119" s="54" t="s">
        <v>235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68</v>
      </c>
      <c r="X119" s="727">
        <v>2</v>
      </c>
      <c r="Y119" s="728">
        <f>IFERROR(IF(X119="",0,CEILING((X119/$H119),1)*$H119),"")</f>
        <v>2.4</v>
      </c>
      <c r="Z119" s="36">
        <f>IFERROR(IF(Y119=0,"",ROUNDUP(Y119/H119,0)*0.00502),"")</f>
        <v>5.0200000000000002E-3</v>
      </c>
      <c r="AA119" s="56"/>
      <c r="AB119" s="57"/>
      <c r="AC119" s="181" t="s">
        <v>233</v>
      </c>
      <c r="AG119" s="64"/>
      <c r="AJ119" s="68"/>
      <c r="AK119" s="68">
        <v>0</v>
      </c>
      <c r="BB119" s="182" t="s">
        <v>1</v>
      </c>
      <c r="BM119" s="64">
        <f>IFERROR(X119*I119/H119,"0")</f>
        <v>2.0833333333333335</v>
      </c>
      <c r="BN119" s="64">
        <f>IFERROR(Y119*I119/H119,"0")</f>
        <v>2.5</v>
      </c>
      <c r="BO119" s="64">
        <f>IFERROR(1/J119*(X119/H119),"0")</f>
        <v>3.5612535612535618E-3</v>
      </c>
      <c r="BP119" s="64">
        <f>IFERROR(1/J119*(Y119/H119),"0")</f>
        <v>4.2735042735042739E-3</v>
      </c>
    </row>
    <row r="120" spans="1:68" ht="16.5" hidden="1" customHeight="1" x14ac:dyDescent="0.25">
      <c r="A120" s="54" t="s">
        <v>236</v>
      </c>
      <c r="B120" s="54" t="s">
        <v>237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233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79</v>
      </c>
      <c r="Q121" s="751"/>
      <c r="R121" s="751"/>
      <c r="S121" s="751"/>
      <c r="T121" s="751"/>
      <c r="U121" s="751"/>
      <c r="V121" s="752"/>
      <c r="W121" s="37" t="s">
        <v>80</v>
      </c>
      <c r="X121" s="729">
        <f>IFERROR(X118/H118,"0")+IFERROR(X119/H119,"0")+IFERROR(X120/H120,"0")</f>
        <v>0.83333333333333337</v>
      </c>
      <c r="Y121" s="729">
        <f>IFERROR(Y118/H118,"0")+IFERROR(Y119/H119,"0")+IFERROR(Y120/H120,"0")</f>
        <v>1</v>
      </c>
      <c r="Z121" s="729">
        <f>IFERROR(IF(Z118="",0,Z118),"0")+IFERROR(IF(Z119="",0,Z119),"0")+IFERROR(IF(Z120="",0,Z120),"0")</f>
        <v>5.0200000000000002E-3</v>
      </c>
      <c r="AA121" s="730"/>
      <c r="AB121" s="730"/>
      <c r="AC121" s="730"/>
    </row>
    <row r="122" spans="1:68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79</v>
      </c>
      <c r="Q122" s="751"/>
      <c r="R122" s="751"/>
      <c r="S122" s="751"/>
      <c r="T122" s="751"/>
      <c r="U122" s="751"/>
      <c r="V122" s="752"/>
      <c r="W122" s="37" t="s">
        <v>68</v>
      </c>
      <c r="X122" s="729">
        <f>IFERROR(SUM(X118:X120),"0")</f>
        <v>2</v>
      </c>
      <c r="Y122" s="729">
        <f>IFERROR(SUM(Y118:Y120),"0")</f>
        <v>2.4</v>
      </c>
      <c r="Z122" s="37"/>
      <c r="AA122" s="730"/>
      <c r="AB122" s="730"/>
      <c r="AC122" s="730"/>
    </row>
    <row r="123" spans="1:68" ht="14.25" hidden="1" customHeight="1" x14ac:dyDescent="0.25">
      <c r="A123" s="758" t="s">
        <v>63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238</v>
      </c>
      <c r="B124" s="54" t="s">
        <v>239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240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hidden="1" customHeight="1" x14ac:dyDescent="0.25">
      <c r="A125" s="54" t="s">
        <v>238</v>
      </c>
      <c r="B125" s="54" t="s">
        <v>241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68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hidden="1" customHeight="1" x14ac:dyDescent="0.25">
      <c r="A126" s="54" t="s">
        <v>238</v>
      </c>
      <c r="B126" s="54" t="s">
        <v>243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134</v>
      </c>
      <c r="N126" s="33"/>
      <c r="O126" s="32">
        <v>45</v>
      </c>
      <c r="P126" s="1146" t="s">
        <v>244</v>
      </c>
      <c r="Q126" s="732"/>
      <c r="R126" s="732"/>
      <c r="S126" s="732"/>
      <c r="T126" s="733"/>
      <c r="U126" s="34" t="s">
        <v>245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240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247</v>
      </c>
      <c r="B128" s="54" t="s">
        <v>249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134</v>
      </c>
      <c r="N128" s="33"/>
      <c r="O128" s="32">
        <v>45</v>
      </c>
      <c r="P128" s="1101" t="s">
        <v>250</v>
      </c>
      <c r="Q128" s="732"/>
      <c r="R128" s="732"/>
      <c r="S128" s="732"/>
      <c r="T128" s="733"/>
      <c r="U128" s="34" t="s">
        <v>251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252</v>
      </c>
      <c r="B129" s="54" t="s">
        <v>253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121</v>
      </c>
      <c r="M129" s="33" t="s">
        <v>102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7">
        <v>62</v>
      </c>
      <c r="Y129" s="728">
        <f t="shared" si="15"/>
        <v>62.1</v>
      </c>
      <c r="Z129" s="36">
        <f t="shared" si="20"/>
        <v>0.14973</v>
      </c>
      <c r="AA129" s="56"/>
      <c r="AB129" s="57"/>
      <c r="AC129" s="195" t="s">
        <v>240</v>
      </c>
      <c r="AG129" s="64"/>
      <c r="AJ129" s="68" t="s">
        <v>123</v>
      </c>
      <c r="AK129" s="68">
        <v>491.4</v>
      </c>
      <c r="BB129" s="196" t="s">
        <v>1</v>
      </c>
      <c r="BM129" s="64">
        <f t="shared" si="16"/>
        <v>67.786666666666662</v>
      </c>
      <c r="BN129" s="64">
        <f t="shared" si="17"/>
        <v>67.896000000000001</v>
      </c>
      <c r="BO129" s="64">
        <f t="shared" si="18"/>
        <v>0.12617012617012618</v>
      </c>
      <c r="BP129" s="64">
        <f t="shared" si="19"/>
        <v>0.1263736263736264</v>
      </c>
    </row>
    <row r="130" spans="1:68" ht="27" hidden="1" customHeight="1" x14ac:dyDescent="0.25">
      <c r="A130" s="54" t="s">
        <v>252</v>
      </c>
      <c r="B130" s="54" t="s">
        <v>254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134</v>
      </c>
      <c r="N130" s="33"/>
      <c r="O130" s="32">
        <v>45</v>
      </c>
      <c r="P130" s="1038" t="s">
        <v>255</v>
      </c>
      <c r="Q130" s="732"/>
      <c r="R130" s="732"/>
      <c r="S130" s="732"/>
      <c r="T130" s="733"/>
      <c r="U130" s="34" t="s">
        <v>251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246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256</v>
      </c>
      <c r="B131" s="54" t="s">
        <v>257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258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259</v>
      </c>
      <c r="B132" s="54" t="s">
        <v>260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261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79</v>
      </c>
      <c r="Q133" s="751"/>
      <c r="R133" s="751"/>
      <c r="S133" s="751"/>
      <c r="T133" s="751"/>
      <c r="U133" s="751"/>
      <c r="V133" s="752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22.962962962962962</v>
      </c>
      <c r="Y133" s="729">
        <f>IFERROR(Y124/H124,"0")+IFERROR(Y125/H125,"0")+IFERROR(Y126/H126,"0")+IFERROR(Y127/H127,"0")+IFERROR(Y128/H128,"0")+IFERROR(Y129/H129,"0")+IFERROR(Y130/H130,"0")+IFERROR(Y131/H131,"0")+IFERROR(Y132/H132,"0")</f>
        <v>23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0.14973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79</v>
      </c>
      <c r="Q134" s="751"/>
      <c r="R134" s="751"/>
      <c r="S134" s="751"/>
      <c r="T134" s="751"/>
      <c r="U134" s="751"/>
      <c r="V134" s="752"/>
      <c r="W134" s="37" t="s">
        <v>68</v>
      </c>
      <c r="X134" s="729">
        <f>IFERROR(SUM(X124:X132),"0")</f>
        <v>62</v>
      </c>
      <c r="Y134" s="729">
        <f>IFERROR(SUM(Y124:Y132),"0")</f>
        <v>62.1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178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262</v>
      </c>
      <c r="B136" s="54" t="s">
        <v>263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264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265</v>
      </c>
      <c r="B137" s="54" t="s">
        <v>266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79</v>
      </c>
      <c r="Q138" s="751"/>
      <c r="R138" s="751"/>
      <c r="S138" s="751"/>
      <c r="T138" s="751"/>
      <c r="U138" s="751"/>
      <c r="V138" s="752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79</v>
      </c>
      <c r="Q139" s="751"/>
      <c r="R139" s="751"/>
      <c r="S139" s="751"/>
      <c r="T139" s="751"/>
      <c r="U139" s="751"/>
      <c r="V139" s="752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268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89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269</v>
      </c>
      <c r="B142" s="54" t="s">
        <v>270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271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269</v>
      </c>
      <c r="B143" s="54" t="s">
        <v>272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68</v>
      </c>
      <c r="X143" s="727">
        <v>9</v>
      </c>
      <c r="Y143" s="728">
        <f>IFERROR(IF(X143="",0,CEILING((X143/$H143),1)*$H143),"")</f>
        <v>9.6000000000000014</v>
      </c>
      <c r="Z143" s="36">
        <f>IFERROR(IF(Y143=0,"",ROUNDUP(Y143/H143,0)*0.00651),"")</f>
        <v>1.9529999999999999E-2</v>
      </c>
      <c r="AA143" s="56"/>
      <c r="AB143" s="57"/>
      <c r="AC143" s="209" t="s">
        <v>271</v>
      </c>
      <c r="AG143" s="64"/>
      <c r="AJ143" s="68"/>
      <c r="AK143" s="68">
        <v>0</v>
      </c>
      <c r="BB143" s="210" t="s">
        <v>1</v>
      </c>
      <c r="BM143" s="64">
        <f>IFERROR(X143*I143/H143,"0")</f>
        <v>9.5062499999999996</v>
      </c>
      <c r="BN143" s="64">
        <f>IFERROR(Y143*I143/H143,"0")</f>
        <v>10.139999999999999</v>
      </c>
      <c r="BO143" s="64">
        <f>IFERROR(1/J143*(X143/H143),"0")</f>
        <v>1.5453296703296704E-2</v>
      </c>
      <c r="BP143" s="64">
        <f>IFERROR(1/J143*(Y143/H143),"0")</f>
        <v>1.6483516483516487E-2</v>
      </c>
    </row>
    <row r="144" spans="1:68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79</v>
      </c>
      <c r="Q144" s="751"/>
      <c r="R144" s="751"/>
      <c r="S144" s="751"/>
      <c r="T144" s="751"/>
      <c r="U144" s="751"/>
      <c r="V144" s="752"/>
      <c r="W144" s="37" t="s">
        <v>80</v>
      </c>
      <c r="X144" s="729">
        <f>IFERROR(X142/H142,"0")+IFERROR(X143/H143,"0")</f>
        <v>2.8125</v>
      </c>
      <c r="Y144" s="729">
        <f>IFERROR(Y142/H142,"0")+IFERROR(Y143/H143,"0")</f>
        <v>3.0000000000000004</v>
      </c>
      <c r="Z144" s="729">
        <f>IFERROR(IF(Z142="",0,Z142),"0")+IFERROR(IF(Z143="",0,Z143),"0")</f>
        <v>1.9529999999999999E-2</v>
      </c>
      <c r="AA144" s="730"/>
      <c r="AB144" s="730"/>
      <c r="AC144" s="730"/>
    </row>
    <row r="145" spans="1:68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79</v>
      </c>
      <c r="Q145" s="751"/>
      <c r="R145" s="751"/>
      <c r="S145" s="751"/>
      <c r="T145" s="751"/>
      <c r="U145" s="751"/>
      <c r="V145" s="752"/>
      <c r="W145" s="37" t="s">
        <v>68</v>
      </c>
      <c r="X145" s="729">
        <f>IFERROR(SUM(X142:X143),"0")</f>
        <v>9</v>
      </c>
      <c r="Y145" s="729">
        <f>IFERROR(SUM(Y142:Y143),"0")</f>
        <v>9.6000000000000014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149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customHeight="1" x14ac:dyDescent="0.25">
      <c r="A147" s="54" t="s">
        <v>273</v>
      </c>
      <c r="B147" s="54" t="s">
        <v>274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7">
        <v>16</v>
      </c>
      <c r="Y147" s="728">
        <f>IFERROR(IF(X147="",0,CEILING((X147/$H147),1)*$H147),"")</f>
        <v>16.799999999999997</v>
      </c>
      <c r="Z147" s="36">
        <f>IFERROR(IF(Y147=0,"",ROUNDUP(Y147/H147,0)*0.00651),"")</f>
        <v>3.9059999999999997E-2</v>
      </c>
      <c r="AA147" s="56"/>
      <c r="AB147" s="57"/>
      <c r="AC147" s="211" t="s">
        <v>275</v>
      </c>
      <c r="AG147" s="64"/>
      <c r="AJ147" s="68"/>
      <c r="AK147" s="68">
        <v>0</v>
      </c>
      <c r="BB147" s="212" t="s">
        <v>1</v>
      </c>
      <c r="BM147" s="64">
        <f>IFERROR(X147*I147/H147,"0")</f>
        <v>17.531428571428574</v>
      </c>
      <c r="BN147" s="64">
        <f>IFERROR(Y147*I147/H147,"0")</f>
        <v>18.407999999999998</v>
      </c>
      <c r="BO147" s="64">
        <f>IFERROR(1/J147*(X147/H147),"0")</f>
        <v>3.1397174254317116E-2</v>
      </c>
      <c r="BP147" s="64">
        <f>IFERROR(1/J147*(Y147/H147),"0")</f>
        <v>3.2967032967032968E-2</v>
      </c>
    </row>
    <row r="148" spans="1:68" ht="27" hidden="1" customHeight="1" x14ac:dyDescent="0.25">
      <c r="A148" s="54" t="s">
        <v>273</v>
      </c>
      <c r="B148" s="54" t="s">
        <v>276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275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79</v>
      </c>
      <c r="Q149" s="751"/>
      <c r="R149" s="751"/>
      <c r="S149" s="751"/>
      <c r="T149" s="751"/>
      <c r="U149" s="751"/>
      <c r="V149" s="752"/>
      <c r="W149" s="37" t="s">
        <v>80</v>
      </c>
      <c r="X149" s="729">
        <f>IFERROR(X147/H147,"0")+IFERROR(X148/H148,"0")</f>
        <v>5.7142857142857144</v>
      </c>
      <c r="Y149" s="729">
        <f>IFERROR(Y147/H147,"0")+IFERROR(Y148/H148,"0")</f>
        <v>5.9999999999999991</v>
      </c>
      <c r="Z149" s="729">
        <f>IFERROR(IF(Z147="",0,Z147),"0")+IFERROR(IF(Z148="",0,Z148),"0")</f>
        <v>3.9059999999999997E-2</v>
      </c>
      <c r="AA149" s="730"/>
      <c r="AB149" s="730"/>
      <c r="AC149" s="730"/>
    </row>
    <row r="150" spans="1:68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79</v>
      </c>
      <c r="Q150" s="751"/>
      <c r="R150" s="751"/>
      <c r="S150" s="751"/>
      <c r="T150" s="751"/>
      <c r="U150" s="751"/>
      <c r="V150" s="752"/>
      <c r="W150" s="37" t="s">
        <v>68</v>
      </c>
      <c r="X150" s="729">
        <f>IFERROR(SUM(X147:X148),"0")</f>
        <v>16</v>
      </c>
      <c r="Y150" s="729">
        <f>IFERROR(SUM(Y147:Y148),"0")</f>
        <v>16.799999999999997</v>
      </c>
      <c r="Z150" s="37"/>
      <c r="AA150" s="730"/>
      <c r="AB150" s="730"/>
      <c r="AC150" s="730"/>
    </row>
    <row r="151" spans="1:68" ht="14.25" hidden="1" customHeight="1" x14ac:dyDescent="0.25">
      <c r="A151" s="758" t="s">
        <v>63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277</v>
      </c>
      <c r="B152" s="54" t="s">
        <v>278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271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277</v>
      </c>
      <c r="B153" s="54" t="s">
        <v>279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271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79</v>
      </c>
      <c r="Q154" s="751"/>
      <c r="R154" s="751"/>
      <c r="S154" s="751"/>
      <c r="T154" s="751"/>
      <c r="U154" s="751"/>
      <c r="V154" s="752"/>
      <c r="W154" s="37" t="s">
        <v>80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79</v>
      </c>
      <c r="Q155" s="751"/>
      <c r="R155" s="751"/>
      <c r="S155" s="751"/>
      <c r="T155" s="751"/>
      <c r="U155" s="751"/>
      <c r="V155" s="752"/>
      <c r="W155" s="37" t="s">
        <v>68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87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89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280</v>
      </c>
      <c r="B158" s="54" t="s">
        <v>281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282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79</v>
      </c>
      <c r="Q159" s="751"/>
      <c r="R159" s="751"/>
      <c r="S159" s="751"/>
      <c r="T159" s="751"/>
      <c r="U159" s="751"/>
      <c r="V159" s="752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79</v>
      </c>
      <c r="Q160" s="751"/>
      <c r="R160" s="751"/>
      <c r="S160" s="751"/>
      <c r="T160" s="751"/>
      <c r="U160" s="751"/>
      <c r="V160" s="752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149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283</v>
      </c>
      <c r="B162" s="54" t="s">
        <v>284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286</v>
      </c>
      <c r="B163" s="54" t="s">
        <v>287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289</v>
      </c>
      <c r="B164" s="54" t="s">
        <v>290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291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292</v>
      </c>
      <c r="B165" s="54" t="s">
        <v>293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288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294</v>
      </c>
      <c r="B166" s="54" t="s">
        <v>295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291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79</v>
      </c>
      <c r="Q167" s="751"/>
      <c r="R167" s="751"/>
      <c r="S167" s="751"/>
      <c r="T167" s="751"/>
      <c r="U167" s="751"/>
      <c r="V167" s="752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79</v>
      </c>
      <c r="Q168" s="751"/>
      <c r="R168" s="751"/>
      <c r="S168" s="751"/>
      <c r="T168" s="751"/>
      <c r="U168" s="751"/>
      <c r="V168" s="752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63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296</v>
      </c>
      <c r="B170" s="54" t="s">
        <v>297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298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299</v>
      </c>
      <c r="B171" s="54" t="s">
        <v>300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68</v>
      </c>
      <c r="X171" s="727">
        <v>24</v>
      </c>
      <c r="Y171" s="728">
        <f>IFERROR(IF(X171="",0,CEILING((X171/$H171),1)*$H171),"")</f>
        <v>24</v>
      </c>
      <c r="Z171" s="36">
        <f>IFERROR(IF(Y171=0,"",ROUNDUP(Y171/H171,0)*0.00651),"")</f>
        <v>5.2080000000000001E-2</v>
      </c>
      <c r="AA171" s="56"/>
      <c r="AB171" s="57"/>
      <c r="AC171" s="233" t="s">
        <v>301</v>
      </c>
      <c r="AG171" s="64"/>
      <c r="AJ171" s="68"/>
      <c r="AK171" s="68">
        <v>0</v>
      </c>
      <c r="BB171" s="234" t="s">
        <v>1</v>
      </c>
      <c r="BM171" s="64">
        <f>IFERROR(X171*I171/H171,"0")</f>
        <v>26.016000000000002</v>
      </c>
      <c r="BN171" s="64">
        <f>IFERROR(Y171*I171/H171,"0")</f>
        <v>26.016000000000002</v>
      </c>
      <c r="BO171" s="64">
        <f>IFERROR(1/J171*(X171/H171),"0")</f>
        <v>4.3956043956043959E-2</v>
      </c>
      <c r="BP171" s="64">
        <f>IFERROR(1/J171*(Y171/H171),"0")</f>
        <v>4.3956043956043959E-2</v>
      </c>
    </row>
    <row r="172" spans="1:68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79</v>
      </c>
      <c r="Q172" s="751"/>
      <c r="R172" s="751"/>
      <c r="S172" s="751"/>
      <c r="T172" s="751"/>
      <c r="U172" s="751"/>
      <c r="V172" s="752"/>
      <c r="W172" s="37" t="s">
        <v>80</v>
      </c>
      <c r="X172" s="729">
        <f>IFERROR(X170/H170,"0")+IFERROR(X171/H171,"0")</f>
        <v>8</v>
      </c>
      <c r="Y172" s="729">
        <f>IFERROR(Y170/H170,"0")+IFERROR(Y171/H171,"0")</f>
        <v>8</v>
      </c>
      <c r="Z172" s="729">
        <f>IFERROR(IF(Z170="",0,Z170),"0")+IFERROR(IF(Z171="",0,Z171),"0")</f>
        <v>5.2080000000000001E-2</v>
      </c>
      <c r="AA172" s="730"/>
      <c r="AB172" s="730"/>
      <c r="AC172" s="730"/>
    </row>
    <row r="173" spans="1:68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79</v>
      </c>
      <c r="Q173" s="751"/>
      <c r="R173" s="751"/>
      <c r="S173" s="751"/>
      <c r="T173" s="751"/>
      <c r="U173" s="751"/>
      <c r="V173" s="752"/>
      <c r="W173" s="37" t="s">
        <v>68</v>
      </c>
      <c r="X173" s="729">
        <f>IFERROR(SUM(X170:X171),"0")</f>
        <v>24</v>
      </c>
      <c r="Y173" s="729">
        <f>IFERROR(SUM(Y170:Y171),"0")</f>
        <v>24</v>
      </c>
      <c r="Z173" s="37"/>
      <c r="AA173" s="730"/>
      <c r="AB173" s="730"/>
      <c r="AC173" s="730"/>
    </row>
    <row r="174" spans="1:68" ht="27.75" hidden="1" customHeight="1" x14ac:dyDescent="0.2">
      <c r="A174" s="788" t="s">
        <v>302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303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138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304</v>
      </c>
      <c r="B177" s="54" t="s">
        <v>305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306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79</v>
      </c>
      <c r="Q178" s="751"/>
      <c r="R178" s="751"/>
      <c r="S178" s="751"/>
      <c r="T178" s="751"/>
      <c r="U178" s="751"/>
      <c r="V178" s="752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79</v>
      </c>
      <c r="Q179" s="751"/>
      <c r="R179" s="751"/>
      <c r="S179" s="751"/>
      <c r="T179" s="751"/>
      <c r="U179" s="751"/>
      <c r="V179" s="752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149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hidden="1" customHeight="1" x14ac:dyDescent="0.25">
      <c r="A181" s="54" t="s">
        <v>307</v>
      </c>
      <c r="B181" s="54" t="s">
        <v>308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310</v>
      </c>
      <c r="B182" s="54" t="s">
        <v>311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313</v>
      </c>
      <c r="B183" s="54" t="s">
        <v>314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316</v>
      </c>
      <c r="B184" s="54" t="s">
        <v>317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68</v>
      </c>
      <c r="X184" s="727">
        <v>10</v>
      </c>
      <c r="Y184" s="728">
        <f t="shared" si="21"/>
        <v>10.5</v>
      </c>
      <c r="Z184" s="36">
        <f>IFERROR(IF(Y184=0,"",ROUNDUP(Y184/H184,0)*0.00502),"")</f>
        <v>2.5100000000000001E-2</v>
      </c>
      <c r="AA184" s="56"/>
      <c r="AB184" s="57"/>
      <c r="AC184" s="243" t="s">
        <v>309</v>
      </c>
      <c r="AG184" s="64"/>
      <c r="AJ184" s="68"/>
      <c r="AK184" s="68">
        <v>0</v>
      </c>
      <c r="BB184" s="244" t="s">
        <v>1</v>
      </c>
      <c r="BM184" s="64">
        <f t="shared" si="22"/>
        <v>10.619047619047619</v>
      </c>
      <c r="BN184" s="64">
        <f t="shared" si="23"/>
        <v>11.149999999999999</v>
      </c>
      <c r="BO184" s="64">
        <f t="shared" si="24"/>
        <v>2.0350020350020353E-2</v>
      </c>
      <c r="BP184" s="64">
        <f t="shared" si="25"/>
        <v>2.1367521367521368E-2</v>
      </c>
    </row>
    <row r="185" spans="1:68" ht="27" hidden="1" customHeight="1" x14ac:dyDescent="0.25">
      <c r="A185" s="54" t="s">
        <v>318</v>
      </c>
      <c r="B185" s="54" t="s">
        <v>319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68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320</v>
      </c>
      <c r="B186" s="54" t="s">
        <v>321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094" t="s">
        <v>322</v>
      </c>
      <c r="Q186" s="732"/>
      <c r="R186" s="732"/>
      <c r="S186" s="732"/>
      <c r="T186" s="733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323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324</v>
      </c>
      <c r="B187" s="54" t="s">
        <v>325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68</v>
      </c>
      <c r="X187" s="727">
        <v>32</v>
      </c>
      <c r="Y187" s="728">
        <f t="shared" si="21"/>
        <v>33.6</v>
      </c>
      <c r="Z187" s="36">
        <f>IFERROR(IF(Y187=0,"",ROUNDUP(Y187/H187,0)*0.00502),"")</f>
        <v>8.0320000000000003E-2</v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33.523809523809526</v>
      </c>
      <c r="BN187" s="64">
        <f t="shared" si="23"/>
        <v>35.200000000000003</v>
      </c>
      <c r="BO187" s="64">
        <f t="shared" si="24"/>
        <v>6.5120065120065129E-2</v>
      </c>
      <c r="BP187" s="64">
        <f t="shared" si="25"/>
        <v>6.8376068376068383E-2</v>
      </c>
    </row>
    <row r="188" spans="1:68" ht="27" hidden="1" customHeight="1" x14ac:dyDescent="0.25">
      <c r="A188" s="54" t="s">
        <v>326</v>
      </c>
      <c r="B188" s="54" t="s">
        <v>327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328</v>
      </c>
      <c r="B189" s="54" t="s">
        <v>329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330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79</v>
      </c>
      <c r="Q190" s="751"/>
      <c r="R190" s="751"/>
      <c r="S190" s="751"/>
      <c r="T190" s="751"/>
      <c r="U190" s="751"/>
      <c r="V190" s="752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20</v>
      </c>
      <c r="Y190" s="729">
        <f>IFERROR(Y181/H181,"0")+IFERROR(Y182/H182,"0")+IFERROR(Y183/H183,"0")+IFERROR(Y184/H184,"0")+IFERROR(Y185/H185,"0")+IFERROR(Y186/H186,"0")+IFERROR(Y187/H187,"0")+IFERROR(Y188/H188,"0")+IFERROR(Y189/H189,"0")</f>
        <v>21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0.10542</v>
      </c>
      <c r="AA190" s="730"/>
      <c r="AB190" s="730"/>
      <c r="AC190" s="730"/>
    </row>
    <row r="191" spans="1:68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79</v>
      </c>
      <c r="Q191" s="751"/>
      <c r="R191" s="751"/>
      <c r="S191" s="751"/>
      <c r="T191" s="751"/>
      <c r="U191" s="751"/>
      <c r="V191" s="752"/>
      <c r="W191" s="37" t="s">
        <v>68</v>
      </c>
      <c r="X191" s="729">
        <f>IFERROR(SUM(X181:X189),"0")</f>
        <v>42</v>
      </c>
      <c r="Y191" s="729">
        <f>IFERROR(SUM(Y181:Y189),"0")</f>
        <v>44.1</v>
      </c>
      <c r="Z191" s="37"/>
      <c r="AA191" s="730"/>
      <c r="AB191" s="730"/>
      <c r="AC191" s="730"/>
    </row>
    <row r="192" spans="1:68" ht="16.5" hidden="1" customHeight="1" x14ac:dyDescent="0.25">
      <c r="A192" s="757" t="s">
        <v>331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89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332</v>
      </c>
      <c r="B194" s="54" t="s">
        <v>333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334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334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79</v>
      </c>
      <c r="Q196" s="751"/>
      <c r="R196" s="751"/>
      <c r="S196" s="751"/>
      <c r="T196" s="751"/>
      <c r="U196" s="751"/>
      <c r="V196" s="752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79</v>
      </c>
      <c r="Q197" s="751"/>
      <c r="R197" s="751"/>
      <c r="S197" s="751"/>
      <c r="T197" s="751"/>
      <c r="U197" s="751"/>
      <c r="V197" s="752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138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337</v>
      </c>
      <c r="B199" s="54" t="s">
        <v>338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339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340</v>
      </c>
      <c r="B200" s="54" t="s">
        <v>341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339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79</v>
      </c>
      <c r="Q201" s="751"/>
      <c r="R201" s="751"/>
      <c r="S201" s="751"/>
      <c r="T201" s="751"/>
      <c r="U201" s="751"/>
      <c r="V201" s="752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79</v>
      </c>
      <c r="Q202" s="751"/>
      <c r="R202" s="751"/>
      <c r="S202" s="751"/>
      <c r="T202" s="751"/>
      <c r="U202" s="751"/>
      <c r="V202" s="752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149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customHeight="1" x14ac:dyDescent="0.25">
      <c r="A204" s="54" t="s">
        <v>342</v>
      </c>
      <c r="B204" s="54" t="s">
        <v>343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68</v>
      </c>
      <c r="X204" s="727">
        <v>17</v>
      </c>
      <c r="Y204" s="728">
        <f t="shared" ref="Y204:Y211" si="26">IFERROR(IF(X204="",0,CEILING((X204/$H204),1)*$H204),"")</f>
        <v>21.6</v>
      </c>
      <c r="Z204" s="36">
        <f>IFERROR(IF(Y204=0,"",ROUNDUP(Y204/H204,0)*0.00902),"")</f>
        <v>3.6080000000000001E-2</v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17.661111111111111</v>
      </c>
      <c r="BN204" s="64">
        <f t="shared" ref="BN204:BN211" si="28">IFERROR(Y204*I204/H204,"0")</f>
        <v>22.44</v>
      </c>
      <c r="BO204" s="64">
        <f t="shared" ref="BO204:BO211" si="29">IFERROR(1/J204*(X204/H204),"0")</f>
        <v>2.3849607182940515E-2</v>
      </c>
      <c r="BP204" s="64">
        <f t="shared" ref="BP204:BP211" si="30">IFERROR(1/J204*(Y204/H204),"0")</f>
        <v>3.0303030303030304E-2</v>
      </c>
    </row>
    <row r="205" spans="1:68" ht="27" hidden="1" customHeight="1" x14ac:dyDescent="0.25">
      <c r="A205" s="54" t="s">
        <v>345</v>
      </c>
      <c r="B205" s="54" t="s">
        <v>346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68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347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348</v>
      </c>
      <c r="B206" s="54" t="s">
        <v>349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350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351</v>
      </c>
      <c r="B207" s="54" t="s">
        <v>352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68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353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354</v>
      </c>
      <c r="B208" s="54" t="s">
        <v>355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68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344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356</v>
      </c>
      <c r="B209" s="54" t="s">
        <v>357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68</v>
      </c>
      <c r="X209" s="727">
        <v>4</v>
      </c>
      <c r="Y209" s="728">
        <f t="shared" si="26"/>
        <v>5.4</v>
      </c>
      <c r="Z209" s="36">
        <f>IFERROR(IF(Y209=0,"",ROUNDUP(Y209/H209,0)*0.00502),"")</f>
        <v>1.506E-2</v>
      </c>
      <c r="AA209" s="56"/>
      <c r="AB209" s="57"/>
      <c r="AC209" s="273" t="s">
        <v>347</v>
      </c>
      <c r="AG209" s="64"/>
      <c r="AJ209" s="68"/>
      <c r="AK209" s="68">
        <v>0</v>
      </c>
      <c r="BB209" s="274" t="s">
        <v>1</v>
      </c>
      <c r="BM209" s="64">
        <f t="shared" si="27"/>
        <v>4.2222222222222223</v>
      </c>
      <c r="BN209" s="64">
        <f t="shared" si="28"/>
        <v>5.7</v>
      </c>
      <c r="BO209" s="64">
        <f t="shared" si="29"/>
        <v>9.4966761633428314E-3</v>
      </c>
      <c r="BP209" s="64">
        <f t="shared" si="30"/>
        <v>1.2820512820512822E-2</v>
      </c>
    </row>
    <row r="210" spans="1:68" ht="27" hidden="1" customHeight="1" x14ac:dyDescent="0.25">
      <c r="A210" s="54" t="s">
        <v>358</v>
      </c>
      <c r="B210" s="54" t="s">
        <v>359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68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350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360</v>
      </c>
      <c r="B211" s="54" t="s">
        <v>361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353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79</v>
      </c>
      <c r="Q212" s="751"/>
      <c r="R212" s="751"/>
      <c r="S212" s="751"/>
      <c r="T212" s="751"/>
      <c r="U212" s="751"/>
      <c r="V212" s="752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5.3703703703703702</v>
      </c>
      <c r="Y212" s="729">
        <f>IFERROR(Y204/H204,"0")+IFERROR(Y205/H205,"0")+IFERROR(Y206/H206,"0")+IFERROR(Y207/H207,"0")+IFERROR(Y208/H208,"0")+IFERROR(Y209/H209,"0")+IFERROR(Y210/H210,"0")+IFERROR(Y211/H211,"0")</f>
        <v>7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5.1140000000000005E-2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79</v>
      </c>
      <c r="Q213" s="751"/>
      <c r="R213" s="751"/>
      <c r="S213" s="751"/>
      <c r="T213" s="751"/>
      <c r="U213" s="751"/>
      <c r="V213" s="752"/>
      <c r="W213" s="37" t="s">
        <v>68</v>
      </c>
      <c r="X213" s="729">
        <f>IFERROR(SUM(X204:X211),"0")</f>
        <v>21</v>
      </c>
      <c r="Y213" s="729">
        <f>IFERROR(SUM(Y204:Y211),"0")</f>
        <v>27</v>
      </c>
      <c r="Z213" s="37"/>
      <c r="AA213" s="730"/>
      <c r="AB213" s="730"/>
      <c r="AC213" s="730"/>
    </row>
    <row r="214" spans="1:68" ht="14.25" hidden="1" customHeight="1" x14ac:dyDescent="0.25">
      <c r="A214" s="758" t="s">
        <v>63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362</v>
      </c>
      <c r="B215" s="54" t="s">
        <v>363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365</v>
      </c>
      <c r="B216" s="54" t="s">
        <v>366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134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367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370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371</v>
      </c>
      <c r="B218" s="54" t="s">
        <v>372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373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364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134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378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7">
        <v>18</v>
      </c>
      <c r="Y221" s="728">
        <f t="shared" si="31"/>
        <v>19.2</v>
      </c>
      <c r="Z221" s="36">
        <f t="shared" si="36"/>
        <v>5.2080000000000001E-2</v>
      </c>
      <c r="AA221" s="56"/>
      <c r="AB221" s="57"/>
      <c r="AC221" s="291" t="s">
        <v>373</v>
      </c>
      <c r="AG221" s="64"/>
      <c r="AJ221" s="68"/>
      <c r="AK221" s="68">
        <v>0</v>
      </c>
      <c r="BB221" s="292" t="s">
        <v>1</v>
      </c>
      <c r="BM221" s="64">
        <f t="shared" si="32"/>
        <v>19.890000000000004</v>
      </c>
      <c r="BN221" s="64">
        <f t="shared" si="33"/>
        <v>21.216000000000001</v>
      </c>
      <c r="BO221" s="64">
        <f t="shared" si="34"/>
        <v>4.1208791208791215E-2</v>
      </c>
      <c r="BP221" s="64">
        <f t="shared" si="35"/>
        <v>4.3956043956043959E-2</v>
      </c>
    </row>
    <row r="222" spans="1:68" ht="27" customHeight="1" x14ac:dyDescent="0.25">
      <c r="A222" s="54" t="s">
        <v>381</v>
      </c>
      <c r="B222" s="54" t="s">
        <v>382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7">
        <v>3</v>
      </c>
      <c r="Y222" s="728">
        <f t="shared" si="31"/>
        <v>4.8</v>
      </c>
      <c r="Z222" s="36">
        <f t="shared" si="36"/>
        <v>1.302E-2</v>
      </c>
      <c r="AA222" s="56"/>
      <c r="AB222" s="57"/>
      <c r="AC222" s="293" t="s">
        <v>373</v>
      </c>
      <c r="AG222" s="64"/>
      <c r="AJ222" s="68"/>
      <c r="AK222" s="68">
        <v>0</v>
      </c>
      <c r="BB222" s="294" t="s">
        <v>1</v>
      </c>
      <c r="BM222" s="64">
        <f t="shared" si="32"/>
        <v>3.3150000000000004</v>
      </c>
      <c r="BN222" s="64">
        <f t="shared" si="33"/>
        <v>5.3040000000000003</v>
      </c>
      <c r="BO222" s="64">
        <f t="shared" si="34"/>
        <v>6.8681318681318689E-3</v>
      </c>
      <c r="BP222" s="64">
        <f t="shared" si="35"/>
        <v>1.098901098901099E-2</v>
      </c>
    </row>
    <row r="223" spans="1:68" ht="27" hidden="1" customHeight="1" x14ac:dyDescent="0.25">
      <c r="A223" s="54" t="s">
        <v>383</v>
      </c>
      <c r="B223" s="54" t="s">
        <v>384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385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hidden="1" customHeight="1" x14ac:dyDescent="0.25">
      <c r="A224" s="54" t="s">
        <v>386</v>
      </c>
      <c r="B224" s="54" t="s">
        <v>387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68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385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hidden="1" customHeight="1" x14ac:dyDescent="0.25">
      <c r="A225" s="54" t="s">
        <v>388</v>
      </c>
      <c r="B225" s="54" t="s">
        <v>389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68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390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393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394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79</v>
      </c>
      <c r="Q227" s="751"/>
      <c r="R227" s="751"/>
      <c r="S227" s="751"/>
      <c r="T227" s="751"/>
      <c r="U227" s="751"/>
      <c r="V227" s="752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8.75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10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6.5100000000000005E-2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79</v>
      </c>
      <c r="Q228" s="751"/>
      <c r="R228" s="751"/>
      <c r="S228" s="751"/>
      <c r="T228" s="751"/>
      <c r="U228" s="751"/>
      <c r="V228" s="752"/>
      <c r="W228" s="37" t="s">
        <v>68</v>
      </c>
      <c r="X228" s="729">
        <f>IFERROR(SUM(X215:X226),"0")</f>
        <v>21</v>
      </c>
      <c r="Y228" s="729">
        <f>IFERROR(SUM(Y215:Y226),"0")</f>
        <v>24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178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395</v>
      </c>
      <c r="B230" s="54" t="s">
        <v>396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134</v>
      </c>
      <c r="N230" s="33"/>
      <c r="O230" s="32">
        <v>30</v>
      </c>
      <c r="P230" s="837" t="s">
        <v>397</v>
      </c>
      <c r="Q230" s="732"/>
      <c r="R230" s="732"/>
      <c r="S230" s="732"/>
      <c r="T230" s="733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398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401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134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404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405</v>
      </c>
      <c r="B233" s="54" t="s">
        <v>406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398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79</v>
      </c>
      <c r="Q234" s="751"/>
      <c r="R234" s="751"/>
      <c r="S234" s="751"/>
      <c r="T234" s="751"/>
      <c r="U234" s="751"/>
      <c r="V234" s="752"/>
      <c r="W234" s="37" t="s">
        <v>80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hidden="1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79</v>
      </c>
      <c r="Q235" s="751"/>
      <c r="R235" s="751"/>
      <c r="S235" s="751"/>
      <c r="T235" s="751"/>
      <c r="U235" s="751"/>
      <c r="V235" s="752"/>
      <c r="W235" s="37" t="s">
        <v>68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hidden="1" customHeight="1" x14ac:dyDescent="0.25">
      <c r="A236" s="757" t="s">
        <v>407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89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408</v>
      </c>
      <c r="B238" s="54" t="s">
        <v>409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410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411</v>
      </c>
      <c r="B239" s="54" t="s">
        <v>412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413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414</v>
      </c>
      <c r="B240" s="54" t="s">
        <v>415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410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416</v>
      </c>
      <c r="B241" s="54" t="s">
        <v>417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413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79</v>
      </c>
      <c r="Q242" s="751"/>
      <c r="R242" s="751"/>
      <c r="S242" s="751"/>
      <c r="T242" s="751"/>
      <c r="U242" s="751"/>
      <c r="V242" s="752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79</v>
      </c>
      <c r="Q243" s="751"/>
      <c r="R243" s="751"/>
      <c r="S243" s="751"/>
      <c r="T243" s="751"/>
      <c r="U243" s="751"/>
      <c r="V243" s="752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418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89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419</v>
      </c>
      <c r="B246" s="54" t="s">
        <v>420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421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419</v>
      </c>
      <c r="B247" s="54" t="s">
        <v>422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423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424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425</v>
      </c>
      <c r="B248" s="54" t="s">
        <v>426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427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430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428</v>
      </c>
      <c r="B250" s="54" t="s">
        <v>431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423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432</v>
      </c>
      <c r="B251" s="54" t="s">
        <v>433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436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439</v>
      </c>
      <c r="B254" s="54" t="s">
        <v>440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430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79</v>
      </c>
      <c r="Q255" s="751"/>
      <c r="R255" s="751"/>
      <c r="S255" s="751"/>
      <c r="T255" s="751"/>
      <c r="U255" s="751"/>
      <c r="V255" s="752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79</v>
      </c>
      <c r="Q256" s="751"/>
      <c r="R256" s="751"/>
      <c r="S256" s="751"/>
      <c r="T256" s="751"/>
      <c r="U256" s="751"/>
      <c r="V256" s="752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138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441</v>
      </c>
      <c r="B258" s="54" t="s">
        <v>442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79</v>
      </c>
      <c r="Q259" s="751"/>
      <c r="R259" s="751"/>
      <c r="S259" s="751"/>
      <c r="T259" s="751"/>
      <c r="U259" s="751"/>
      <c r="V259" s="752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79</v>
      </c>
      <c r="Q260" s="751"/>
      <c r="R260" s="751"/>
      <c r="S260" s="751"/>
      <c r="T260" s="751"/>
      <c r="U260" s="751"/>
      <c r="V260" s="752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444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89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445</v>
      </c>
      <c r="B263" s="54" t="s">
        <v>446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447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423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450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448</v>
      </c>
      <c r="B265" s="54" t="s">
        <v>451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452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453</v>
      </c>
      <c r="B266" s="54" t="s">
        <v>454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455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456</v>
      </c>
      <c r="B267" s="54" t="s">
        <v>457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458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461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464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467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468</v>
      </c>
      <c r="B271" s="54" t="s">
        <v>469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470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79</v>
      </c>
      <c r="Q272" s="751"/>
      <c r="R272" s="751"/>
      <c r="S272" s="751"/>
      <c r="T272" s="751"/>
      <c r="U272" s="751"/>
      <c r="V272" s="752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79</v>
      </c>
      <c r="Q273" s="751"/>
      <c r="R273" s="751"/>
      <c r="S273" s="751"/>
      <c r="T273" s="751"/>
      <c r="U273" s="751"/>
      <c r="V273" s="752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471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89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472</v>
      </c>
      <c r="B276" s="54" t="s">
        <v>473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79</v>
      </c>
      <c r="Q277" s="751"/>
      <c r="R277" s="751"/>
      <c r="S277" s="751"/>
      <c r="T277" s="751"/>
      <c r="U277" s="751"/>
      <c r="V277" s="752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79</v>
      </c>
      <c r="Q278" s="751"/>
      <c r="R278" s="751"/>
      <c r="S278" s="751"/>
      <c r="T278" s="751"/>
      <c r="U278" s="751"/>
      <c r="V278" s="752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474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89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475</v>
      </c>
      <c r="B281" s="54" t="s">
        <v>476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480</v>
      </c>
      <c r="B283" s="54" t="s">
        <v>481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79</v>
      </c>
      <c r="Q284" s="751"/>
      <c r="R284" s="751"/>
      <c r="S284" s="751"/>
      <c r="T284" s="751"/>
      <c r="U284" s="751"/>
      <c r="V284" s="752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79</v>
      </c>
      <c r="Q285" s="751"/>
      <c r="R285" s="751"/>
      <c r="S285" s="751"/>
      <c r="T285" s="751"/>
      <c r="U285" s="751"/>
      <c r="V285" s="752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483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63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484</v>
      </c>
      <c r="B288" s="54" t="s">
        <v>485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486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487</v>
      </c>
      <c r="B289" s="54" t="s">
        <v>488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489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490</v>
      </c>
      <c r="B290" s="54" t="s">
        <v>491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134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492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493</v>
      </c>
      <c r="B291" s="54" t="s">
        <v>494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68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495</v>
      </c>
      <c r="AG291" s="64"/>
      <c r="AJ291" s="68" t="s">
        <v>103</v>
      </c>
      <c r="AK291" s="68">
        <v>33.6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496</v>
      </c>
      <c r="B292" s="54" t="s">
        <v>497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498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79</v>
      </c>
      <c r="Q293" s="751"/>
      <c r="R293" s="751"/>
      <c r="S293" s="751"/>
      <c r="T293" s="751"/>
      <c r="U293" s="751"/>
      <c r="V293" s="752"/>
      <c r="W293" s="37" t="s">
        <v>80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79</v>
      </c>
      <c r="Q294" s="751"/>
      <c r="R294" s="751"/>
      <c r="S294" s="751"/>
      <c r="T294" s="751"/>
      <c r="U294" s="751"/>
      <c r="V294" s="752"/>
      <c r="W294" s="37" t="s">
        <v>68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57" t="s">
        <v>499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89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500</v>
      </c>
      <c r="B297" s="54" t="s">
        <v>501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502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79</v>
      </c>
      <c r="Q298" s="751"/>
      <c r="R298" s="751"/>
      <c r="S298" s="751"/>
      <c r="T298" s="751"/>
      <c r="U298" s="751"/>
      <c r="V298" s="752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79</v>
      </c>
      <c r="Q299" s="751"/>
      <c r="R299" s="751"/>
      <c r="S299" s="751"/>
      <c r="T299" s="751"/>
      <c r="U299" s="751"/>
      <c r="V299" s="752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149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503</v>
      </c>
      <c r="B301" s="54" t="s">
        <v>504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505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79</v>
      </c>
      <c r="Q302" s="751"/>
      <c r="R302" s="751"/>
      <c r="S302" s="751"/>
      <c r="T302" s="751"/>
      <c r="U302" s="751"/>
      <c r="V302" s="752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79</v>
      </c>
      <c r="Q303" s="751"/>
      <c r="R303" s="751"/>
      <c r="S303" s="751"/>
      <c r="T303" s="751"/>
      <c r="U303" s="751"/>
      <c r="V303" s="752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63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506</v>
      </c>
      <c r="B305" s="54" t="s">
        <v>507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508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79</v>
      </c>
      <c r="Q306" s="751"/>
      <c r="R306" s="751"/>
      <c r="S306" s="751"/>
      <c r="T306" s="751"/>
      <c r="U306" s="751"/>
      <c r="V306" s="752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79</v>
      </c>
      <c r="Q307" s="751"/>
      <c r="R307" s="751"/>
      <c r="S307" s="751"/>
      <c r="T307" s="751"/>
      <c r="U307" s="751"/>
      <c r="V307" s="752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509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89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510</v>
      </c>
      <c r="B310" s="54" t="s">
        <v>511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512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79</v>
      </c>
      <c r="Q311" s="751"/>
      <c r="R311" s="751"/>
      <c r="S311" s="751"/>
      <c r="T311" s="751"/>
      <c r="U311" s="751"/>
      <c r="V311" s="752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79</v>
      </c>
      <c r="Q312" s="751"/>
      <c r="R312" s="751"/>
      <c r="S312" s="751"/>
      <c r="T312" s="751"/>
      <c r="U312" s="751"/>
      <c r="V312" s="752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149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513</v>
      </c>
      <c r="B314" s="54" t="s">
        <v>514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515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79</v>
      </c>
      <c r="Q315" s="751"/>
      <c r="R315" s="751"/>
      <c r="S315" s="751"/>
      <c r="T315" s="751"/>
      <c r="U315" s="751"/>
      <c r="V315" s="752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79</v>
      </c>
      <c r="Q316" s="751"/>
      <c r="R316" s="751"/>
      <c r="S316" s="751"/>
      <c r="T316" s="751"/>
      <c r="U316" s="751"/>
      <c r="V316" s="752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63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516</v>
      </c>
      <c r="B318" s="54" t="s">
        <v>517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518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519</v>
      </c>
      <c r="B319" s="54" t="s">
        <v>520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521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79</v>
      </c>
      <c r="Q320" s="751"/>
      <c r="R320" s="751"/>
      <c r="S320" s="751"/>
      <c r="T320" s="751"/>
      <c r="U320" s="751"/>
      <c r="V320" s="752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79</v>
      </c>
      <c r="Q321" s="751"/>
      <c r="R321" s="751"/>
      <c r="S321" s="751"/>
      <c r="T321" s="751"/>
      <c r="U321" s="751"/>
      <c r="V321" s="752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522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89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523</v>
      </c>
      <c r="B324" s="54" t="s">
        <v>524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413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79</v>
      </c>
      <c r="Q325" s="751"/>
      <c r="R325" s="751"/>
      <c r="S325" s="751"/>
      <c r="T325" s="751"/>
      <c r="U325" s="751"/>
      <c r="V325" s="752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79</v>
      </c>
      <c r="Q326" s="751"/>
      <c r="R326" s="751"/>
      <c r="S326" s="751"/>
      <c r="T326" s="751"/>
      <c r="U326" s="751"/>
      <c r="V326" s="752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149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525</v>
      </c>
      <c r="B328" s="54" t="s">
        <v>526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68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527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527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79</v>
      </c>
      <c r="Q330" s="751"/>
      <c r="R330" s="751"/>
      <c r="S330" s="751"/>
      <c r="T330" s="751"/>
      <c r="U330" s="751"/>
      <c r="V330" s="752"/>
      <c r="W330" s="37" t="s">
        <v>80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79</v>
      </c>
      <c r="Q331" s="751"/>
      <c r="R331" s="751"/>
      <c r="S331" s="751"/>
      <c r="T331" s="751"/>
      <c r="U331" s="751"/>
      <c r="V331" s="752"/>
      <c r="W331" s="37" t="s">
        <v>68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63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530</v>
      </c>
      <c r="B333" s="54" t="s">
        <v>531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532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533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89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534</v>
      </c>
      <c r="B338" s="54" t="s">
        <v>535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79</v>
      </c>
      <c r="Q339" s="751"/>
      <c r="R339" s="751"/>
      <c r="S339" s="751"/>
      <c r="T339" s="751"/>
      <c r="U339" s="751"/>
      <c r="V339" s="752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79</v>
      </c>
      <c r="Q340" s="751"/>
      <c r="R340" s="751"/>
      <c r="S340" s="751"/>
      <c r="T340" s="751"/>
      <c r="U340" s="751"/>
      <c r="V340" s="752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149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537</v>
      </c>
      <c r="B342" s="54" t="s">
        <v>538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539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540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541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89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542</v>
      </c>
      <c r="B347" s="54" t="s">
        <v>543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544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121</v>
      </c>
      <c r="M348" s="33" t="s">
        <v>102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547</v>
      </c>
      <c r="AG348" s="64"/>
      <c r="AJ348" s="68" t="s">
        <v>123</v>
      </c>
      <c r="AK348" s="68">
        <v>691.2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545</v>
      </c>
      <c r="B349" s="54" t="s">
        <v>548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423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562</v>
      </c>
      <c r="B354" s="54" t="s">
        <v>563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547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149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7">
        <v>110</v>
      </c>
      <c r="Y359" s="728">
        <f>IFERROR(IF(X359="",0,CEILING((X359/$H359),1)*$H359),"")</f>
        <v>113.4</v>
      </c>
      <c r="Z359" s="36">
        <f>IFERROR(IF(Y359=0,"",ROUNDUP(Y359/H359,0)*0.00902),"")</f>
        <v>0.24354000000000001</v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117.07142857142857</v>
      </c>
      <c r="BN359" s="64">
        <f>IFERROR(Y359*I359/H359,"0")</f>
        <v>120.69</v>
      </c>
      <c r="BO359" s="64">
        <f>IFERROR(1/J359*(X359/H359),"0")</f>
        <v>0.1984126984126984</v>
      </c>
      <c r="BP359" s="64">
        <f>IFERROR(1/J359*(Y359/H359),"0")</f>
        <v>0.20454545454545456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68</v>
      </c>
      <c r="X361" s="727">
        <v>9</v>
      </c>
      <c r="Y361" s="728">
        <f>IFERROR(IF(X361="",0,CEILING((X361/$H361),1)*$H361),"")</f>
        <v>10.5</v>
      </c>
      <c r="Z361" s="36">
        <f>IFERROR(IF(Y361=0,"",ROUNDUP(Y361/H361,0)*0.00502),"")</f>
        <v>2.5100000000000001E-2</v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9.5571428571428569</v>
      </c>
      <c r="BN361" s="64">
        <f>IFERROR(Y361*I361/H361,"0")</f>
        <v>11.149999999999999</v>
      </c>
      <c r="BO361" s="64">
        <f>IFERROR(1/J361*(X361/H361),"0")</f>
        <v>1.8315018315018316E-2</v>
      </c>
      <c r="BP361" s="64">
        <f>IFERROR(1/J361*(Y361/H361),"0")</f>
        <v>2.1367521367521368E-2</v>
      </c>
    </row>
    <row r="362" spans="1:68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29">
        <f>IFERROR(X358/H358,"0")+IFERROR(X359/H359,"0")+IFERROR(X360/H360,"0")+IFERROR(X361/H361,"0")</f>
        <v>30.476190476190474</v>
      </c>
      <c r="Y362" s="729">
        <f>IFERROR(Y358/H358,"0")+IFERROR(Y359/H359,"0")+IFERROR(Y360/H360,"0")+IFERROR(Y361/H361,"0")</f>
        <v>32</v>
      </c>
      <c r="Z362" s="729">
        <f>IFERROR(IF(Z358="",0,Z358),"0")+IFERROR(IF(Z359="",0,Z359),"0")+IFERROR(IF(Z360="",0,Z360),"0")+IFERROR(IF(Z361="",0,Z361),"0")</f>
        <v>0.26863999999999999</v>
      </c>
      <c r="AA362" s="730"/>
      <c r="AB362" s="730"/>
      <c r="AC362" s="730"/>
    </row>
    <row r="363" spans="1:68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29">
        <f>IFERROR(SUM(X358:X361),"0")</f>
        <v>119</v>
      </c>
      <c r="Y363" s="729">
        <f>IFERROR(SUM(Y358:Y361),"0")</f>
        <v>123.9</v>
      </c>
      <c r="Z363" s="37"/>
      <c r="AA363" s="730"/>
      <c r="AB363" s="730"/>
      <c r="AC363" s="730"/>
    </row>
    <row r="364" spans="1:68" ht="14.25" hidden="1" customHeight="1" x14ac:dyDescent="0.25">
      <c r="A364" s="758" t="s">
        <v>63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68</v>
      </c>
      <c r="X365" s="727">
        <v>500</v>
      </c>
      <c r="Y365" s="728">
        <f t="shared" ref="Y365:Y370" si="52">IFERROR(IF(X365="",0,CEILING((X365/$H365),1)*$H365),"")</f>
        <v>507</v>
      </c>
      <c r="Z365" s="36">
        <f>IFERROR(IF(Y365=0,"",ROUNDUP(Y365/H365,0)*0.01898),"")</f>
        <v>1.2337</v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532.88461538461536</v>
      </c>
      <c r="BN365" s="64">
        <f t="shared" ref="BN365:BN370" si="54">IFERROR(Y365*I365/H365,"0")</f>
        <v>540.34500000000014</v>
      </c>
      <c r="BO365" s="64">
        <f t="shared" ref="BO365:BO370" si="55">IFERROR(1/J365*(X365/H365),"0")</f>
        <v>1.0016025641025641</v>
      </c>
      <c r="BP365" s="64">
        <f t="shared" ref="BP365:BP370" si="56">IFERROR(1/J365*(Y365/H365),"0")</f>
        <v>1.015625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134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29">
        <f>IFERROR(X365/H365,"0")+IFERROR(X366/H366,"0")+IFERROR(X367/H367,"0")+IFERROR(X368/H368,"0")+IFERROR(X369/H369,"0")+IFERROR(X370/H370,"0")</f>
        <v>64.102564102564102</v>
      </c>
      <c r="Y371" s="729">
        <f>IFERROR(Y365/H365,"0")+IFERROR(Y366/H366,"0")+IFERROR(Y367/H367,"0")+IFERROR(Y368/H368,"0")+IFERROR(Y369/H369,"0")+IFERROR(Y370/H370,"0")</f>
        <v>65</v>
      </c>
      <c r="Z371" s="729">
        <f>IFERROR(IF(Z365="",0,Z365),"0")+IFERROR(IF(Z366="",0,Z366),"0")+IFERROR(IF(Z367="",0,Z367),"0")+IFERROR(IF(Z368="",0,Z368),"0")+IFERROR(IF(Z369="",0,Z369),"0")+IFERROR(IF(Z370="",0,Z370),"0")</f>
        <v>1.2337</v>
      </c>
      <c r="AA371" s="730"/>
      <c r="AB371" s="730"/>
      <c r="AC371" s="730"/>
    </row>
    <row r="372" spans="1:68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29">
        <f>IFERROR(SUM(X365:X370),"0")</f>
        <v>500</v>
      </c>
      <c r="Y372" s="729">
        <f>IFERROR(SUM(Y365:Y370),"0")</f>
        <v>507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178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68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134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29">
        <f>IFERROR(X374/H374,"0")+IFERROR(X375/H375,"0")+IFERROR(X376/H376,"0")</f>
        <v>0</v>
      </c>
      <c r="Y377" s="729">
        <f>IFERROR(Y374/H374,"0")+IFERROR(Y375/H375,"0")+IFERROR(Y376/H376,"0")</f>
        <v>0</v>
      </c>
      <c r="Z377" s="729">
        <f>IFERROR(IF(Z374="",0,Z374),"0")+IFERROR(IF(Z375="",0,Z375),"0")+IFERROR(IF(Z376="",0,Z376),"0")</f>
        <v>0</v>
      </c>
      <c r="AA377" s="730"/>
      <c r="AB377" s="730"/>
      <c r="AC377" s="730"/>
    </row>
    <row r="378" spans="1:68" hidden="1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29">
        <f>IFERROR(SUM(X374:X376),"0")</f>
        <v>0</v>
      </c>
      <c r="Y378" s="729">
        <f>IFERROR(SUM(Y374:Y376),"0")</f>
        <v>0</v>
      </c>
      <c r="Z378" s="37"/>
      <c r="AA378" s="730"/>
      <c r="AB378" s="730"/>
      <c r="AC378" s="730"/>
    </row>
    <row r="379" spans="1:68" ht="14.25" hidden="1" customHeight="1" x14ac:dyDescent="0.25">
      <c r="A379" s="758" t="s">
        <v>81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602</v>
      </c>
      <c r="B380" s="54" t="s">
        <v>603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83" t="s">
        <v>604</v>
      </c>
      <c r="Q380" s="732"/>
      <c r="R380" s="732"/>
      <c r="S380" s="732"/>
      <c r="T380" s="733"/>
      <c r="U380" s="34" t="s">
        <v>251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5" t="s">
        <v>608</v>
      </c>
      <c r="Q381" s="732"/>
      <c r="R381" s="732"/>
      <c r="S381" s="732"/>
      <c r="T381" s="733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610</v>
      </c>
      <c r="B382" s="54" t="s">
        <v>611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613</v>
      </c>
      <c r="B383" s="54" t="s">
        <v>614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68</v>
      </c>
      <c r="X383" s="727">
        <v>5</v>
      </c>
      <c r="Y383" s="728">
        <f>IFERROR(IF(X383="",0,CEILING((X383/$H383),1)*$H383),"")</f>
        <v>5.0999999999999996</v>
      </c>
      <c r="Z383" s="36">
        <f>IFERROR(IF(Y383=0,"",ROUNDUP(Y383/H383,0)*0.00651),"")</f>
        <v>1.302E-2</v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5.6470588235294112</v>
      </c>
      <c r="BN383" s="64">
        <f>IFERROR(Y383*I383/H383,"0")</f>
        <v>5.76</v>
      </c>
      <c r="BO383" s="64">
        <f>IFERROR(1/J383*(X383/H383),"0")</f>
        <v>1.0773540185304893E-2</v>
      </c>
      <c r="BP383" s="64">
        <f>IFERROR(1/J383*(Y383/H383),"0")</f>
        <v>1.098901098901099E-2</v>
      </c>
    </row>
    <row r="384" spans="1:68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29">
        <f>IFERROR(X380/H380,"0")+IFERROR(X381/H381,"0")+IFERROR(X382/H382,"0")+IFERROR(X383/H383,"0")</f>
        <v>1.9607843137254903</v>
      </c>
      <c r="Y384" s="729">
        <f>IFERROR(Y380/H380,"0")+IFERROR(Y381/H381,"0")+IFERROR(Y382/H382,"0")+IFERROR(Y383/H383,"0")</f>
        <v>2</v>
      </c>
      <c r="Z384" s="729">
        <f>IFERROR(IF(Z380="",0,Z380),"0")+IFERROR(IF(Z381="",0,Z381),"0")+IFERROR(IF(Z382="",0,Z382),"0")+IFERROR(IF(Z383="",0,Z383),"0")</f>
        <v>1.302E-2</v>
      </c>
      <c r="AA384" s="730"/>
      <c r="AB384" s="730"/>
      <c r="AC384" s="730"/>
    </row>
    <row r="385" spans="1:68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29">
        <f>IFERROR(SUM(X380:X383),"0")</f>
        <v>5</v>
      </c>
      <c r="Y385" s="729">
        <f>IFERROR(SUM(Y380:Y383),"0")</f>
        <v>5.0999999999999996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615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customHeight="1" x14ac:dyDescent="0.25">
      <c r="A387" s="54" t="s">
        <v>616</v>
      </c>
      <c r="B387" s="54" t="s">
        <v>617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68</v>
      </c>
      <c r="X387" s="727">
        <v>12</v>
      </c>
      <c r="Y387" s="728">
        <f>IFERROR(IF(X387="",0,CEILING((X387/$H387),1)*$H387),"")</f>
        <v>12</v>
      </c>
      <c r="Z387" s="36">
        <f>IFERROR(IF(Y387=0,"",ROUNDUP(Y387/H387,0)*0.00474),"")</f>
        <v>2.844E-2</v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13.440000000000001</v>
      </c>
      <c r="BN387" s="64">
        <f>IFERROR(Y387*I387/H387,"0")</f>
        <v>13.440000000000001</v>
      </c>
      <c r="BO387" s="64">
        <f>IFERROR(1/J387*(X387/H387),"0")</f>
        <v>2.5210084033613446E-2</v>
      </c>
      <c r="BP387" s="64">
        <f>IFERROR(1/J387*(Y387/H387),"0")</f>
        <v>2.5210084033613446E-2</v>
      </c>
    </row>
    <row r="388" spans="1:68" ht="27" hidden="1" customHeight="1" x14ac:dyDescent="0.25">
      <c r="A388" s="54" t="s">
        <v>620</v>
      </c>
      <c r="B388" s="54" t="s">
        <v>621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622</v>
      </c>
      <c r="B389" s="54" t="s">
        <v>623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68</v>
      </c>
      <c r="X389" s="727">
        <v>10</v>
      </c>
      <c r="Y389" s="728">
        <f>IFERROR(IF(X389="",0,CEILING((X389/$H389),1)*$H389),"")</f>
        <v>10</v>
      </c>
      <c r="Z389" s="36">
        <f>IFERROR(IF(Y389=0,"",ROUNDUP(Y389/H389,0)*0.00474),"")</f>
        <v>2.3700000000000002E-2</v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11.200000000000001</v>
      </c>
      <c r="BN389" s="64">
        <f>IFERROR(Y389*I389/H389,"0")</f>
        <v>11.200000000000001</v>
      </c>
      <c r="BO389" s="64">
        <f>IFERROR(1/J389*(X389/H389),"0")</f>
        <v>2.1008403361344536E-2</v>
      </c>
      <c r="BP389" s="64">
        <f>IFERROR(1/J389*(Y389/H389),"0")</f>
        <v>2.1008403361344536E-2</v>
      </c>
    </row>
    <row r="390" spans="1:68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29">
        <f>IFERROR(X387/H387,"0")+IFERROR(X388/H388,"0")+IFERROR(X389/H389,"0")</f>
        <v>11</v>
      </c>
      <c r="Y390" s="729">
        <f>IFERROR(Y387/H387,"0")+IFERROR(Y388/H388,"0")+IFERROR(Y389/H389,"0")</f>
        <v>11</v>
      </c>
      <c r="Z390" s="729">
        <f>IFERROR(IF(Z387="",0,Z387),"0")+IFERROR(IF(Z388="",0,Z388),"0")+IFERROR(IF(Z389="",0,Z389),"0")</f>
        <v>5.2140000000000006E-2</v>
      </c>
      <c r="AA390" s="730"/>
      <c r="AB390" s="730"/>
      <c r="AC390" s="730"/>
    </row>
    <row r="391" spans="1:68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29">
        <f>IFERROR(SUM(X387:X389),"0")</f>
        <v>22</v>
      </c>
      <c r="Y391" s="729">
        <f>IFERROR(SUM(Y387:Y389),"0")</f>
        <v>22</v>
      </c>
      <c r="Z391" s="37"/>
      <c r="AA391" s="730"/>
      <c r="AB391" s="730"/>
      <c r="AC391" s="730"/>
    </row>
    <row r="392" spans="1:68" ht="16.5" hidden="1" customHeight="1" x14ac:dyDescent="0.25">
      <c r="A392" s="757" t="s">
        <v>624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149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hidden="1" customHeight="1" x14ac:dyDescent="0.25">
      <c r="A394" s="54" t="s">
        <v>625</v>
      </c>
      <c r="B394" s="54" t="s">
        <v>626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68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58" t="s">
        <v>63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628</v>
      </c>
      <c r="B398" s="54" t="s">
        <v>629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68</v>
      </c>
      <c r="X399" s="727">
        <v>41</v>
      </c>
      <c r="Y399" s="728">
        <f>IFERROR(IF(X399="",0,CEILING((X399/$H399),1)*$H399),"")</f>
        <v>42</v>
      </c>
      <c r="Z399" s="36">
        <f>IFERROR(IF(Y399=0,"",ROUNDUP(Y399/H399,0)*0.00651),"")</f>
        <v>0.13020000000000001</v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45.919999999999995</v>
      </c>
      <c r="BN399" s="64">
        <f>IFERROR(Y399*I399/H399,"0")</f>
        <v>47.039999999999992</v>
      </c>
      <c r="BO399" s="64">
        <f>IFERROR(1/J399*(X399/H399),"0")</f>
        <v>0.10727367870225013</v>
      </c>
      <c r="BP399" s="64">
        <f>IFERROR(1/J399*(Y399/H399),"0")</f>
        <v>0.1098901098901099</v>
      </c>
    </row>
    <row r="400" spans="1:68" ht="27" customHeight="1" x14ac:dyDescent="0.25">
      <c r="A400" s="54" t="s">
        <v>634</v>
      </c>
      <c r="B400" s="54" t="s">
        <v>635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134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68</v>
      </c>
      <c r="X400" s="727">
        <v>17</v>
      </c>
      <c r="Y400" s="728">
        <f>IFERROR(IF(X400="",0,CEILING((X400/$H400),1)*$H400),"")</f>
        <v>18.900000000000002</v>
      </c>
      <c r="Z400" s="36">
        <f>IFERROR(IF(Y400=0,"",ROUNDUP(Y400/H400,0)*0.00651),"")</f>
        <v>5.8590000000000003E-2</v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18.942857142857143</v>
      </c>
      <c r="BN400" s="64">
        <f>IFERROR(Y400*I400/H400,"0")</f>
        <v>21.06</v>
      </c>
      <c r="BO400" s="64">
        <f>IFERROR(1/J400*(X400/H400),"0")</f>
        <v>4.4479330193615912E-2</v>
      </c>
      <c r="BP400" s="64">
        <f>IFERROR(1/J400*(Y400/H400),"0")</f>
        <v>4.9450549450549455E-2</v>
      </c>
    </row>
    <row r="401" spans="1:68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29">
        <f>IFERROR(X398/H398,"0")+IFERROR(X399/H399,"0")+IFERROR(X400/H400,"0")</f>
        <v>27.619047619047617</v>
      </c>
      <c r="Y401" s="729">
        <f>IFERROR(Y398/H398,"0")+IFERROR(Y399/H399,"0")+IFERROR(Y400/H400,"0")</f>
        <v>29</v>
      </c>
      <c r="Z401" s="729">
        <f>IFERROR(IF(Z398="",0,Z398),"0")+IFERROR(IF(Z399="",0,Z399),"0")+IFERROR(IF(Z400="",0,Z400),"0")</f>
        <v>0.18879000000000001</v>
      </c>
      <c r="AA401" s="730"/>
      <c r="AB401" s="730"/>
      <c r="AC401" s="730"/>
    </row>
    <row r="402" spans="1:68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29">
        <f>IFERROR(SUM(X398:X400),"0")</f>
        <v>58</v>
      </c>
      <c r="Y402" s="729">
        <f>IFERROR(SUM(Y398:Y400),"0")</f>
        <v>60.900000000000006</v>
      </c>
      <c r="Z402" s="37"/>
      <c r="AA402" s="730"/>
      <c r="AB402" s="730"/>
      <c r="AC402" s="730"/>
    </row>
    <row r="403" spans="1:68" ht="27.75" hidden="1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638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89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hidden="1" customHeight="1" x14ac:dyDescent="0.25">
      <c r="A406" s="54" t="s">
        <v>639</v>
      </c>
      <c r="B406" s="54" t="s">
        <v>640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121</v>
      </c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68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641</v>
      </c>
      <c r="AG406" s="64"/>
      <c r="AJ406" s="68" t="s">
        <v>123</v>
      </c>
      <c r="AK406" s="68">
        <v>720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423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hidden="1" customHeight="1" x14ac:dyDescent="0.25">
      <c r="A408" s="54" t="s">
        <v>644</v>
      </c>
      <c r="B408" s="54" t="s">
        <v>645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121</v>
      </c>
      <c r="M408" s="33" t="s">
        <v>67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68</v>
      </c>
      <c r="X408" s="727">
        <v>0</v>
      </c>
      <c r="Y408" s="728">
        <f t="shared" si="57"/>
        <v>0</v>
      </c>
      <c r="Z408" s="36" t="str">
        <f>IFERROR(IF(Y408=0,"",ROUNDUP(Y408/H408,0)*0.02175),"")</f>
        <v/>
      </c>
      <c r="AA408" s="56"/>
      <c r="AB408" s="57"/>
      <c r="AC408" s="469" t="s">
        <v>646</v>
      </c>
      <c r="AG408" s="64"/>
      <c r="AJ408" s="68" t="s">
        <v>123</v>
      </c>
      <c r="AK408" s="68">
        <v>720</v>
      </c>
      <c r="BB408" s="470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hidden="1" customHeight="1" x14ac:dyDescent="0.25">
      <c r="A409" s="54" t="s">
        <v>644</v>
      </c>
      <c r="B409" s="54" t="s">
        <v>647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423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hidden="1" customHeight="1" x14ac:dyDescent="0.25">
      <c r="A410" s="54" t="s">
        <v>648</v>
      </c>
      <c r="B410" s="54" t="s">
        <v>649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134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68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121</v>
      </c>
      <c r="M411" s="33" t="s">
        <v>67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68</v>
      </c>
      <c r="X411" s="727">
        <v>210</v>
      </c>
      <c r="Y411" s="728">
        <f t="shared" si="57"/>
        <v>210</v>
      </c>
      <c r="Z411" s="36">
        <f>IFERROR(IF(Y411=0,"",ROUNDUP(Y411/H411,0)*0.02175),"")</f>
        <v>0.30449999999999999</v>
      </c>
      <c r="AA411" s="56"/>
      <c r="AB411" s="57"/>
      <c r="AC411" s="475" t="s">
        <v>653</v>
      </c>
      <c r="AG411" s="64"/>
      <c r="AJ411" s="68" t="s">
        <v>123</v>
      </c>
      <c r="AK411" s="68">
        <v>720</v>
      </c>
      <c r="BB411" s="476" t="s">
        <v>1</v>
      </c>
      <c r="BM411" s="64">
        <f t="shared" si="58"/>
        <v>216.72</v>
      </c>
      <c r="BN411" s="64">
        <f t="shared" si="59"/>
        <v>216.72</v>
      </c>
      <c r="BO411" s="64">
        <f t="shared" si="60"/>
        <v>0.29166666666666663</v>
      </c>
      <c r="BP411" s="64">
        <f t="shared" si="61"/>
        <v>0.29166666666666663</v>
      </c>
    </row>
    <row r="412" spans="1:68" ht="27" hidden="1" customHeight="1" x14ac:dyDescent="0.25">
      <c r="A412" s="54" t="s">
        <v>651</v>
      </c>
      <c r="B412" s="54" t="s">
        <v>654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423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655</v>
      </c>
      <c r="B413" s="54" t="s">
        <v>656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658</v>
      </c>
      <c r="B414" s="54" t="s">
        <v>659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660</v>
      </c>
      <c r="B415" s="54" t="s">
        <v>661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68</v>
      </c>
      <c r="X415" s="727">
        <v>15</v>
      </c>
      <c r="Y415" s="728">
        <f t="shared" si="57"/>
        <v>15</v>
      </c>
      <c r="Z415" s="36">
        <f>IFERROR(IF(Y415=0,"",ROUNDUP(Y415/H415,0)*0.00902),"")</f>
        <v>2.7060000000000001E-2</v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15.63</v>
      </c>
      <c r="BN415" s="64">
        <f t="shared" si="59"/>
        <v>15.63</v>
      </c>
      <c r="BO415" s="64">
        <f t="shared" si="60"/>
        <v>2.2727272727272728E-2</v>
      </c>
      <c r="BP415" s="64">
        <f t="shared" si="61"/>
        <v>2.2727272727272728E-2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17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17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0.33155999999999997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29">
        <f>IFERROR(SUM(X406:X415),"0")</f>
        <v>225</v>
      </c>
      <c r="Y417" s="729">
        <f>IFERROR(SUM(Y406:Y415),"0")</f>
        <v>225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138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121</v>
      </c>
      <c r="M419" s="33" t="s">
        <v>93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68</v>
      </c>
      <c r="X419" s="727">
        <v>329</v>
      </c>
      <c r="Y419" s="728">
        <f>IFERROR(IF(X419="",0,CEILING((X419/$H419),1)*$H419),"")</f>
        <v>330</v>
      </c>
      <c r="Z419" s="36">
        <f>IFERROR(IF(Y419=0,"",ROUNDUP(Y419/H419,0)*0.02175),"")</f>
        <v>0.47849999999999998</v>
      </c>
      <c r="AA419" s="56"/>
      <c r="AB419" s="57"/>
      <c r="AC419" s="485" t="s">
        <v>664</v>
      </c>
      <c r="AG419" s="64"/>
      <c r="AJ419" s="68" t="s">
        <v>123</v>
      </c>
      <c r="AK419" s="68">
        <v>720</v>
      </c>
      <c r="BB419" s="486" t="s">
        <v>1</v>
      </c>
      <c r="BM419" s="64">
        <f>IFERROR(X419*I419/H419,"0")</f>
        <v>339.52800000000002</v>
      </c>
      <c r="BN419" s="64">
        <f>IFERROR(Y419*I419/H419,"0")</f>
        <v>340.56000000000006</v>
      </c>
      <c r="BO419" s="64">
        <f>IFERROR(1/J419*(X419/H419),"0")</f>
        <v>0.45694444444444443</v>
      </c>
      <c r="BP419" s="64">
        <f>IFERROR(1/J419*(Y419/H419),"0")</f>
        <v>0.45833333333333331</v>
      </c>
    </row>
    <row r="420" spans="1:68" ht="27" hidden="1" customHeight="1" x14ac:dyDescent="0.25">
      <c r="A420" s="54" t="s">
        <v>665</v>
      </c>
      <c r="B420" s="54" t="s">
        <v>666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29">
        <f>IFERROR(X419/H419,"0")+IFERROR(X420/H420,"0")</f>
        <v>21.933333333333334</v>
      </c>
      <c r="Y421" s="729">
        <f>IFERROR(Y419/H419,"0")+IFERROR(Y420/H420,"0")</f>
        <v>22</v>
      </c>
      <c r="Z421" s="729">
        <f>IFERROR(IF(Z419="",0,Z419),"0")+IFERROR(IF(Z420="",0,Z420),"0")</f>
        <v>0.47849999999999998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29">
        <f>IFERROR(SUM(X419:X420),"0")</f>
        <v>329</v>
      </c>
      <c r="Y422" s="729">
        <f>IFERROR(SUM(Y419:Y420),"0")</f>
        <v>330</v>
      </c>
      <c r="Z422" s="37"/>
      <c r="AA422" s="730"/>
      <c r="AB422" s="730"/>
      <c r="AC422" s="730"/>
    </row>
    <row r="423" spans="1:68" ht="14.25" hidden="1" customHeight="1" x14ac:dyDescent="0.25">
      <c r="A423" s="758" t="s">
        <v>63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667</v>
      </c>
      <c r="B424" s="54" t="s">
        <v>668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84" t="s">
        <v>669</v>
      </c>
      <c r="Q424" s="732"/>
      <c r="R424" s="732"/>
      <c r="S424" s="732"/>
      <c r="T424" s="733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671</v>
      </c>
      <c r="B425" s="54" t="s">
        <v>672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46" t="s">
        <v>673</v>
      </c>
      <c r="Q425" s="732"/>
      <c r="R425" s="732"/>
      <c r="S425" s="732"/>
      <c r="T425" s="733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178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hidden="1" customHeight="1" x14ac:dyDescent="0.25">
      <c r="A429" s="54" t="s">
        <v>675</v>
      </c>
      <c r="B429" s="54" t="s">
        <v>676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40" t="s">
        <v>677</v>
      </c>
      <c r="Q429" s="732"/>
      <c r="R429" s="732"/>
      <c r="S429" s="732"/>
      <c r="T429" s="733"/>
      <c r="U429" s="34"/>
      <c r="V429" s="34"/>
      <c r="W429" s="35" t="s">
        <v>68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hidden="1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hidden="1" customHeight="1" x14ac:dyDescent="0.25">
      <c r="A432" s="757" t="s">
        <v>679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89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680</v>
      </c>
      <c r="B434" s="54" t="s">
        <v>681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680</v>
      </c>
      <c r="B435" s="54" t="s">
        <v>683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685</v>
      </c>
      <c r="B436" s="54" t="s">
        <v>686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685</v>
      </c>
      <c r="B437" s="54" t="s">
        <v>687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688</v>
      </c>
      <c r="B438" s="54" t="s">
        <v>689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691</v>
      </c>
      <c r="B439" s="54" t="s">
        <v>692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694</v>
      </c>
      <c r="B440" s="54" t="s">
        <v>695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696</v>
      </c>
      <c r="B441" s="54" t="s">
        <v>697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149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698</v>
      </c>
      <c r="B445" s="54" t="s">
        <v>699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701</v>
      </c>
      <c r="B446" s="54" t="s">
        <v>702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63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hidden="1" customHeight="1" x14ac:dyDescent="0.25">
      <c r="A450" s="54" t="s">
        <v>703</v>
      </c>
      <c r="B450" s="54" t="s">
        <v>704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0" t="s">
        <v>708</v>
      </c>
      <c r="Q451" s="732"/>
      <c r="R451" s="732"/>
      <c r="S451" s="732"/>
      <c r="T451" s="733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713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hidden="1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178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3" t="s">
        <v>719</v>
      </c>
      <c r="Q458" s="732"/>
      <c r="R458" s="732"/>
      <c r="S458" s="732"/>
      <c r="T458" s="733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722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149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71" t="s">
        <v>725</v>
      </c>
      <c r="Q464" s="732"/>
      <c r="R464" s="732"/>
      <c r="S464" s="732"/>
      <c r="T464" s="733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60" t="s">
        <v>729</v>
      </c>
      <c r="Q465" s="732"/>
      <c r="R465" s="732"/>
      <c r="S465" s="732"/>
      <c r="T465" s="733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38" t="s">
        <v>729</v>
      </c>
      <c r="Q466" s="732"/>
      <c r="R466" s="732"/>
      <c r="S466" s="732"/>
      <c r="T466" s="733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80" t="s">
        <v>734</v>
      </c>
      <c r="Q467" s="732"/>
      <c r="R467" s="732"/>
      <c r="S467" s="732"/>
      <c r="T467" s="733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83" t="s">
        <v>739</v>
      </c>
      <c r="Q469" s="732"/>
      <c r="R469" s="732"/>
      <c r="S469" s="732"/>
      <c r="T469" s="733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742</v>
      </c>
      <c r="B472" s="54" t="s">
        <v>745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7" t="s">
        <v>746</v>
      </c>
      <c r="Q472" s="732"/>
      <c r="R472" s="732"/>
      <c r="S472" s="732"/>
      <c r="T472" s="733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27" t="s">
        <v>753</v>
      </c>
      <c r="Q475" s="732"/>
      <c r="R475" s="732"/>
      <c r="S475" s="732"/>
      <c r="T475" s="733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hidden="1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79</v>
      </c>
      <c r="Q478" s="751"/>
      <c r="R478" s="751"/>
      <c r="S478" s="751"/>
      <c r="T478" s="751"/>
      <c r="U478" s="751"/>
      <c r="V478" s="752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hidden="1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79</v>
      </c>
      <c r="Q479" s="751"/>
      <c r="R479" s="751"/>
      <c r="S479" s="751"/>
      <c r="T479" s="751"/>
      <c r="U479" s="751"/>
      <c r="V479" s="752"/>
      <c r="W479" s="37" t="s">
        <v>68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hidden="1" customHeight="1" x14ac:dyDescent="0.25">
      <c r="A480" s="758" t="s">
        <v>63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759</v>
      </c>
      <c r="B481" s="54" t="s">
        <v>760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79</v>
      </c>
      <c r="Q483" s="751"/>
      <c r="R483" s="751"/>
      <c r="S483" s="751"/>
      <c r="T483" s="751"/>
      <c r="U483" s="751"/>
      <c r="V483" s="752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79</v>
      </c>
      <c r="Q484" s="751"/>
      <c r="R484" s="751"/>
      <c r="S484" s="751"/>
      <c r="T484" s="751"/>
      <c r="U484" s="751"/>
      <c r="V484" s="752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765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138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766</v>
      </c>
      <c r="B487" s="54" t="s">
        <v>767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769</v>
      </c>
      <c r="B488" s="54" t="s">
        <v>770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149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772</v>
      </c>
      <c r="B492" s="54" t="s">
        <v>773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4" t="s">
        <v>774</v>
      </c>
      <c r="Q492" s="732"/>
      <c r="R492" s="732"/>
      <c r="S492" s="732"/>
      <c r="T492" s="733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779</v>
      </c>
      <c r="B494" s="54" t="s">
        <v>780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26" t="s">
        <v>781</v>
      </c>
      <c r="Q494" s="732"/>
      <c r="R494" s="732"/>
      <c r="S494" s="732"/>
      <c r="T494" s="733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79</v>
      </c>
      <c r="Q496" s="751"/>
      <c r="R496" s="751"/>
      <c r="S496" s="751"/>
      <c r="T496" s="751"/>
      <c r="U496" s="751"/>
      <c r="V496" s="752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79</v>
      </c>
      <c r="Q497" s="751"/>
      <c r="R497" s="751"/>
      <c r="S497" s="751"/>
      <c r="T497" s="751"/>
      <c r="U497" s="751"/>
      <c r="V497" s="752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57" t="s">
        <v>785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149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786</v>
      </c>
      <c r="B500" s="54" t="s">
        <v>787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789</v>
      </c>
      <c r="B501" s="54" t="s">
        <v>790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11" t="s">
        <v>791</v>
      </c>
      <c r="Q501" s="732"/>
      <c r="R501" s="732"/>
      <c r="S501" s="732"/>
      <c r="T501" s="733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79</v>
      </c>
      <c r="Q502" s="751"/>
      <c r="R502" s="751"/>
      <c r="S502" s="751"/>
      <c r="T502" s="751"/>
      <c r="U502" s="751"/>
      <c r="V502" s="752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79</v>
      </c>
      <c r="Q503" s="751"/>
      <c r="R503" s="751"/>
      <c r="S503" s="751"/>
      <c r="T503" s="751"/>
      <c r="U503" s="751"/>
      <c r="V503" s="752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793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149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794</v>
      </c>
      <c r="B506" s="54" t="s">
        <v>795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79</v>
      </c>
      <c r="Q507" s="751"/>
      <c r="R507" s="751"/>
      <c r="S507" s="751"/>
      <c r="T507" s="751"/>
      <c r="U507" s="751"/>
      <c r="V507" s="752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79</v>
      </c>
      <c r="Q508" s="751"/>
      <c r="R508" s="751"/>
      <c r="S508" s="751"/>
      <c r="T508" s="751"/>
      <c r="U508" s="751"/>
      <c r="V508" s="752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178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797</v>
      </c>
      <c r="B510" s="54" t="s">
        <v>798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79</v>
      </c>
      <c r="Q511" s="751"/>
      <c r="R511" s="751"/>
      <c r="S511" s="751"/>
      <c r="T511" s="751"/>
      <c r="U511" s="751"/>
      <c r="V511" s="752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79</v>
      </c>
      <c r="Q512" s="751"/>
      <c r="R512" s="751"/>
      <c r="S512" s="751"/>
      <c r="T512" s="751"/>
      <c r="U512" s="751"/>
      <c r="V512" s="752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800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89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hidden="1" customHeight="1" x14ac:dyDescent="0.25">
      <c r="A516" s="54" t="s">
        <v>801</v>
      </c>
      <c r="B516" s="54" t="s">
        <v>802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68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hidden="1" customHeight="1" x14ac:dyDescent="0.25">
      <c r="A517" s="54" t="s">
        <v>804</v>
      </c>
      <c r="B517" s="54" t="s">
        <v>805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hidden="1" customHeight="1" x14ac:dyDescent="0.25">
      <c r="A518" s="54" t="s">
        <v>807</v>
      </c>
      <c r="B518" s="54" t="s">
        <v>808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7">
        <v>0</v>
      </c>
      <c r="Y518" s="728">
        <f t="shared" si="73"/>
        <v>0</v>
      </c>
      <c r="Z518" s="36" t="str">
        <f t="shared" si="74"/>
        <v/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16.5" hidden="1" customHeight="1" x14ac:dyDescent="0.25">
      <c r="A519" s="54" t="s">
        <v>810</v>
      </c>
      <c r="B519" s="54" t="s">
        <v>811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hidden="1" customHeight="1" x14ac:dyDescent="0.25">
      <c r="A520" s="54" t="s">
        <v>813</v>
      </c>
      <c r="B520" s="54" t="s">
        <v>814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68</v>
      </c>
      <c r="X520" s="727">
        <v>0</v>
      </c>
      <c r="Y520" s="728">
        <f t="shared" si="73"/>
        <v>0</v>
      </c>
      <c r="Z520" s="36" t="str">
        <f t="shared" si="74"/>
        <v/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16.5" hidden="1" customHeight="1" x14ac:dyDescent="0.25">
      <c r="A521" s="54" t="s">
        <v>816</v>
      </c>
      <c r="B521" s="54" t="s">
        <v>817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790" t="s">
        <v>821</v>
      </c>
      <c r="Q522" s="732"/>
      <c r="R522" s="732"/>
      <c r="S522" s="732"/>
      <c r="T522" s="733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68</v>
      </c>
      <c r="X523" s="727">
        <v>7</v>
      </c>
      <c r="Y523" s="728">
        <f t="shared" si="73"/>
        <v>7.2</v>
      </c>
      <c r="Z523" s="36">
        <f>IFERROR(IF(Y523=0,"",ROUNDUP(Y523/H523,0)*0.00902),"")</f>
        <v>1.804E-2</v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7.4083333333333332</v>
      </c>
      <c r="BN523" s="64">
        <f t="shared" si="76"/>
        <v>7.62</v>
      </c>
      <c r="BO523" s="64">
        <f t="shared" si="77"/>
        <v>1.4730639730639731E-2</v>
      </c>
      <c r="BP523" s="64">
        <f t="shared" si="78"/>
        <v>1.5151515151515152E-2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825</v>
      </c>
      <c r="B525" s="54" t="s">
        <v>826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53" t="s">
        <v>829</v>
      </c>
      <c r="Q526" s="732"/>
      <c r="R526" s="732"/>
      <c r="S526" s="732"/>
      <c r="T526" s="733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793" t="s">
        <v>832</v>
      </c>
      <c r="Q527" s="732"/>
      <c r="R527" s="732"/>
      <c r="S527" s="732"/>
      <c r="T527" s="733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834</v>
      </c>
      <c r="B528" s="54" t="s">
        <v>835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834</v>
      </c>
      <c r="B529" s="54" t="s">
        <v>836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837</v>
      </c>
      <c r="B530" s="54" t="s">
        <v>838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1" t="s">
        <v>839</v>
      </c>
      <c r="Q530" s="732"/>
      <c r="R530" s="732"/>
      <c r="S530" s="732"/>
      <c r="T530" s="733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840</v>
      </c>
      <c r="B531" s="54" t="s">
        <v>841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79</v>
      </c>
      <c r="Q532" s="751"/>
      <c r="R532" s="751"/>
      <c r="S532" s="751"/>
      <c r="T532" s="751"/>
      <c r="U532" s="751"/>
      <c r="V532" s="752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1.9444444444444444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2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1.804E-2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79</v>
      </c>
      <c r="Q533" s="751"/>
      <c r="R533" s="751"/>
      <c r="S533" s="751"/>
      <c r="T533" s="751"/>
      <c r="U533" s="751"/>
      <c r="V533" s="752"/>
      <c r="W533" s="37" t="s">
        <v>68</v>
      </c>
      <c r="X533" s="729">
        <f>IFERROR(SUM(X516:X531),"0")</f>
        <v>7</v>
      </c>
      <c r="Y533" s="729">
        <f>IFERROR(SUM(Y516:Y531),"0")</f>
        <v>7.2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138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hidden="1" customHeight="1" x14ac:dyDescent="0.25">
      <c r="A535" s="54" t="s">
        <v>842</v>
      </c>
      <c r="B535" s="54" t="s">
        <v>843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68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842</v>
      </c>
      <c r="B536" s="54" t="s">
        <v>845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11" t="s">
        <v>846</v>
      </c>
      <c r="Q536" s="732"/>
      <c r="R536" s="732"/>
      <c r="S536" s="732"/>
      <c r="T536" s="733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848</v>
      </c>
      <c r="B537" s="54" t="s">
        <v>849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69" t="s">
        <v>850</v>
      </c>
      <c r="Q537" s="732"/>
      <c r="R537" s="732"/>
      <c r="S537" s="732"/>
      <c r="T537" s="733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851</v>
      </c>
      <c r="B538" s="54" t="s">
        <v>852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90" t="s">
        <v>853</v>
      </c>
      <c r="Q538" s="732"/>
      <c r="R538" s="732"/>
      <c r="S538" s="732"/>
      <c r="T538" s="733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79</v>
      </c>
      <c r="Q539" s="751"/>
      <c r="R539" s="751"/>
      <c r="S539" s="751"/>
      <c r="T539" s="751"/>
      <c r="U539" s="751"/>
      <c r="V539" s="752"/>
      <c r="W539" s="37" t="s">
        <v>80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hidden="1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79</v>
      </c>
      <c r="Q540" s="751"/>
      <c r="R540" s="751"/>
      <c r="S540" s="751"/>
      <c r="T540" s="751"/>
      <c r="U540" s="751"/>
      <c r="V540" s="752"/>
      <c r="W540" s="37" t="s">
        <v>68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149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hidden="1" customHeight="1" x14ac:dyDescent="0.25">
      <c r="A542" s="54" t="s">
        <v>854</v>
      </c>
      <c r="B542" s="54" t="s">
        <v>855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23" t="s">
        <v>856</v>
      </c>
      <c r="Q542" s="732"/>
      <c r="R542" s="732"/>
      <c r="S542" s="732"/>
      <c r="T542" s="733"/>
      <c r="U542" s="34"/>
      <c r="V542" s="34"/>
      <c r="W542" s="35" t="s">
        <v>68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hidden="1" customHeight="1" x14ac:dyDescent="0.25">
      <c r="A543" s="54" t="s">
        <v>858</v>
      </c>
      <c r="B543" s="54" t="s">
        <v>859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53" t="s">
        <v>860</v>
      </c>
      <c r="Q543" s="732"/>
      <c r="R543" s="732"/>
      <c r="S543" s="732"/>
      <c r="T543" s="733"/>
      <c r="U543" s="34"/>
      <c r="V543" s="34"/>
      <c r="W543" s="35" t="s">
        <v>68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hidden="1" customHeight="1" x14ac:dyDescent="0.25">
      <c r="A544" s="54" t="s">
        <v>862</v>
      </c>
      <c r="B544" s="54" t="s">
        <v>863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33" t="s">
        <v>864</v>
      </c>
      <c r="Q544" s="732"/>
      <c r="R544" s="732"/>
      <c r="S544" s="732"/>
      <c r="T544" s="733"/>
      <c r="U544" s="34"/>
      <c r="V544" s="34"/>
      <c r="W544" s="35" t="s">
        <v>68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866</v>
      </c>
      <c r="B545" s="54" t="s">
        <v>867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77" t="s">
        <v>868</v>
      </c>
      <c r="Q545" s="732"/>
      <c r="R545" s="732"/>
      <c r="S545" s="732"/>
      <c r="T545" s="733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27" t="s">
        <v>871</v>
      </c>
      <c r="Q546" s="732"/>
      <c r="R546" s="732"/>
      <c r="S546" s="732"/>
      <c r="T546" s="733"/>
      <c r="U546" s="34"/>
      <c r="V546" s="34"/>
      <c r="W546" s="35" t="s">
        <v>68</v>
      </c>
      <c r="X546" s="727">
        <v>21</v>
      </c>
      <c r="Y546" s="728">
        <f t="shared" si="79"/>
        <v>24</v>
      </c>
      <c r="Z546" s="36">
        <f>IFERROR(IF(Y546=0,"",ROUNDUP(Y546/H546,0)*0.00902),"")</f>
        <v>4.5100000000000001E-2</v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30.318750000000001</v>
      </c>
      <c r="BN546" s="64">
        <f t="shared" si="81"/>
        <v>34.65</v>
      </c>
      <c r="BO546" s="64">
        <f t="shared" si="82"/>
        <v>3.3143939393939392E-2</v>
      </c>
      <c r="BP546" s="64">
        <f t="shared" si="83"/>
        <v>3.787878787878788E-2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105" t="s">
        <v>873</v>
      </c>
      <c r="Q547" s="732"/>
      <c r="R547" s="732"/>
      <c r="S547" s="732"/>
      <c r="T547" s="733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68</v>
      </c>
      <c r="X549" s="727">
        <v>23</v>
      </c>
      <c r="Y549" s="728">
        <f t="shared" si="79"/>
        <v>25.2</v>
      </c>
      <c r="Z549" s="36">
        <f>IFERROR(IF(Y549=0,"",ROUNDUP(Y549/H549,0)*0.00902),"")</f>
        <v>6.3140000000000002E-2</v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24.341666666666665</v>
      </c>
      <c r="BN549" s="64">
        <f t="shared" si="81"/>
        <v>26.669999999999998</v>
      </c>
      <c r="BO549" s="64">
        <f t="shared" si="82"/>
        <v>4.8400673400673395E-2</v>
      </c>
      <c r="BP549" s="64">
        <f t="shared" si="83"/>
        <v>5.3030303030303032E-2</v>
      </c>
    </row>
    <row r="550" spans="1:68" ht="27" hidden="1" customHeight="1" x14ac:dyDescent="0.25">
      <c r="A550" s="54" t="s">
        <v>876</v>
      </c>
      <c r="B550" s="54" t="s">
        <v>879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5" t="s">
        <v>880</v>
      </c>
      <c r="Q550" s="732"/>
      <c r="R550" s="732"/>
      <c r="S550" s="732"/>
      <c r="T550" s="733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881</v>
      </c>
      <c r="B551" s="54" t="s">
        <v>882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68</v>
      </c>
      <c r="X551" s="727">
        <v>21</v>
      </c>
      <c r="Y551" s="728">
        <f t="shared" si="79"/>
        <v>21.6</v>
      </c>
      <c r="Z551" s="36">
        <f>IFERROR(IF(Y551=0,"",ROUNDUP(Y551/H551,0)*0.00902),"")</f>
        <v>5.4120000000000001E-2</v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22.225000000000001</v>
      </c>
      <c r="BN551" s="64">
        <f t="shared" si="81"/>
        <v>22.860000000000003</v>
      </c>
      <c r="BO551" s="64">
        <f t="shared" si="82"/>
        <v>4.4191919191919192E-2</v>
      </c>
      <c r="BP551" s="64">
        <f t="shared" si="83"/>
        <v>4.5454545454545456E-2</v>
      </c>
    </row>
    <row r="552" spans="1:68" ht="27" hidden="1" customHeight="1" x14ac:dyDescent="0.25">
      <c r="A552" s="54" t="s">
        <v>881</v>
      </c>
      <c r="B552" s="54" t="s">
        <v>884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94" t="s">
        <v>885</v>
      </c>
      <c r="Q552" s="732"/>
      <c r="R552" s="732"/>
      <c r="S552" s="732"/>
      <c r="T552" s="733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881</v>
      </c>
      <c r="B553" s="54" t="s">
        <v>886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79</v>
      </c>
      <c r="Q554" s="751"/>
      <c r="R554" s="751"/>
      <c r="S554" s="751"/>
      <c r="T554" s="751"/>
      <c r="U554" s="751"/>
      <c r="V554" s="752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16.597222222222221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18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0.16236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79</v>
      </c>
      <c r="Q555" s="751"/>
      <c r="R555" s="751"/>
      <c r="S555" s="751"/>
      <c r="T555" s="751"/>
      <c r="U555" s="751"/>
      <c r="V555" s="752"/>
      <c r="W555" s="37" t="s">
        <v>68</v>
      </c>
      <c r="X555" s="729">
        <f>IFERROR(SUM(X542:X553),"0")</f>
        <v>65</v>
      </c>
      <c r="Y555" s="729">
        <f>IFERROR(SUM(Y542:Y553),"0")</f>
        <v>70.800000000000011</v>
      </c>
      <c r="Z555" s="37"/>
      <c r="AA555" s="730"/>
      <c r="AB555" s="730"/>
      <c r="AC555" s="730"/>
    </row>
    <row r="556" spans="1:68" ht="14.25" hidden="1" customHeight="1" x14ac:dyDescent="0.25">
      <c r="A556" s="758" t="s">
        <v>63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887</v>
      </c>
      <c r="B557" s="54" t="s">
        <v>888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890</v>
      </c>
      <c r="B558" s="54" t="s">
        <v>891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893</v>
      </c>
      <c r="B559" s="54" t="s">
        <v>894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178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896</v>
      </c>
      <c r="B563" s="54" t="s">
        <v>897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899</v>
      </c>
      <c r="B564" s="54" t="s">
        <v>900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1014" t="s">
        <v>901</v>
      </c>
      <c r="Q564" s="732"/>
      <c r="R564" s="732"/>
      <c r="S564" s="732"/>
      <c r="T564" s="733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79</v>
      </c>
      <c r="Q565" s="751"/>
      <c r="R565" s="751"/>
      <c r="S565" s="751"/>
      <c r="T565" s="751"/>
      <c r="U565" s="751"/>
      <c r="V565" s="752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79</v>
      </c>
      <c r="Q566" s="751"/>
      <c r="R566" s="751"/>
      <c r="S566" s="751"/>
      <c r="T566" s="751"/>
      <c r="U566" s="751"/>
      <c r="V566" s="752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902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89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903</v>
      </c>
      <c r="B570" s="54" t="s">
        <v>904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7" t="s">
        <v>905</v>
      </c>
      <c r="Q570" s="732"/>
      <c r="R570" s="732"/>
      <c r="S570" s="732"/>
      <c r="T570" s="733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24" t="s">
        <v>909</v>
      </c>
      <c r="Q571" s="732"/>
      <c r="R571" s="732"/>
      <c r="S571" s="732"/>
      <c r="T571" s="733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911</v>
      </c>
      <c r="B572" s="54" t="s">
        <v>912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35" t="s">
        <v>913</v>
      </c>
      <c r="Q572" s="732"/>
      <c r="R572" s="732"/>
      <c r="S572" s="732"/>
      <c r="T572" s="733"/>
      <c r="U572" s="34"/>
      <c r="V572" s="34"/>
      <c r="W572" s="35" t="s">
        <v>68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915</v>
      </c>
      <c r="B573" s="54" t="s">
        <v>916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72" t="s">
        <v>917</v>
      </c>
      <c r="Q573" s="732"/>
      <c r="R573" s="732"/>
      <c r="S573" s="732"/>
      <c r="T573" s="733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919</v>
      </c>
      <c r="B574" s="54" t="s">
        <v>920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98" t="s">
        <v>921</v>
      </c>
      <c r="Q574" s="732"/>
      <c r="R574" s="732"/>
      <c r="S574" s="732"/>
      <c r="T574" s="733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922</v>
      </c>
      <c r="B575" s="54" t="s">
        <v>923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75" t="s">
        <v>924</v>
      </c>
      <c r="Q575" s="732"/>
      <c r="R575" s="732"/>
      <c r="S575" s="732"/>
      <c r="T575" s="733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925</v>
      </c>
      <c r="B576" s="54" t="s">
        <v>926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58" t="s">
        <v>927</v>
      </c>
      <c r="Q576" s="732"/>
      <c r="R576" s="732"/>
      <c r="S576" s="732"/>
      <c r="T576" s="733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138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928</v>
      </c>
      <c r="B580" s="54" t="s">
        <v>929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21" t="s">
        <v>930</v>
      </c>
      <c r="Q580" s="732"/>
      <c r="R580" s="732"/>
      <c r="S580" s="732"/>
      <c r="T580" s="733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932</v>
      </c>
      <c r="B581" s="54" t="s">
        <v>933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6" t="s">
        <v>934</v>
      </c>
      <c r="Q581" s="732"/>
      <c r="R581" s="732"/>
      <c r="S581" s="732"/>
      <c r="T581" s="733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936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61" t="s">
        <v>937</v>
      </c>
      <c r="Q582" s="732"/>
      <c r="R582" s="732"/>
      <c r="S582" s="732"/>
      <c r="T582" s="733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939</v>
      </c>
      <c r="B583" s="54" t="s">
        <v>940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2" t="s">
        <v>941</v>
      </c>
      <c r="Q583" s="732"/>
      <c r="R583" s="732"/>
      <c r="S583" s="732"/>
      <c r="T583" s="733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79</v>
      </c>
      <c r="Q584" s="751"/>
      <c r="R584" s="751"/>
      <c r="S584" s="751"/>
      <c r="T584" s="751"/>
      <c r="U584" s="751"/>
      <c r="V584" s="752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79</v>
      </c>
      <c r="Q585" s="751"/>
      <c r="R585" s="751"/>
      <c r="S585" s="751"/>
      <c r="T585" s="751"/>
      <c r="U585" s="751"/>
      <c r="V585" s="752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149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942</v>
      </c>
      <c r="B587" s="54" t="s">
        <v>943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832" t="s">
        <v>944</v>
      </c>
      <c r="Q587" s="732"/>
      <c r="R587" s="732"/>
      <c r="S587" s="732"/>
      <c r="T587" s="733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102" t="s">
        <v>948</v>
      </c>
      <c r="Q588" s="732"/>
      <c r="R588" s="732"/>
      <c r="S588" s="732"/>
      <c r="T588" s="733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950</v>
      </c>
      <c r="B589" s="54" t="s">
        <v>951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24" t="s">
        <v>952</v>
      </c>
      <c r="Q589" s="732"/>
      <c r="R589" s="732"/>
      <c r="S589" s="732"/>
      <c r="T589" s="733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954</v>
      </c>
      <c r="B590" s="54" t="s">
        <v>955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85" t="s">
        <v>956</v>
      </c>
      <c r="Q590" s="732"/>
      <c r="R590" s="732"/>
      <c r="S590" s="732"/>
      <c r="T590" s="733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958</v>
      </c>
      <c r="B591" s="54" t="s">
        <v>959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80" t="s">
        <v>960</v>
      </c>
      <c r="Q591" s="732"/>
      <c r="R591" s="732"/>
      <c r="S591" s="732"/>
      <c r="T591" s="733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962</v>
      </c>
      <c r="B592" s="54" t="s">
        <v>963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913" t="s">
        <v>964</v>
      </c>
      <c r="Q592" s="732"/>
      <c r="R592" s="732"/>
      <c r="S592" s="732"/>
      <c r="T592" s="733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965</v>
      </c>
      <c r="B593" s="54" t="s">
        <v>966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830" t="s">
        <v>967</v>
      </c>
      <c r="Q593" s="732"/>
      <c r="R593" s="732"/>
      <c r="S593" s="732"/>
      <c r="T593" s="733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79</v>
      </c>
      <c r="Q594" s="751"/>
      <c r="R594" s="751"/>
      <c r="S594" s="751"/>
      <c r="T594" s="751"/>
      <c r="U594" s="751"/>
      <c r="V594" s="752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79</v>
      </c>
      <c r="Q595" s="751"/>
      <c r="R595" s="751"/>
      <c r="S595" s="751"/>
      <c r="T595" s="751"/>
      <c r="U595" s="751"/>
      <c r="V595" s="752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63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hidden="1" customHeight="1" x14ac:dyDescent="0.25">
      <c r="A597" s="54" t="s">
        <v>968</v>
      </c>
      <c r="B597" s="54" t="s">
        <v>969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070" t="s">
        <v>970</v>
      </c>
      <c r="Q597" s="732"/>
      <c r="R597" s="732"/>
      <c r="S597" s="732"/>
      <c r="T597" s="733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968</v>
      </c>
      <c r="B598" s="54" t="s">
        <v>972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66" t="s">
        <v>973</v>
      </c>
      <c r="Q598" s="732"/>
      <c r="R598" s="732"/>
      <c r="S598" s="732"/>
      <c r="T598" s="733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974</v>
      </c>
      <c r="B599" s="54" t="s">
        <v>975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33" t="s">
        <v>976</v>
      </c>
      <c r="Q599" s="732"/>
      <c r="R599" s="732"/>
      <c r="S599" s="732"/>
      <c r="T599" s="733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978</v>
      </c>
      <c r="B600" s="54" t="s">
        <v>979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134</v>
      </c>
      <c r="N600" s="33"/>
      <c r="O600" s="32">
        <v>45</v>
      </c>
      <c r="P600" s="756" t="s">
        <v>980</v>
      </c>
      <c r="Q600" s="732"/>
      <c r="R600" s="732"/>
      <c r="S600" s="732"/>
      <c r="T600" s="733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981</v>
      </c>
      <c r="B601" s="54" t="s">
        <v>982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134</v>
      </c>
      <c r="N601" s="33"/>
      <c r="O601" s="32">
        <v>45</v>
      </c>
      <c r="P601" s="1095" t="s">
        <v>983</v>
      </c>
      <c r="Q601" s="732"/>
      <c r="R601" s="732"/>
      <c r="S601" s="732"/>
      <c r="T601" s="733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79</v>
      </c>
      <c r="Q602" s="751"/>
      <c r="R602" s="751"/>
      <c r="S602" s="751"/>
      <c r="T602" s="751"/>
      <c r="U602" s="751"/>
      <c r="V602" s="752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79</v>
      </c>
      <c r="Q603" s="751"/>
      <c r="R603" s="751"/>
      <c r="S603" s="751"/>
      <c r="T603" s="751"/>
      <c r="U603" s="751"/>
      <c r="V603" s="752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178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984</v>
      </c>
      <c r="B605" s="54" t="s">
        <v>985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33" t="s">
        <v>986</v>
      </c>
      <c r="Q605" s="732"/>
      <c r="R605" s="732"/>
      <c r="S605" s="732"/>
      <c r="T605" s="733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984</v>
      </c>
      <c r="B606" s="54" t="s">
        <v>988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32" t="s">
        <v>989</v>
      </c>
      <c r="Q606" s="732"/>
      <c r="R606" s="732"/>
      <c r="S606" s="732"/>
      <c r="T606" s="733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990</v>
      </c>
      <c r="B607" s="54" t="s">
        <v>991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18" t="s">
        <v>992</v>
      </c>
      <c r="Q607" s="732"/>
      <c r="R607" s="732"/>
      <c r="S607" s="732"/>
      <c r="T607" s="733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990</v>
      </c>
      <c r="B608" s="54" t="s">
        <v>994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57" t="s">
        <v>995</v>
      </c>
      <c r="Q608" s="732"/>
      <c r="R608" s="732"/>
      <c r="S608" s="732"/>
      <c r="T608" s="733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79</v>
      </c>
      <c r="Q609" s="751"/>
      <c r="R609" s="751"/>
      <c r="S609" s="751"/>
      <c r="T609" s="751"/>
      <c r="U609" s="751"/>
      <c r="V609" s="752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79</v>
      </c>
      <c r="Q610" s="751"/>
      <c r="R610" s="751"/>
      <c r="S610" s="751"/>
      <c r="T610" s="751"/>
      <c r="U610" s="751"/>
      <c r="V610" s="752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996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89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997</v>
      </c>
      <c r="B613" s="54" t="s">
        <v>998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54" t="s">
        <v>999</v>
      </c>
      <c r="Q613" s="732"/>
      <c r="R613" s="732"/>
      <c r="S613" s="732"/>
      <c r="T613" s="733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1001</v>
      </c>
      <c r="B614" s="54" t="s">
        <v>1002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54" t="s">
        <v>1003</v>
      </c>
      <c r="Q614" s="732"/>
      <c r="R614" s="732"/>
      <c r="S614" s="732"/>
      <c r="T614" s="733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79</v>
      </c>
      <c r="Q615" s="751"/>
      <c r="R615" s="751"/>
      <c r="S615" s="751"/>
      <c r="T615" s="751"/>
      <c r="U615" s="751"/>
      <c r="V615" s="752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79</v>
      </c>
      <c r="Q616" s="751"/>
      <c r="R616" s="751"/>
      <c r="S616" s="751"/>
      <c r="T616" s="751"/>
      <c r="U616" s="751"/>
      <c r="V616" s="752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138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1005</v>
      </c>
      <c r="B618" s="54" t="s">
        <v>1006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31" t="s">
        <v>1007</v>
      </c>
      <c r="Q618" s="732"/>
      <c r="R618" s="732"/>
      <c r="S618" s="732"/>
      <c r="T618" s="733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79</v>
      </c>
      <c r="Q619" s="751"/>
      <c r="R619" s="751"/>
      <c r="S619" s="751"/>
      <c r="T619" s="751"/>
      <c r="U619" s="751"/>
      <c r="V619" s="752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79</v>
      </c>
      <c r="Q620" s="751"/>
      <c r="R620" s="751"/>
      <c r="S620" s="751"/>
      <c r="T620" s="751"/>
      <c r="U620" s="751"/>
      <c r="V620" s="752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149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1009</v>
      </c>
      <c r="B622" s="54" t="s">
        <v>1010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82" t="s">
        <v>1011</v>
      </c>
      <c r="Q622" s="732"/>
      <c r="R622" s="732"/>
      <c r="S622" s="732"/>
      <c r="T622" s="733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79</v>
      </c>
      <c r="Q623" s="751"/>
      <c r="R623" s="751"/>
      <c r="S623" s="751"/>
      <c r="T623" s="751"/>
      <c r="U623" s="751"/>
      <c r="V623" s="752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79</v>
      </c>
      <c r="Q624" s="751"/>
      <c r="R624" s="751"/>
      <c r="S624" s="751"/>
      <c r="T624" s="751"/>
      <c r="U624" s="751"/>
      <c r="V624" s="752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63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1013</v>
      </c>
      <c r="B626" s="54" t="s">
        <v>1014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45" t="s">
        <v>1015</v>
      </c>
      <c r="Q626" s="732"/>
      <c r="R626" s="732"/>
      <c r="S626" s="732"/>
      <c r="T626" s="733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1017</v>
      </c>
      <c r="B627" s="54" t="s">
        <v>1018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1" t="s">
        <v>1019</v>
      </c>
      <c r="Q627" s="732"/>
      <c r="R627" s="732"/>
      <c r="S627" s="732"/>
      <c r="T627" s="733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79</v>
      </c>
      <c r="Q628" s="751"/>
      <c r="R628" s="751"/>
      <c r="S628" s="751"/>
      <c r="T628" s="751"/>
      <c r="U628" s="751"/>
      <c r="V628" s="752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79</v>
      </c>
      <c r="Q629" s="751"/>
      <c r="R629" s="751"/>
      <c r="S629" s="751"/>
      <c r="T629" s="751"/>
      <c r="U629" s="751"/>
      <c r="V629" s="752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1908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1971.3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2027.1921424621132</v>
      </c>
      <c r="Y631" s="729">
        <f>IFERROR(SUM(BN22:BN627),"0")</f>
        <v>2095.3020000000006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4</v>
      </c>
      <c r="Y632" s="38">
        <f>ROUNDUP(SUM(BP22:BP627),0)</f>
        <v>4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2127.1921424621132</v>
      </c>
      <c r="Y633" s="729">
        <f>GrossWeightTotalR+PalletQtyTotalR*25</f>
        <v>2195.3020000000006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360.90508122052239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375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4.1167500000000006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60" t="s">
        <v>87</v>
      </c>
      <c r="D637" s="857"/>
      <c r="E637" s="857"/>
      <c r="F637" s="857"/>
      <c r="G637" s="857"/>
      <c r="H637" s="811"/>
      <c r="I637" s="760" t="s">
        <v>302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637</v>
      </c>
      <c r="Y637" s="811"/>
      <c r="Z637" s="760" t="s">
        <v>721</v>
      </c>
      <c r="AA637" s="857"/>
      <c r="AB637" s="857"/>
      <c r="AC637" s="811"/>
      <c r="AD637" s="724" t="s">
        <v>800</v>
      </c>
      <c r="AE637" s="760" t="s">
        <v>902</v>
      </c>
      <c r="AF637" s="811"/>
    </row>
    <row r="638" spans="1:68" ht="14.25" customHeight="1" thickTop="1" x14ac:dyDescent="0.2">
      <c r="A638" s="873" t="s">
        <v>1030</v>
      </c>
      <c r="B638" s="760" t="s">
        <v>62</v>
      </c>
      <c r="C638" s="760" t="s">
        <v>88</v>
      </c>
      <c r="D638" s="760" t="s">
        <v>115</v>
      </c>
      <c r="E638" s="760" t="s">
        <v>186</v>
      </c>
      <c r="F638" s="760" t="s">
        <v>220</v>
      </c>
      <c r="G638" s="760" t="s">
        <v>268</v>
      </c>
      <c r="H638" s="760" t="s">
        <v>87</v>
      </c>
      <c r="I638" s="760" t="s">
        <v>303</v>
      </c>
      <c r="J638" s="760" t="s">
        <v>331</v>
      </c>
      <c r="K638" s="760" t="s">
        <v>407</v>
      </c>
      <c r="L638" s="760" t="s">
        <v>418</v>
      </c>
      <c r="M638" s="760" t="s">
        <v>444</v>
      </c>
      <c r="N638" s="725"/>
      <c r="O638" s="760" t="s">
        <v>471</v>
      </c>
      <c r="P638" s="760" t="s">
        <v>474</v>
      </c>
      <c r="Q638" s="760" t="s">
        <v>483</v>
      </c>
      <c r="R638" s="760" t="s">
        <v>499</v>
      </c>
      <c r="S638" s="760" t="s">
        <v>509</v>
      </c>
      <c r="T638" s="760" t="s">
        <v>522</v>
      </c>
      <c r="U638" s="760" t="s">
        <v>533</v>
      </c>
      <c r="V638" s="760" t="s">
        <v>541</v>
      </c>
      <c r="W638" s="760" t="s">
        <v>624</v>
      </c>
      <c r="X638" s="760" t="s">
        <v>638</v>
      </c>
      <c r="Y638" s="760" t="s">
        <v>679</v>
      </c>
      <c r="Z638" s="760" t="s">
        <v>722</v>
      </c>
      <c r="AA638" s="760" t="s">
        <v>765</v>
      </c>
      <c r="AB638" s="760" t="s">
        <v>785</v>
      </c>
      <c r="AC638" s="760" t="s">
        <v>793</v>
      </c>
      <c r="AD638" s="760" t="s">
        <v>800</v>
      </c>
      <c r="AE638" s="760" t="s">
        <v>902</v>
      </c>
      <c r="AF638" s="760" t="s">
        <v>996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65.599999999999994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152.1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173.70000000000002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82.5</v>
      </c>
      <c r="G640" s="46">
        <f>IFERROR(Y142*1,"0")+IFERROR(Y143*1,"0")+IFERROR(Y147*1,"0")+IFERROR(Y148*1,"0")+IFERROR(Y152*1,"0")+IFERROR(Y153*1,"0")</f>
        <v>26.4</v>
      </c>
      <c r="H640" s="46">
        <f>IFERROR(Y158*1,"0")+IFERROR(Y162*1,"0")+IFERROR(Y163*1,"0")+IFERROR(Y164*1,"0")+IFERROR(Y165*1,"0")+IFERROR(Y166*1,"0")+IFERROR(Y170*1,"0")+IFERROR(Y171*1,"0")</f>
        <v>24</v>
      </c>
      <c r="I640" s="46">
        <f>IFERROR(Y177*1,"0")+IFERROR(Y181*1,"0")+IFERROR(Y182*1,"0")+IFERROR(Y183*1,"0")+IFERROR(Y184*1,"0")+IFERROR(Y185*1,"0")+IFERROR(Y186*1,"0")+IFERROR(Y187*1,"0")+IFERROR(Y188*1,"0")+IFERROR(Y189*1,"0")</f>
        <v>44.1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51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658</v>
      </c>
      <c r="W640" s="46">
        <f>IFERROR(Y394*1,"0")+IFERROR(Y398*1,"0")+IFERROR(Y399*1,"0")+IFERROR(Y400*1,"0")</f>
        <v>60.900000000000006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555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78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908,00"/>
        <filter val="1,94"/>
        <filter val="1,96"/>
        <filter val="10,00"/>
        <filter val="11,00"/>
        <filter val="110,00"/>
        <filter val="111,00"/>
        <filter val="119,00"/>
        <filter val="12,00"/>
        <filter val="12,02"/>
        <filter val="124,00"/>
        <filter val="14,00"/>
        <filter val="15,00"/>
        <filter val="16,00"/>
        <filter val="16,60"/>
        <filter val="17,00"/>
        <filter val="18,00"/>
        <filter val="2 027,19"/>
        <filter val="2 127,19"/>
        <filter val="2,00"/>
        <filter val="2,81"/>
        <filter val="20,00"/>
        <filter val="21,00"/>
        <filter val="21,93"/>
        <filter val="210,00"/>
        <filter val="22,00"/>
        <filter val="22,96"/>
        <filter val="225,00"/>
        <filter val="23,00"/>
        <filter val="24,00"/>
        <filter val="27,22"/>
        <filter val="27,62"/>
        <filter val="3,00"/>
        <filter val="3,11"/>
        <filter val="30,48"/>
        <filter val="32,00"/>
        <filter val="329,00"/>
        <filter val="34,37"/>
        <filter val="360,91"/>
        <filter val="4"/>
        <filter val="4,00"/>
        <filter val="41,00"/>
        <filter val="42,00"/>
        <filter val="44,00"/>
        <filter val="45,00"/>
        <filter val="46,00"/>
        <filter val="5,00"/>
        <filter val="5,37"/>
        <filter val="5,71"/>
        <filter val="50,00"/>
        <filter val="500,00"/>
        <filter val="55,00"/>
        <filter val="58,00"/>
        <filter val="61,00"/>
        <filter val="62,00"/>
        <filter val="64,10"/>
        <filter val="65,00"/>
        <filter val="7,00"/>
        <filter val="7,11"/>
        <filter val="78,00"/>
        <filter val="8,00"/>
        <filter val="8,75"/>
        <filter val="9,00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92 X112 X291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100 X129 X348 X406 X408 X411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2025-03-18T12:10:28Z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