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310D48-24E6-419A-801D-0000180EC2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90" i="1" s="1"/>
  <c r="P181" i="1"/>
  <c r="X179" i="1"/>
  <c r="X178" i="1"/>
  <c r="BO177" i="1"/>
  <c r="BM177" i="1"/>
  <c r="Y177" i="1"/>
  <c r="Y178" i="1" s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32" i="1" s="1"/>
  <c r="BM22" i="1"/>
  <c r="Y22" i="1"/>
  <c r="B640" i="1" s="1"/>
  <c r="P22" i="1"/>
  <c r="H10" i="1"/>
  <c r="A9" i="1"/>
  <c r="F10" i="1" s="1"/>
  <c r="D7" i="1"/>
  <c r="Q6" i="1"/>
  <c r="P2" i="1"/>
  <c r="BP253" i="1" l="1"/>
  <c r="BN253" i="1"/>
  <c r="Z253" i="1"/>
  <c r="BP319" i="1"/>
  <c r="BN319" i="1"/>
  <c r="Z319" i="1"/>
  <c r="Y325" i="1"/>
  <c r="BP324" i="1"/>
  <c r="BN324" i="1"/>
  <c r="Z324" i="1"/>
  <c r="Z325" i="1" s="1"/>
  <c r="BP328" i="1"/>
  <c r="BN328" i="1"/>
  <c r="Z328" i="1"/>
  <c r="BP368" i="1"/>
  <c r="BN368" i="1"/>
  <c r="Z368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5" i="1"/>
  <c r="BN25" i="1"/>
  <c r="X630" i="1"/>
  <c r="Z43" i="1"/>
  <c r="BN43" i="1"/>
  <c r="D640" i="1"/>
  <c r="Z60" i="1"/>
  <c r="BN60" i="1"/>
  <c r="Z70" i="1"/>
  <c r="BN70" i="1"/>
  <c r="Y80" i="1"/>
  <c r="Z84" i="1"/>
  <c r="BN84" i="1"/>
  <c r="E640" i="1"/>
  <c r="Z110" i="1"/>
  <c r="BN110" i="1"/>
  <c r="Z120" i="1"/>
  <c r="BN120" i="1"/>
  <c r="Y133" i="1"/>
  <c r="Z137" i="1"/>
  <c r="BN137" i="1"/>
  <c r="Z163" i="1"/>
  <c r="BN163" i="1"/>
  <c r="Z183" i="1"/>
  <c r="BN183" i="1"/>
  <c r="Z188" i="1"/>
  <c r="BN188" i="1"/>
  <c r="Z207" i="1"/>
  <c r="BN207" i="1"/>
  <c r="Z217" i="1"/>
  <c r="BN217" i="1"/>
  <c r="BP221" i="1"/>
  <c r="BN221" i="1"/>
  <c r="BP240" i="1"/>
  <c r="BN240" i="1"/>
  <c r="Z240" i="1"/>
  <c r="BP270" i="1"/>
  <c r="BN270" i="1"/>
  <c r="Z270" i="1"/>
  <c r="BP354" i="1"/>
  <c r="BN354" i="1"/>
  <c r="Z354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52" i="1"/>
  <c r="BN352" i="1"/>
  <c r="Z352" i="1"/>
  <c r="BP366" i="1"/>
  <c r="BN366" i="1"/>
  <c r="Z366" i="1"/>
  <c r="BP376" i="1"/>
  <c r="BN376" i="1"/>
  <c r="Z376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X631" i="1"/>
  <c r="X633" i="1" s="1"/>
  <c r="Z23" i="1"/>
  <c r="BN23" i="1"/>
  <c r="Z29" i="1"/>
  <c r="Z30" i="1" s="1"/>
  <c r="BN29" i="1"/>
  <c r="BP29" i="1"/>
  <c r="Y30" i="1"/>
  <c r="Z35" i="1"/>
  <c r="BN35" i="1"/>
  <c r="Z39" i="1"/>
  <c r="BN39" i="1"/>
  <c r="Y45" i="1"/>
  <c r="Z50" i="1"/>
  <c r="BN50" i="1"/>
  <c r="Z54" i="1"/>
  <c r="BN54" i="1"/>
  <c r="Y64" i="1"/>
  <c r="Z62" i="1"/>
  <c r="BN62" i="1"/>
  <c r="Y72" i="1"/>
  <c r="Z68" i="1"/>
  <c r="BN68" i="1"/>
  <c r="Z74" i="1"/>
  <c r="BN74" i="1"/>
  <c r="BP74" i="1"/>
  <c r="Z78" i="1"/>
  <c r="BN78" i="1"/>
  <c r="Y86" i="1"/>
  <c r="Z91" i="1"/>
  <c r="BN91" i="1"/>
  <c r="Y107" i="1"/>
  <c r="Z98" i="1"/>
  <c r="BN98" i="1"/>
  <c r="Z99" i="1"/>
  <c r="BN99" i="1"/>
  <c r="Z105" i="1"/>
  <c r="BN10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Z154" i="1" s="1"/>
  <c r="BN152" i="1"/>
  <c r="BP152" i="1"/>
  <c r="H640" i="1"/>
  <c r="Y167" i="1"/>
  <c r="Z165" i="1"/>
  <c r="BN165" i="1"/>
  <c r="Z177" i="1"/>
  <c r="Z178" i="1" s="1"/>
  <c r="BN177" i="1"/>
  <c r="BP177" i="1"/>
  <c r="Z181" i="1"/>
  <c r="BN181" i="1"/>
  <c r="BP181" i="1"/>
  <c r="Z185" i="1"/>
  <c r="BN185" i="1"/>
  <c r="Z186" i="1"/>
  <c r="BN186" i="1"/>
  <c r="Z195" i="1"/>
  <c r="BN195" i="1"/>
  <c r="Y201" i="1"/>
  <c r="Z205" i="1"/>
  <c r="BN205" i="1"/>
  <c r="Z209" i="1"/>
  <c r="BN209" i="1"/>
  <c r="Z215" i="1"/>
  <c r="Z227" i="1" s="1"/>
  <c r="BN215" i="1"/>
  <c r="BP215" i="1"/>
  <c r="Z219" i="1"/>
  <c r="BN219" i="1"/>
  <c r="Z223" i="1"/>
  <c r="BN223" i="1"/>
  <c r="BP225" i="1"/>
  <c r="BN225" i="1"/>
  <c r="BN230" i="1"/>
  <c r="Z230" i="1"/>
  <c r="BP231" i="1"/>
  <c r="BN231" i="1"/>
  <c r="Z231" i="1"/>
  <c r="BP247" i="1"/>
  <c r="BN247" i="1"/>
  <c r="Z247" i="1"/>
  <c r="BP264" i="1"/>
  <c r="BN264" i="1"/>
  <c r="Z264" i="1"/>
  <c r="BP282" i="1"/>
  <c r="BN282" i="1"/>
  <c r="Z282" i="1"/>
  <c r="BP348" i="1"/>
  <c r="BN348" i="1"/>
  <c r="Z348" i="1"/>
  <c r="BP358" i="1"/>
  <c r="BN358" i="1"/>
  <c r="Z358" i="1"/>
  <c r="BP370" i="1"/>
  <c r="BN370" i="1"/>
  <c r="Z370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Y378" i="1"/>
  <c r="Y377" i="1"/>
  <c r="Y44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AF640" i="1"/>
  <c r="Z80" i="1"/>
  <c r="Z71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Z284" i="1" s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97" i="1"/>
  <c r="BN97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BN136" i="1"/>
  <c r="BP136" i="1"/>
  <c r="G640" i="1"/>
  <c r="Z143" i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138" i="1" l="1"/>
  <c r="Z133" i="1"/>
  <c r="Z115" i="1"/>
  <c r="Z602" i="1"/>
  <c r="Z554" i="1"/>
  <c r="Z532" i="1"/>
  <c r="Z401" i="1"/>
  <c r="Z190" i="1"/>
  <c r="Z144" i="1"/>
  <c r="Z121" i="1"/>
  <c r="Z40" i="1"/>
  <c r="Z478" i="1"/>
  <c r="Z362" i="1"/>
  <c r="Z565" i="1"/>
  <c r="Z584" i="1"/>
  <c r="Z371" i="1"/>
  <c r="Y631" i="1"/>
  <c r="Z355" i="1"/>
  <c r="Z272" i="1"/>
  <c r="Y634" i="1"/>
  <c r="Z628" i="1"/>
  <c r="Z609" i="1"/>
  <c r="Z594" i="1"/>
  <c r="Z577" i="1"/>
  <c r="Z539" i="1"/>
  <c r="Z455" i="1"/>
  <c r="Z442" i="1"/>
  <c r="Z293" i="1"/>
  <c r="Z167" i="1"/>
  <c r="Z86" i="1"/>
  <c r="Y630" i="1"/>
  <c r="Y632" i="1"/>
  <c r="Z26" i="1"/>
  <c r="Z416" i="1"/>
  <c r="Z390" i="1"/>
  <c r="Z384" i="1"/>
  <c r="Z255" i="1"/>
  <c r="Y633" i="1" l="1"/>
  <c r="Z635" i="1"/>
</calcChain>
</file>

<file path=xl/sharedStrings.xml><?xml version="1.0" encoding="utf-8"?>
<sst xmlns="http://schemas.openxmlformats.org/spreadsheetml/2006/main" count="2970" uniqueCount="1048">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</sst>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45737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Пятница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0.375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49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7"/>
      <c r="AF17" s="1088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200</v>
      </c>
      <c r="Y35" s="728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200</v>
      </c>
      <c r="Y37" s="728">
        <f>IFERROR(IF(X37="",0,CEILING((X37/$H37),1)*$H37),"")</f>
        <v>200</v>
      </c>
      <c r="Z37" s="36">
        <f>IFERROR(IF(Y37=0,"",ROUNDUP(Y37/H37,0)*0.00902),"")</f>
        <v>0.45100000000000001</v>
      </c>
      <c r="AA37" s="56"/>
      <c r="AB37" s="57"/>
      <c r="AC37" s="83" t="s">
        <v>94</v>
      </c>
      <c r="AG37" s="64"/>
      <c r="AJ37" s="68" t="s">
        <v>103</v>
      </c>
      <c r="AK37" s="68">
        <v>528</v>
      </c>
      <c r="BB37" s="84" t="s">
        <v>1</v>
      </c>
      <c r="BM37" s="64">
        <f>IFERROR(X37*I37/H37,"0")</f>
        <v>210.5</v>
      </c>
      <c r="BN37" s="64">
        <f>IFERROR(Y37*I37/H37,"0")</f>
        <v>210.5</v>
      </c>
      <c r="BO37" s="64">
        <f>IFERROR(1/J37*(X37/H37),"0")</f>
        <v>0.37878787878787878</v>
      </c>
      <c r="BP37" s="64">
        <f>IFERROR(1/J37*(Y37/H37),"0")</f>
        <v>0.37878787878787878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68.518518518518519</v>
      </c>
      <c r="Y40" s="729">
        <f>IFERROR(Y35/H35,"0")+IFERROR(Y36/H36,"0")+IFERROR(Y37/H37,"0")+IFERROR(Y38/H38,"0")+IFERROR(Y39/H39,"0")</f>
        <v>69</v>
      </c>
      <c r="Z40" s="729">
        <f>IFERROR(IF(Z35="",0,Z35),"0")+IFERROR(IF(Z36="",0,Z36),"0")+IFERROR(IF(Z37="",0,Z37),"0")+IFERROR(IF(Z38="",0,Z38),"0")+IFERROR(IF(Z39="",0,Z39),"0")</f>
        <v>0.81162000000000001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400</v>
      </c>
      <c r="Y41" s="729">
        <f>IFERROR(SUM(Y35:Y39),"0")</f>
        <v>405.20000000000005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101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 t="s">
        <v>103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127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128</v>
      </c>
      <c r="B53" s="54" t="s">
        <v>129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121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130</v>
      </c>
      <c r="B54" s="54" t="s">
        <v>131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132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133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134</v>
      </c>
      <c r="B55" s="54" t="s">
        <v>135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101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121</v>
      </c>
      <c r="AG55" s="64"/>
      <c r="AJ55" s="68" t="s">
        <v>103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58" t="s">
        <v>136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137</v>
      </c>
      <c r="B59" s="54" t="s">
        <v>138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140</v>
      </c>
      <c r="B60" s="54" t="s">
        <v>141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142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143</v>
      </c>
      <c r="B61" s="54" t="s">
        <v>144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139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145</v>
      </c>
      <c r="B62" s="54" t="s">
        <v>146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101</v>
      </c>
      <c r="M62" s="33" t="s">
        <v>93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135</v>
      </c>
      <c r="Y62" s="728">
        <f>IFERROR(IF(X62="",0,CEILING((X62/$H62),1)*$H62),"")</f>
        <v>135</v>
      </c>
      <c r="Z62" s="36">
        <f>IFERROR(IF(Y62=0,"",ROUNDUP(Y62/H62,0)*0.00651),"")</f>
        <v>0.32550000000000001</v>
      </c>
      <c r="AA62" s="56"/>
      <c r="AB62" s="57"/>
      <c r="AC62" s="113" t="s">
        <v>139</v>
      </c>
      <c r="AG62" s="64"/>
      <c r="AJ62" s="68" t="s">
        <v>103</v>
      </c>
      <c r="AK62" s="68">
        <v>491.4</v>
      </c>
      <c r="BB62" s="114" t="s">
        <v>1</v>
      </c>
      <c r="BM62" s="64">
        <f>IFERROR(X62*I62/H62,"0")</f>
        <v>144</v>
      </c>
      <c r="BN62" s="64">
        <f>IFERROR(Y62*I62/H62,"0")</f>
        <v>144</v>
      </c>
      <c r="BO62" s="64">
        <f>IFERROR(1/J62*(X62/H62),"0")</f>
        <v>0.27472527472527475</v>
      </c>
      <c r="BP62" s="64">
        <f>IFERROR(1/J62*(Y62/H62),"0")</f>
        <v>0.27472527472527475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50</v>
      </c>
      <c r="Y63" s="729">
        <f>IFERROR(Y59/H59,"0")+IFERROR(Y60/H60,"0")+IFERROR(Y61/H61,"0")+IFERROR(Y62/H62,"0")</f>
        <v>50</v>
      </c>
      <c r="Z63" s="729">
        <f>IFERROR(IF(Z59="",0,Z59),"0")+IFERROR(IF(Z60="",0,Z60),"0")+IFERROR(IF(Z61="",0,Z61),"0")+IFERROR(IF(Z62="",0,Z62),"0")</f>
        <v>0.32550000000000001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135</v>
      </c>
      <c r="Y64" s="729">
        <f>IFERROR(SUM(Y59:Y62),"0")</f>
        <v>135</v>
      </c>
      <c r="Z64" s="37"/>
      <c r="AA64" s="730"/>
      <c r="AB64" s="730"/>
      <c r="AC64" s="730"/>
    </row>
    <row r="65" spans="1:68" ht="14.25" hidden="1" customHeight="1" x14ac:dyDescent="0.25">
      <c r="A65" s="758" t="s">
        <v>147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148</v>
      </c>
      <c r="B66" s="54" t="s">
        <v>149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151</v>
      </c>
      <c r="B67" s="54" t="s">
        <v>152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154</v>
      </c>
      <c r="B68" s="54" t="s">
        <v>155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156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157</v>
      </c>
      <c r="B69" s="54" t="s">
        <v>158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159</v>
      </c>
      <c r="B70" s="54" t="s">
        <v>160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153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161</v>
      </c>
      <c r="B74" s="54" t="s">
        <v>162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163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164</v>
      </c>
      <c r="B75" s="54" t="s">
        <v>165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167</v>
      </c>
      <c r="B76" s="54" t="s">
        <v>168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170</v>
      </c>
      <c r="B77" s="54" t="s">
        <v>171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163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172</v>
      </c>
      <c r="B78" s="54" t="s">
        <v>173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174</v>
      </c>
      <c r="B79" s="54" t="s">
        <v>175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176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customHeight="1" x14ac:dyDescent="0.25">
      <c r="A83" s="54" t="s">
        <v>177</v>
      </c>
      <c r="B83" s="54" t="s">
        <v>178</v>
      </c>
      <c r="C83" s="31">
        <v>4301060371</v>
      </c>
      <c r="D83" s="734">
        <v>4680115881532</v>
      </c>
      <c r="E83" s="735"/>
      <c r="F83" s="726">
        <v>1.4</v>
      </c>
      <c r="G83" s="32">
        <v>6</v>
      </c>
      <c r="H83" s="726">
        <v>8.4</v>
      </c>
      <c r="I83" s="726">
        <v>8.9190000000000005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40</v>
      </c>
      <c r="Y83" s="728">
        <f>IFERROR(IF(X83="",0,CEILING((X83/$H83),1)*$H83),"")</f>
        <v>42</v>
      </c>
      <c r="Z83" s="36">
        <f>IFERROR(IF(Y83=0,"",ROUNDUP(Y83/H83,0)*0.01898),"")</f>
        <v>9.4899999999999998E-2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>IFERROR(X83*I83/H83,"0")</f>
        <v>42.471428571428568</v>
      </c>
      <c r="BN83" s="64">
        <f>IFERROR(Y83*I83/H83,"0")</f>
        <v>44.594999999999999</v>
      </c>
      <c r="BO83" s="64">
        <f>IFERROR(1/J83*(X83/H83),"0")</f>
        <v>7.4404761904761904E-2</v>
      </c>
      <c r="BP83" s="64">
        <f>IFERROR(1/J83*(Y83/H83),"0")</f>
        <v>7.8125E-2</v>
      </c>
    </row>
    <row r="84" spans="1:68" ht="37.5" hidden="1" customHeight="1" x14ac:dyDescent="0.25">
      <c r="A84" s="54" t="s">
        <v>177</v>
      </c>
      <c r="B84" s="54" t="s">
        <v>180</v>
      </c>
      <c r="C84" s="31">
        <v>4301060366</v>
      </c>
      <c r="D84" s="734">
        <v>4680115881532</v>
      </c>
      <c r="E84" s="735"/>
      <c r="F84" s="726">
        <v>1.3</v>
      </c>
      <c r="G84" s="32">
        <v>6</v>
      </c>
      <c r="H84" s="726">
        <v>7.8</v>
      </c>
      <c r="I84" s="726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4.7619047619047619</v>
      </c>
      <c r="Y86" s="729">
        <f>IFERROR(Y83/H83,"0")+IFERROR(Y84/H84,"0")+IFERROR(Y85/H85,"0")</f>
        <v>5</v>
      </c>
      <c r="Z86" s="729">
        <f>IFERROR(IF(Z83="",0,Z83),"0")+IFERROR(IF(Z84="",0,Z84),"0")+IFERROR(IF(Z85="",0,Z85),"0")</f>
        <v>9.4899999999999998E-2</v>
      </c>
      <c r="AA86" s="730"/>
      <c r="AB86" s="730"/>
      <c r="AC86" s="730"/>
    </row>
    <row r="87" spans="1:68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40</v>
      </c>
      <c r="Y87" s="729">
        <f>IFERROR(SUM(Y83:Y85),"0")</f>
        <v>42</v>
      </c>
      <c r="Z87" s="37"/>
      <c r="AA87" s="730"/>
      <c r="AB87" s="730"/>
      <c r="AC87" s="730"/>
    </row>
    <row r="88" spans="1:68" ht="16.5" hidden="1" customHeight="1" x14ac:dyDescent="0.25">
      <c r="A88" s="757" t="s">
        <v>184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132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300</v>
      </c>
      <c r="Y90" s="728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43" t="s">
        <v>187</v>
      </c>
      <c r="AG90" s="64"/>
      <c r="AJ90" s="68"/>
      <c r="AK90" s="68">
        <v>0</v>
      </c>
      <c r="BB90" s="144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132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450</v>
      </c>
      <c r="Y92" s="728">
        <f>IFERROR(IF(X92="",0,CEILING((X92/$H92),1)*$H92),"")</f>
        <v>450</v>
      </c>
      <c r="Z92" s="36">
        <f>IFERROR(IF(Y92=0,"",ROUNDUP(Y92/H92,0)*0.00902),"")</f>
        <v>0.90200000000000002</v>
      </c>
      <c r="AA92" s="56"/>
      <c r="AB92" s="57"/>
      <c r="AC92" s="147" t="s">
        <v>192</v>
      </c>
      <c r="AG92" s="64"/>
      <c r="AJ92" s="68" t="s">
        <v>103</v>
      </c>
      <c r="AK92" s="68">
        <v>594</v>
      </c>
      <c r="BB92" s="148" t="s">
        <v>1</v>
      </c>
      <c r="BM92" s="64">
        <f>IFERROR(X92*I92/H92,"0")</f>
        <v>471</v>
      </c>
      <c r="BN92" s="64">
        <f>IFERROR(Y92*I92/H92,"0")</f>
        <v>471</v>
      </c>
      <c r="BO92" s="64">
        <f>IFERROR(1/J92*(X92/H92),"0")</f>
        <v>0.75757575757575757</v>
      </c>
      <c r="BP92" s="64">
        <f>IFERROR(1/J92*(Y92/H92),"0")</f>
        <v>0.75757575757575757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127.77777777777777</v>
      </c>
      <c r="Y93" s="729">
        <f>IFERROR(Y90/H90,"0")+IFERROR(Y91/H91,"0")+IFERROR(Y92/H92,"0")</f>
        <v>128</v>
      </c>
      <c r="Z93" s="729">
        <f>IFERROR(IF(Z90="",0,Z90),"0")+IFERROR(IF(Z91="",0,Z91),"0")+IFERROR(IF(Z92="",0,Z92),"0")</f>
        <v>1.43344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750</v>
      </c>
      <c r="Y94" s="729">
        <f>IFERROR(SUM(Y90:Y92),"0")</f>
        <v>752.40000000000009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193</v>
      </c>
      <c r="B96" s="54" t="s">
        <v>194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195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16.5" hidden="1" customHeight="1" x14ac:dyDescent="0.25">
      <c r="A97" s="54" t="s">
        <v>193</v>
      </c>
      <c r="B97" s="54" t="s">
        <v>196</v>
      </c>
      <c r="C97" s="31">
        <v>4301051712</v>
      </c>
      <c r="D97" s="734">
        <v>4607091386967</v>
      </c>
      <c r="E97" s="735"/>
      <c r="F97" s="726">
        <v>1.35</v>
      </c>
      <c r="G97" s="32">
        <v>6</v>
      </c>
      <c r="H97" s="726">
        <v>8.1</v>
      </c>
      <c r="I97" s="726">
        <v>8.6189999999999998</v>
      </c>
      <c r="J97" s="32">
        <v>64</v>
      </c>
      <c r="K97" s="32" t="s">
        <v>92</v>
      </c>
      <c r="L97" s="32"/>
      <c r="M97" s="33" t="s">
        <v>132</v>
      </c>
      <c r="N97" s="33"/>
      <c r="O97" s="32">
        <v>45</v>
      </c>
      <c r="P97" s="839" t="s">
        <v>197</v>
      </c>
      <c r="Q97" s="732"/>
      <c r="R97" s="732"/>
      <c r="S97" s="732"/>
      <c r="T97" s="733"/>
      <c r="U97" s="34" t="s">
        <v>198</v>
      </c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199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193</v>
      </c>
      <c r="B98" s="54" t="s">
        <v>200</v>
      </c>
      <c r="C98" s="31">
        <v>4301051546</v>
      </c>
      <c r="D98" s="734">
        <v>4607091386967</v>
      </c>
      <c r="E98" s="735"/>
      <c r="F98" s="726">
        <v>1.4</v>
      </c>
      <c r="G98" s="32">
        <v>6</v>
      </c>
      <c r="H98" s="726">
        <v>8.4</v>
      </c>
      <c r="I98" s="726">
        <v>8.9190000000000005</v>
      </c>
      <c r="J98" s="32">
        <v>64</v>
      </c>
      <c r="K98" s="32" t="s">
        <v>92</v>
      </c>
      <c r="L98" s="32"/>
      <c r="M98" s="33" t="s">
        <v>102</v>
      </c>
      <c r="N98" s="33"/>
      <c r="O98" s="32">
        <v>45</v>
      </c>
      <c r="P98" s="104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32"/>
      <c r="R98" s="732"/>
      <c r="S98" s="732"/>
      <c r="T98" s="733"/>
      <c r="U98" s="34"/>
      <c r="V98" s="34"/>
      <c r="W98" s="35" t="s">
        <v>68</v>
      </c>
      <c r="X98" s="727">
        <v>120</v>
      </c>
      <c r="Y98" s="728">
        <f t="shared" si="10"/>
        <v>126</v>
      </c>
      <c r="Z98" s="36">
        <f>IFERROR(IF(Y98=0,"",ROUNDUP(Y98/H98,0)*0.01898),"")</f>
        <v>0.28470000000000001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1"/>
        <v>127.41428571428571</v>
      </c>
      <c r="BN98" s="64">
        <f t="shared" si="12"/>
        <v>133.785</v>
      </c>
      <c r="BO98" s="64">
        <f t="shared" si="13"/>
        <v>0.2232142857142857</v>
      </c>
      <c r="BP98" s="64">
        <f t="shared" si="14"/>
        <v>0.234375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203</v>
      </c>
      <c r="Q99" s="732"/>
      <c r="R99" s="732"/>
      <c r="S99" s="732"/>
      <c r="T99" s="733"/>
      <c r="U99" s="34" t="s">
        <v>204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101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450</v>
      </c>
      <c r="Y100" s="728">
        <f t="shared" si="10"/>
        <v>450.90000000000003</v>
      </c>
      <c r="Z100" s="36">
        <f>IFERROR(IF(Y100=0,"",ROUNDUP(Y100/H100,0)*0.00651),"")</f>
        <v>1.08717</v>
      </c>
      <c r="AA100" s="56"/>
      <c r="AB100" s="57"/>
      <c r="AC100" s="157" t="s">
        <v>195</v>
      </c>
      <c r="AG100" s="64"/>
      <c r="AJ100" s="68" t="s">
        <v>103</v>
      </c>
      <c r="AK100" s="68">
        <v>491.4</v>
      </c>
      <c r="BB100" s="158" t="s">
        <v>1</v>
      </c>
      <c r="BM100" s="64">
        <f t="shared" si="11"/>
        <v>492</v>
      </c>
      <c r="BN100" s="64">
        <f t="shared" si="12"/>
        <v>492.98399999999998</v>
      </c>
      <c r="BO100" s="64">
        <f t="shared" si="13"/>
        <v>0.91575091575091572</v>
      </c>
      <c r="BP100" s="64">
        <f t="shared" si="14"/>
        <v>0.91758241758241765</v>
      </c>
    </row>
    <row r="101" spans="1:68" ht="16.5" hidden="1" customHeight="1" x14ac:dyDescent="0.25">
      <c r="A101" s="54" t="s">
        <v>206</v>
      </c>
      <c r="B101" s="54" t="s">
        <v>208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59" t="s">
        <v>209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199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206</v>
      </c>
      <c r="B102" s="54" t="s">
        <v>210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211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195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212</v>
      </c>
      <c r="B103" s="54" t="s">
        <v>213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214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215</v>
      </c>
      <c r="B104" s="54" t="s">
        <v>216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214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215</v>
      </c>
      <c r="B105" s="54" t="s">
        <v>217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214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180.95238095238093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182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1.3718699999999999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570</v>
      </c>
      <c r="Y107" s="729">
        <f>IFERROR(SUM(Y96:Y105),"0")</f>
        <v>576.90000000000009</v>
      </c>
      <c r="Z107" s="37"/>
      <c r="AA107" s="730"/>
      <c r="AB107" s="730"/>
      <c r="AC107" s="730"/>
    </row>
    <row r="108" spans="1:68" ht="16.5" hidden="1" customHeight="1" x14ac:dyDescent="0.25">
      <c r="A108" s="757" t="s">
        <v>218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219</v>
      </c>
      <c r="B110" s="54" t="s">
        <v>220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221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222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30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221</v>
      </c>
      <c r="AG111" s="64"/>
      <c r="AJ111" s="68"/>
      <c r="AK111" s="68">
        <v>0</v>
      </c>
      <c r="BB111" s="172" t="s">
        <v>1</v>
      </c>
      <c r="BM111" s="64">
        <f>IFERROR(X111*I111/H111,"0")</f>
        <v>31.165178571428573</v>
      </c>
      <c r="BN111" s="64">
        <f>IFERROR(Y111*I111/H111,"0")</f>
        <v>34.904999999999994</v>
      </c>
      <c r="BO111" s="64">
        <f>IFERROR(1/J111*(X111/H111),"0")</f>
        <v>4.1852678571428575E-2</v>
      </c>
      <c r="BP111" s="64">
        <f>IFERROR(1/J111*(Y111/H111),"0")</f>
        <v>4.6874999999999993E-2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/>
      <c r="M112" s="33" t="s">
        <v>102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221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225</v>
      </c>
      <c r="B113" s="54" t="s">
        <v>226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221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227</v>
      </c>
      <c r="B114" s="54" t="s">
        <v>228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221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2.6785714285714288</v>
      </c>
      <c r="Y115" s="729">
        <f>IFERROR(Y110/H110,"0")+IFERROR(Y111/H111,"0")+IFERROR(Y112/H112,"0")+IFERROR(Y113/H113,"0")+IFERROR(Y114/H114,"0")</f>
        <v>2.9999999999999996</v>
      </c>
      <c r="Z115" s="729">
        <f>IFERROR(IF(Z110="",0,Z110),"0")+IFERROR(IF(Z111="",0,Z111),"0")+IFERROR(IF(Z112="",0,Z112),"0")+IFERROR(IF(Z113="",0,Z113),"0")+IFERROR(IF(Z114="",0,Z114),"0")</f>
        <v>5.6940000000000004E-2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30</v>
      </c>
      <c r="Y116" s="729">
        <f>IFERROR(SUM(Y110:Y114),"0")</f>
        <v>33.599999999999994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136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229</v>
      </c>
      <c r="B118" s="54" t="s">
        <v>230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235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231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236</v>
      </c>
      <c r="B124" s="54" t="s">
        <v>237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236</v>
      </c>
      <c r="B125" s="54" t="s">
        <v>239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700</v>
      </c>
      <c r="Y125" s="728">
        <f t="shared" si="15"/>
        <v>705.6</v>
      </c>
      <c r="Z125" s="36">
        <f>IFERROR(IF(Y125=0,"",ROUNDUP(Y125/H125,0)*0.01898),"")</f>
        <v>1.59432</v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16"/>
        <v>742.75</v>
      </c>
      <c r="BN125" s="64">
        <f t="shared" si="17"/>
        <v>748.69200000000001</v>
      </c>
      <c r="BO125" s="64">
        <f t="shared" si="18"/>
        <v>1.3020833333333333</v>
      </c>
      <c r="BP125" s="64">
        <f t="shared" si="19"/>
        <v>1.3125</v>
      </c>
    </row>
    <row r="126" spans="1:68" ht="16.5" hidden="1" customHeight="1" x14ac:dyDescent="0.25">
      <c r="A126" s="54" t="s">
        <v>236</v>
      </c>
      <c r="B126" s="54" t="s">
        <v>241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132</v>
      </c>
      <c r="N126" s="33"/>
      <c r="O126" s="32">
        <v>45</v>
      </c>
      <c r="P126" s="1146" t="s">
        <v>242</v>
      </c>
      <c r="Q126" s="732"/>
      <c r="R126" s="732"/>
      <c r="S126" s="732"/>
      <c r="T126" s="733"/>
      <c r="U126" s="34" t="s">
        <v>243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245</v>
      </c>
      <c r="B127" s="54" t="s">
        <v>246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238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245</v>
      </c>
      <c r="B128" s="54" t="s">
        <v>247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1" t="s">
        <v>248</v>
      </c>
      <c r="Q128" s="732"/>
      <c r="R128" s="732"/>
      <c r="S128" s="732"/>
      <c r="T128" s="733"/>
      <c r="U128" s="34" t="s">
        <v>249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244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250</v>
      </c>
      <c r="B129" s="54" t="s">
        <v>251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101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1035</v>
      </c>
      <c r="Y129" s="728">
        <f t="shared" si="15"/>
        <v>1036.8000000000002</v>
      </c>
      <c r="Z129" s="36">
        <f t="shared" si="20"/>
        <v>2.4998399999999998</v>
      </c>
      <c r="AA129" s="56"/>
      <c r="AB129" s="57"/>
      <c r="AC129" s="195" t="s">
        <v>238</v>
      </c>
      <c r="AG129" s="64"/>
      <c r="AJ129" s="68" t="s">
        <v>103</v>
      </c>
      <c r="AK129" s="68">
        <v>491.4</v>
      </c>
      <c r="BB129" s="196" t="s">
        <v>1</v>
      </c>
      <c r="BM129" s="64">
        <f t="shared" si="16"/>
        <v>1131.5999999999999</v>
      </c>
      <c r="BN129" s="64">
        <f t="shared" si="17"/>
        <v>1133.5680000000002</v>
      </c>
      <c r="BO129" s="64">
        <f t="shared" si="18"/>
        <v>2.1062271062271063</v>
      </c>
      <c r="BP129" s="64">
        <f t="shared" si="19"/>
        <v>2.1098901098901104</v>
      </c>
    </row>
    <row r="130" spans="1:68" ht="27" hidden="1" customHeight="1" x14ac:dyDescent="0.25">
      <c r="A130" s="54" t="s">
        <v>250</v>
      </c>
      <c r="B130" s="54" t="s">
        <v>252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132</v>
      </c>
      <c r="N130" s="33"/>
      <c r="O130" s="32">
        <v>45</v>
      </c>
      <c r="P130" s="1038" t="s">
        <v>253</v>
      </c>
      <c r="Q130" s="732"/>
      <c r="R130" s="732"/>
      <c r="S130" s="732"/>
      <c r="T130" s="733"/>
      <c r="U130" s="34" t="s">
        <v>249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244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254</v>
      </c>
      <c r="B131" s="54" t="s">
        <v>255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60</v>
      </c>
      <c r="Y131" s="728">
        <f t="shared" si="15"/>
        <v>61.2</v>
      </c>
      <c r="Z131" s="36">
        <f t="shared" si="20"/>
        <v>0.22134000000000001</v>
      </c>
      <c r="AA131" s="56"/>
      <c r="AB131" s="57"/>
      <c r="AC131" s="199" t="s">
        <v>256</v>
      </c>
      <c r="AG131" s="64"/>
      <c r="AJ131" s="68"/>
      <c r="AK131" s="68">
        <v>0</v>
      </c>
      <c r="BB131" s="200" t="s">
        <v>1</v>
      </c>
      <c r="BM131" s="64">
        <f t="shared" si="16"/>
        <v>66</v>
      </c>
      <c r="BN131" s="64">
        <f t="shared" si="17"/>
        <v>67.319999999999993</v>
      </c>
      <c r="BO131" s="64">
        <f t="shared" si="18"/>
        <v>0.18315018315018317</v>
      </c>
      <c r="BP131" s="64">
        <f t="shared" si="19"/>
        <v>0.18681318681318682</v>
      </c>
    </row>
    <row r="132" spans="1:68" ht="37.5" hidden="1" customHeight="1" x14ac:dyDescent="0.25">
      <c r="A132" s="54" t="s">
        <v>257</v>
      </c>
      <c r="B132" s="54" t="s">
        <v>258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259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499.99999999999994</v>
      </c>
      <c r="Y133" s="729">
        <f>IFERROR(Y124/H124,"0")+IFERROR(Y125/H125,"0")+IFERROR(Y126/H126,"0")+IFERROR(Y127/H127,"0")+IFERROR(Y128/H128,"0")+IFERROR(Y129/H129,"0")+IFERROR(Y130/H130,"0")+IFERROR(Y131/H131,"0")+IFERROR(Y132/H132,"0")</f>
        <v>502.00000000000006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4.3154999999999992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1795</v>
      </c>
      <c r="Y134" s="729">
        <f>IFERROR(SUM(Y124:Y132),"0")</f>
        <v>1803.6000000000001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176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260</v>
      </c>
      <c r="B136" s="54" t="s">
        <v>261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263</v>
      </c>
      <c r="B137" s="54" t="s">
        <v>264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49.5</v>
      </c>
      <c r="Y137" s="728">
        <f>IFERROR(IF(X137="",0,CEILING((X137/$H137),1)*$H137),"")</f>
        <v>49.5</v>
      </c>
      <c r="Z137" s="36">
        <f>IFERROR(IF(Y137=0,"",ROUNDUP(Y137/H137,0)*0.00651),"")</f>
        <v>0.16275000000000001</v>
      </c>
      <c r="AA137" s="56"/>
      <c r="AB137" s="57"/>
      <c r="AC137" s="205" t="s">
        <v>265</v>
      </c>
      <c r="AG137" s="64"/>
      <c r="AJ137" s="68"/>
      <c r="AK137" s="68">
        <v>0</v>
      </c>
      <c r="BB137" s="206" t="s">
        <v>1</v>
      </c>
      <c r="BM137" s="64">
        <f>IFERROR(X137*I137/H137,"0")</f>
        <v>55.95</v>
      </c>
      <c r="BN137" s="64">
        <f>IFERROR(Y137*I137/H137,"0")</f>
        <v>55.95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25</v>
      </c>
      <c r="Y138" s="729">
        <f>IFERROR(Y136/H136,"0")+IFERROR(Y137/H137,"0")</f>
        <v>25</v>
      </c>
      <c r="Z138" s="729">
        <f>IFERROR(IF(Z136="",0,Z136),"0")+IFERROR(IF(Z137="",0,Z137),"0")</f>
        <v>0.16275000000000001</v>
      </c>
      <c r="AA138" s="730"/>
      <c r="AB138" s="730"/>
      <c r="AC138" s="730"/>
    </row>
    <row r="139" spans="1:68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49.5</v>
      </c>
      <c r="Y139" s="729">
        <f>IFERROR(SUM(Y136:Y137),"0")</f>
        <v>49.5</v>
      </c>
      <c r="Z139" s="37"/>
      <c r="AA139" s="730"/>
      <c r="AB139" s="730"/>
      <c r="AC139" s="730"/>
    </row>
    <row r="140" spans="1:68" ht="16.5" hidden="1" customHeight="1" x14ac:dyDescent="0.25">
      <c r="A140" s="757" t="s">
        <v>266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267</v>
      </c>
      <c r="B142" s="54" t="s">
        <v>268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269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267</v>
      </c>
      <c r="B143" s="54" t="s">
        <v>270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20</v>
      </c>
      <c r="Y143" s="728">
        <f>IFERROR(IF(X143="",0,CEILING((X143/$H143),1)*$H143),"")</f>
        <v>22.400000000000002</v>
      </c>
      <c r="Z143" s="36">
        <f>IFERROR(IF(Y143=0,"",ROUNDUP(Y143/H143,0)*0.00651),"")</f>
        <v>4.5569999999999999E-2</v>
      </c>
      <c r="AA143" s="56"/>
      <c r="AB143" s="57"/>
      <c r="AC143" s="209" t="s">
        <v>269</v>
      </c>
      <c r="AG143" s="64"/>
      <c r="AJ143" s="68"/>
      <c r="AK143" s="68">
        <v>0</v>
      </c>
      <c r="BB143" s="210" t="s">
        <v>1</v>
      </c>
      <c r="BM143" s="64">
        <f>IFERROR(X143*I143/H143,"0")</f>
        <v>21.124999999999996</v>
      </c>
      <c r="BN143" s="64">
        <f>IFERROR(Y143*I143/H143,"0")</f>
        <v>23.66</v>
      </c>
      <c r="BO143" s="64">
        <f>IFERROR(1/J143*(X143/H143),"0")</f>
        <v>3.4340659340659344E-2</v>
      </c>
      <c r="BP143" s="64">
        <f>IFERROR(1/J143*(Y143/H143),"0")</f>
        <v>3.8461538461538464E-2</v>
      </c>
    </row>
    <row r="144" spans="1:68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6.25</v>
      </c>
      <c r="Y144" s="729">
        <f>IFERROR(Y142/H142,"0")+IFERROR(Y143/H143,"0")</f>
        <v>7</v>
      </c>
      <c r="Z144" s="729">
        <f>IFERROR(IF(Z142="",0,Z142),"0")+IFERROR(IF(Z143="",0,Z143),"0")</f>
        <v>4.5569999999999999E-2</v>
      </c>
      <c r="AA144" s="730"/>
      <c r="AB144" s="730"/>
      <c r="AC144" s="730"/>
    </row>
    <row r="145" spans="1:68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20</v>
      </c>
      <c r="Y145" s="729">
        <f>IFERROR(SUM(Y142:Y143),"0")</f>
        <v>22.400000000000002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147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customHeight="1" x14ac:dyDescent="0.25">
      <c r="A147" s="54" t="s">
        <v>271</v>
      </c>
      <c r="B147" s="54" t="s">
        <v>272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42</v>
      </c>
      <c r="Y147" s="728">
        <f>IFERROR(IF(X147="",0,CEILING((X147/$H147),1)*$H147),"")</f>
        <v>42</v>
      </c>
      <c r="Z147" s="36">
        <f>IFERROR(IF(Y147=0,"",ROUNDUP(Y147/H147,0)*0.00651),"")</f>
        <v>9.7650000000000001E-2</v>
      </c>
      <c r="AA147" s="56"/>
      <c r="AB147" s="57"/>
      <c r="AC147" s="211" t="s">
        <v>273</v>
      </c>
      <c r="AG147" s="64"/>
      <c r="AJ147" s="68"/>
      <c r="AK147" s="68">
        <v>0</v>
      </c>
      <c r="BB147" s="212" t="s">
        <v>1</v>
      </c>
      <c r="BM147" s="64">
        <f>IFERROR(X147*I147/H147,"0")</f>
        <v>46.02</v>
      </c>
      <c r="BN147" s="64">
        <f>IFERROR(Y147*I147/H147,"0")</f>
        <v>46.02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ht="27" hidden="1" customHeight="1" x14ac:dyDescent="0.25">
      <c r="A148" s="54" t="s">
        <v>271</v>
      </c>
      <c r="B148" s="54" t="s">
        <v>274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273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15.000000000000002</v>
      </c>
      <c r="Y149" s="729">
        <f>IFERROR(Y147/H147,"0")+IFERROR(Y148/H148,"0")</f>
        <v>15.000000000000002</v>
      </c>
      <c r="Z149" s="729">
        <f>IFERROR(IF(Z147="",0,Z147),"0")+IFERROR(IF(Z148="",0,Z148),"0")</f>
        <v>9.7650000000000001E-2</v>
      </c>
      <c r="AA149" s="730"/>
      <c r="AB149" s="730"/>
      <c r="AC149" s="730"/>
    </row>
    <row r="150" spans="1:68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42</v>
      </c>
      <c r="Y150" s="729">
        <f>IFERROR(SUM(Y147:Y148),"0")</f>
        <v>42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275</v>
      </c>
      <c r="B152" s="54" t="s">
        <v>276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269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275</v>
      </c>
      <c r="B153" s="54" t="s">
        <v>277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56.1</v>
      </c>
      <c r="Y153" s="728">
        <f>IFERROR(IF(X153="",0,CEILING((X153/$H153),1)*$H153),"")</f>
        <v>58.080000000000005</v>
      </c>
      <c r="Z153" s="36">
        <f>IFERROR(IF(Y153=0,"",ROUNDUP(Y153/H153,0)*0.00651),"")</f>
        <v>0.14322000000000001</v>
      </c>
      <c r="AA153" s="56"/>
      <c r="AB153" s="57"/>
      <c r="AC153" s="217" t="s">
        <v>269</v>
      </c>
      <c r="AG153" s="64"/>
      <c r="AJ153" s="68"/>
      <c r="AK153" s="68">
        <v>0</v>
      </c>
      <c r="BB153" s="218" t="s">
        <v>1</v>
      </c>
      <c r="BM153" s="64">
        <f>IFERROR(X153*I153/H153,"0")</f>
        <v>61.795000000000002</v>
      </c>
      <c r="BN153" s="64">
        <f>IFERROR(Y153*I153/H153,"0")</f>
        <v>63.976000000000006</v>
      </c>
      <c r="BO153" s="64">
        <f>IFERROR(1/J153*(X153/H153),"0")</f>
        <v>0.11675824175824177</v>
      </c>
      <c r="BP153" s="64">
        <f>IFERROR(1/J153*(Y153/H153),"0")</f>
        <v>0.12087912087912089</v>
      </c>
    </row>
    <row r="154" spans="1:68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21.25</v>
      </c>
      <c r="Y154" s="729">
        <f>IFERROR(Y152/H152,"0")+IFERROR(Y153/H153,"0")</f>
        <v>22</v>
      </c>
      <c r="Z154" s="729">
        <f>IFERROR(IF(Z152="",0,Z152),"0")+IFERROR(IF(Z153="",0,Z153),"0")</f>
        <v>0.14322000000000001</v>
      </c>
      <c r="AA154" s="730"/>
      <c r="AB154" s="730"/>
      <c r="AC154" s="730"/>
    </row>
    <row r="155" spans="1:68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56.1</v>
      </c>
      <c r="Y155" s="729">
        <f>IFERROR(SUM(Y152:Y153),"0")</f>
        <v>58.080000000000005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278</v>
      </c>
      <c r="B158" s="54" t="s">
        <v>279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280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147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281</v>
      </c>
      <c r="B162" s="54" t="s">
        <v>282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283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284</v>
      </c>
      <c r="B163" s="54" t="s">
        <v>285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286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287</v>
      </c>
      <c r="B164" s="54" t="s">
        <v>288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290</v>
      </c>
      <c r="B165" s="54" t="s">
        <v>291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286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292</v>
      </c>
      <c r="B166" s="54" t="s">
        <v>293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289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294</v>
      </c>
      <c r="B170" s="54" t="s">
        <v>295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300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301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136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302</v>
      </c>
      <c r="B177" s="54" t="s">
        <v>303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304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147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305</v>
      </c>
      <c r="B181" s="54" t="s">
        <v>306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307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50</v>
      </c>
      <c r="Y182" s="728">
        <f t="shared" si="21"/>
        <v>50.400000000000006</v>
      </c>
      <c r="Z182" s="36">
        <f>IFERROR(IF(Y182=0,"",ROUNDUP(Y182/H182,0)*0.00902),"")</f>
        <v>0.10824</v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53.214285714285715</v>
      </c>
      <c r="BN182" s="64">
        <f t="shared" si="23"/>
        <v>53.64</v>
      </c>
      <c r="BO182" s="64">
        <f t="shared" si="24"/>
        <v>9.0187590187590191E-2</v>
      </c>
      <c r="BP182" s="64">
        <f t="shared" si="25"/>
        <v>9.0909090909090912E-2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313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140</v>
      </c>
      <c r="Y184" s="728">
        <f t="shared" si="21"/>
        <v>140.70000000000002</v>
      </c>
      <c r="Z184" s="36">
        <f>IFERROR(IF(Y184=0,"",ROUNDUP(Y184/H184,0)*0.00502),"")</f>
        <v>0.33634000000000003</v>
      </c>
      <c r="AA184" s="56"/>
      <c r="AB184" s="57"/>
      <c r="AC184" s="243" t="s">
        <v>307</v>
      </c>
      <c r="AG184" s="64"/>
      <c r="AJ184" s="68"/>
      <c r="AK184" s="68">
        <v>0</v>
      </c>
      <c r="BB184" s="244" t="s">
        <v>1</v>
      </c>
      <c r="BM184" s="64">
        <f t="shared" si="22"/>
        <v>148.66666666666666</v>
      </c>
      <c r="BN184" s="64">
        <f t="shared" si="23"/>
        <v>149.41</v>
      </c>
      <c r="BO184" s="64">
        <f t="shared" si="24"/>
        <v>0.28490028490028491</v>
      </c>
      <c r="BP184" s="64">
        <f t="shared" si="25"/>
        <v>0.28632478632478636</v>
      </c>
    </row>
    <row r="185" spans="1:68" ht="27" customHeight="1" x14ac:dyDescent="0.25">
      <c r="A185" s="54" t="s">
        <v>316</v>
      </c>
      <c r="B185" s="54" t="s">
        <v>317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59.499999999999993</v>
      </c>
      <c r="Y185" s="728">
        <f t="shared" si="21"/>
        <v>60.900000000000006</v>
      </c>
      <c r="Z185" s="36">
        <f>IFERROR(IF(Y185=0,"",ROUNDUP(Y185/H185,0)*0.00502),"")</f>
        <v>0.14558000000000001</v>
      </c>
      <c r="AA185" s="56"/>
      <c r="AB185" s="57"/>
      <c r="AC185" s="245" t="s">
        <v>310</v>
      </c>
      <c r="AG185" s="64"/>
      <c r="AJ185" s="68"/>
      <c r="AK185" s="68">
        <v>0</v>
      </c>
      <c r="BB185" s="246" t="s">
        <v>1</v>
      </c>
      <c r="BM185" s="64">
        <f t="shared" si="22"/>
        <v>63.183333333333316</v>
      </c>
      <c r="BN185" s="64">
        <f t="shared" si="23"/>
        <v>64.67</v>
      </c>
      <c r="BO185" s="64">
        <f t="shared" si="24"/>
        <v>0.12108262108262108</v>
      </c>
      <c r="BP185" s="64">
        <f t="shared" si="25"/>
        <v>0.12393162393162395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4" t="s">
        <v>320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321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322</v>
      </c>
      <c r="B187" s="54" t="s">
        <v>323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122.5</v>
      </c>
      <c r="Y187" s="728">
        <f t="shared" si="21"/>
        <v>123.9</v>
      </c>
      <c r="Z187" s="36">
        <f>IFERROR(IF(Y187=0,"",ROUNDUP(Y187/H187,0)*0.00502),"")</f>
        <v>0.29618</v>
      </c>
      <c r="AA187" s="56"/>
      <c r="AB187" s="57"/>
      <c r="AC187" s="249" t="s">
        <v>313</v>
      </c>
      <c r="AG187" s="64"/>
      <c r="AJ187" s="68"/>
      <c r="AK187" s="68">
        <v>0</v>
      </c>
      <c r="BB187" s="250" t="s">
        <v>1</v>
      </c>
      <c r="BM187" s="64">
        <f t="shared" si="22"/>
        <v>128.33333333333331</v>
      </c>
      <c r="BN187" s="64">
        <f t="shared" si="23"/>
        <v>129.80000000000001</v>
      </c>
      <c r="BO187" s="64">
        <f t="shared" si="24"/>
        <v>0.2492877492877493</v>
      </c>
      <c r="BP187" s="64">
        <f t="shared" si="25"/>
        <v>0.25213675213675218</v>
      </c>
    </row>
    <row r="188" spans="1:68" ht="27" hidden="1" customHeight="1" x14ac:dyDescent="0.25">
      <c r="A188" s="54" t="s">
        <v>324</v>
      </c>
      <c r="B188" s="54" t="s">
        <v>325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313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326</v>
      </c>
      <c r="B189" s="54" t="s">
        <v>327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328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165.23809523809521</v>
      </c>
      <c r="Y190" s="729">
        <f>IFERROR(Y181/H181,"0")+IFERROR(Y182/H182,"0")+IFERROR(Y183/H183,"0")+IFERROR(Y184/H184,"0")+IFERROR(Y185/H185,"0")+IFERROR(Y186/H186,"0")+IFERROR(Y187/H187,"0")+IFERROR(Y188/H188,"0")+IFERROR(Y189/H189,"0")</f>
        <v>167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0.88634000000000002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372</v>
      </c>
      <c r="Y191" s="729">
        <f>IFERROR(SUM(Y181:Y189),"0")</f>
        <v>375.90000000000003</v>
      </c>
      <c r="Z191" s="37"/>
      <c r="AA191" s="730"/>
      <c r="AB191" s="730"/>
      <c r="AC191" s="730"/>
    </row>
    <row r="192" spans="1:68" ht="16.5" hidden="1" customHeight="1" x14ac:dyDescent="0.25">
      <c r="A192" s="757" t="s">
        <v>329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330</v>
      </c>
      <c r="B194" s="54" t="s">
        <v>331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332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332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136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335</v>
      </c>
      <c r="B199" s="54" t="s">
        <v>336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337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338</v>
      </c>
      <c r="B200" s="54" t="s">
        <v>339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337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147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340</v>
      </c>
      <c r="B204" s="54" t="s">
        <v>341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100</v>
      </c>
      <c r="Y204" s="728">
        <f t="shared" ref="Y204:Y211" si="26">IFERROR(IF(X204="",0,CEILING((X204/$H204),1)*$H204),"")</f>
        <v>102.60000000000001</v>
      </c>
      <c r="Z204" s="36">
        <f>IFERROR(IF(Y204=0,"",ROUNDUP(Y204/H204,0)*0.00902),"")</f>
        <v>0.17138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103.88888888888889</v>
      </c>
      <c r="BN204" s="64">
        <f t="shared" ref="BN204:BN211" si="28">IFERROR(Y204*I204/H204,"0")</f>
        <v>106.59000000000002</v>
      </c>
      <c r="BO204" s="64">
        <f t="shared" ref="BO204:BO211" si="29">IFERROR(1/J204*(X204/H204),"0")</f>
        <v>0.14029180695847362</v>
      </c>
      <c r="BP204" s="64">
        <f t="shared" ref="BP204:BP211" si="30">IFERROR(1/J204*(Y204/H204),"0")</f>
        <v>0.14393939393939395</v>
      </c>
    </row>
    <row r="205" spans="1:68" ht="27" customHeight="1" x14ac:dyDescent="0.25">
      <c r="A205" s="54" t="s">
        <v>343</v>
      </c>
      <c r="B205" s="54" t="s">
        <v>344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30</v>
      </c>
      <c r="Y205" s="728">
        <f t="shared" si="26"/>
        <v>32.400000000000006</v>
      </c>
      <c r="Z205" s="36">
        <f>IFERROR(IF(Y205=0,"",ROUNDUP(Y205/H205,0)*0.00902),"")</f>
        <v>5.4120000000000001E-2</v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27"/>
        <v>31.166666666666668</v>
      </c>
      <c r="BN205" s="64">
        <f t="shared" si="28"/>
        <v>33.660000000000004</v>
      </c>
      <c r="BO205" s="64">
        <f t="shared" si="29"/>
        <v>4.208754208754209E-2</v>
      </c>
      <c r="BP205" s="64">
        <f t="shared" si="30"/>
        <v>4.5454545454545463E-2</v>
      </c>
    </row>
    <row r="206" spans="1:68" ht="27" customHeight="1" x14ac:dyDescent="0.25">
      <c r="A206" s="54" t="s">
        <v>346</v>
      </c>
      <c r="B206" s="54" t="s">
        <v>347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200</v>
      </c>
      <c r="Y206" s="728">
        <f t="shared" si="26"/>
        <v>205.20000000000002</v>
      </c>
      <c r="Z206" s="36">
        <f>IFERROR(IF(Y206=0,"",ROUNDUP(Y206/H206,0)*0.00902),"")</f>
        <v>0.34276000000000001</v>
      </c>
      <c r="AA206" s="56"/>
      <c r="AB206" s="57"/>
      <c r="AC206" s="267" t="s">
        <v>348</v>
      </c>
      <c r="AG206" s="64"/>
      <c r="AJ206" s="68"/>
      <c r="AK206" s="68">
        <v>0</v>
      </c>
      <c r="BB206" s="268" t="s">
        <v>1</v>
      </c>
      <c r="BM206" s="64">
        <f t="shared" si="27"/>
        <v>207.77777777777777</v>
      </c>
      <c r="BN206" s="64">
        <f t="shared" si="28"/>
        <v>213.18000000000004</v>
      </c>
      <c r="BO206" s="64">
        <f t="shared" si="29"/>
        <v>0.28058361391694725</v>
      </c>
      <c r="BP206" s="64">
        <f t="shared" si="30"/>
        <v>0.2878787878787879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351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352</v>
      </c>
      <c r="B208" s="54" t="s">
        <v>353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96</v>
      </c>
      <c r="Y208" s="728">
        <f t="shared" si="26"/>
        <v>97.2</v>
      </c>
      <c r="Z208" s="36">
        <f>IFERROR(IF(Y208=0,"",ROUNDUP(Y208/H208,0)*0.00502),"")</f>
        <v>0.27107999999999999</v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27"/>
        <v>102.93333333333334</v>
      </c>
      <c r="BN208" s="64">
        <f t="shared" si="28"/>
        <v>104.22</v>
      </c>
      <c r="BO208" s="64">
        <f t="shared" si="29"/>
        <v>0.22792022792022792</v>
      </c>
      <c r="BP208" s="64">
        <f t="shared" si="30"/>
        <v>0.23076923076923078</v>
      </c>
    </row>
    <row r="209" spans="1:68" ht="27" customHeight="1" x14ac:dyDescent="0.25">
      <c r="A209" s="54" t="s">
        <v>354</v>
      </c>
      <c r="B209" s="54" t="s">
        <v>355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24</v>
      </c>
      <c r="Y209" s="728">
        <f t="shared" si="26"/>
        <v>25.2</v>
      </c>
      <c r="Z209" s="36">
        <f>IFERROR(IF(Y209=0,"",ROUNDUP(Y209/H209,0)*0.00502),"")</f>
        <v>7.0280000000000009E-2</v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27"/>
        <v>25.333333333333329</v>
      </c>
      <c r="BN209" s="64">
        <f t="shared" si="28"/>
        <v>26.599999999999998</v>
      </c>
      <c r="BO209" s="64">
        <f t="shared" si="29"/>
        <v>5.6980056980056981E-2</v>
      </c>
      <c r="BP209" s="64">
        <f t="shared" si="30"/>
        <v>5.9829059829059839E-2</v>
      </c>
    </row>
    <row r="210" spans="1:68" ht="27" customHeight="1" x14ac:dyDescent="0.25">
      <c r="A210" s="54" t="s">
        <v>356</v>
      </c>
      <c r="B210" s="54" t="s">
        <v>357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66</v>
      </c>
      <c r="Y210" s="728">
        <f t="shared" si="26"/>
        <v>66.600000000000009</v>
      </c>
      <c r="Z210" s="36">
        <f>IFERROR(IF(Y210=0,"",ROUNDUP(Y210/H210,0)*0.00502),"")</f>
        <v>0.18574000000000002</v>
      </c>
      <c r="AA210" s="56"/>
      <c r="AB210" s="57"/>
      <c r="AC210" s="275" t="s">
        <v>348</v>
      </c>
      <c r="AG210" s="64"/>
      <c r="AJ210" s="68"/>
      <c r="AK210" s="68">
        <v>0</v>
      </c>
      <c r="BB210" s="276" t="s">
        <v>1</v>
      </c>
      <c r="BM210" s="64">
        <f t="shared" si="27"/>
        <v>69.666666666666657</v>
      </c>
      <c r="BN210" s="64">
        <f t="shared" si="28"/>
        <v>70.3</v>
      </c>
      <c r="BO210" s="64">
        <f t="shared" si="29"/>
        <v>0.15669515669515671</v>
      </c>
      <c r="BP210" s="64">
        <f t="shared" si="30"/>
        <v>0.15811965811965817</v>
      </c>
    </row>
    <row r="211" spans="1:68" ht="27" customHeight="1" x14ac:dyDescent="0.25">
      <c r="A211" s="54" t="s">
        <v>358</v>
      </c>
      <c r="B211" s="54" t="s">
        <v>359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75</v>
      </c>
      <c r="Y211" s="728">
        <f t="shared" si="26"/>
        <v>75.600000000000009</v>
      </c>
      <c r="Z211" s="36">
        <f>IFERROR(IF(Y211=0,"",ROUNDUP(Y211/H211,0)*0.00502),"")</f>
        <v>0.21084</v>
      </c>
      <c r="AA211" s="56"/>
      <c r="AB211" s="57"/>
      <c r="AC211" s="277" t="s">
        <v>351</v>
      </c>
      <c r="AG211" s="64"/>
      <c r="AJ211" s="68"/>
      <c r="AK211" s="68">
        <v>0</v>
      </c>
      <c r="BB211" s="278" t="s">
        <v>1</v>
      </c>
      <c r="BM211" s="64">
        <f t="shared" si="27"/>
        <v>79.166666666666671</v>
      </c>
      <c r="BN211" s="64">
        <f t="shared" si="28"/>
        <v>79.800000000000011</v>
      </c>
      <c r="BO211" s="64">
        <f t="shared" si="29"/>
        <v>0.17806267806267806</v>
      </c>
      <c r="BP211" s="64">
        <f t="shared" si="30"/>
        <v>0.17948717948717954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206.11111111111109</v>
      </c>
      <c r="Y212" s="729">
        <f>IFERROR(Y204/H204,"0")+IFERROR(Y205/H205,"0")+IFERROR(Y206/H206,"0")+IFERROR(Y207/H207,"0")+IFERROR(Y208/H208,"0")+IFERROR(Y209/H209,"0")+IFERROR(Y210/H210,"0")+IFERROR(Y211/H211,"0")</f>
        <v>210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1.3061999999999998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591</v>
      </c>
      <c r="Y213" s="729">
        <f>IFERROR(SUM(Y204:Y211),"0")</f>
        <v>604.80000000000007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360</v>
      </c>
      <c r="B215" s="54" t="s">
        <v>361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363</v>
      </c>
      <c r="B216" s="54" t="s">
        <v>364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132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368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369</v>
      </c>
      <c r="B218" s="54" t="s">
        <v>370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200</v>
      </c>
      <c r="Y218" s="728">
        <f t="shared" si="31"/>
        <v>200.1</v>
      </c>
      <c r="Z218" s="36">
        <f>IFERROR(IF(Y218=0,"",ROUNDUP(Y218/H218,0)*0.01898),"")</f>
        <v>0.43653999999999998</v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211.93103448275863</v>
      </c>
      <c r="BN218" s="64">
        <f t="shared" si="33"/>
        <v>212.03699999999998</v>
      </c>
      <c r="BO218" s="64">
        <f t="shared" si="34"/>
        <v>0.35919540229885061</v>
      </c>
      <c r="BP218" s="64">
        <f t="shared" si="35"/>
        <v>0.359375</v>
      </c>
    </row>
    <row r="219" spans="1:68" ht="27" customHeight="1" x14ac:dyDescent="0.25">
      <c r="A219" s="54" t="s">
        <v>372</v>
      </c>
      <c r="B219" s="54" t="s">
        <v>373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280</v>
      </c>
      <c r="Y219" s="728">
        <f t="shared" si="31"/>
        <v>280.8</v>
      </c>
      <c r="Z219" s="36">
        <f t="shared" ref="Z219:Z226" si="36">IFERROR(IF(Y219=0,"",ROUNDUP(Y219/H219,0)*0.00651),"")</f>
        <v>0.76167000000000007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2"/>
        <v>311.5</v>
      </c>
      <c r="BN219" s="64">
        <f t="shared" si="33"/>
        <v>312.39</v>
      </c>
      <c r="BO219" s="64">
        <f t="shared" si="34"/>
        <v>0.64102564102564108</v>
      </c>
      <c r="BP219" s="64">
        <f t="shared" si="35"/>
        <v>0.64285714285714302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132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480</v>
      </c>
      <c r="Y221" s="728">
        <f t="shared" si="31"/>
        <v>480</v>
      </c>
      <c r="Z221" s="36">
        <f t="shared" si="36"/>
        <v>1.302</v>
      </c>
      <c r="AA221" s="56"/>
      <c r="AB221" s="57"/>
      <c r="AC221" s="291" t="s">
        <v>371</v>
      </c>
      <c r="AG221" s="64"/>
      <c r="AJ221" s="68"/>
      <c r="AK221" s="68">
        <v>0</v>
      </c>
      <c r="BB221" s="292" t="s">
        <v>1</v>
      </c>
      <c r="BM221" s="64">
        <f t="shared" si="32"/>
        <v>530.40000000000009</v>
      </c>
      <c r="BN221" s="64">
        <f t="shared" si="33"/>
        <v>530.40000000000009</v>
      </c>
      <c r="BO221" s="64">
        <f t="shared" si="34"/>
        <v>1.098901098901099</v>
      </c>
      <c r="BP221" s="64">
        <f t="shared" si="35"/>
        <v>1.098901098901099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371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381</v>
      </c>
      <c r="B223" s="54" t="s">
        <v>382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384</v>
      </c>
      <c r="B224" s="54" t="s">
        <v>385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120</v>
      </c>
      <c r="Y224" s="728">
        <f t="shared" si="31"/>
        <v>120</v>
      </c>
      <c r="Z224" s="36">
        <f t="shared" si="36"/>
        <v>0.32550000000000001</v>
      </c>
      <c r="AA224" s="56"/>
      <c r="AB224" s="57"/>
      <c r="AC224" s="297" t="s">
        <v>383</v>
      </c>
      <c r="AG224" s="64"/>
      <c r="AJ224" s="68"/>
      <c r="AK224" s="68">
        <v>0</v>
      </c>
      <c r="BB224" s="298" t="s">
        <v>1</v>
      </c>
      <c r="BM224" s="64">
        <f t="shared" si="32"/>
        <v>132.60000000000002</v>
      </c>
      <c r="BN224" s="64">
        <f t="shared" si="33"/>
        <v>132.60000000000002</v>
      </c>
      <c r="BO224" s="64">
        <f t="shared" si="34"/>
        <v>0.27472527472527475</v>
      </c>
      <c r="BP224" s="64">
        <f t="shared" si="35"/>
        <v>0.27472527472527475</v>
      </c>
    </row>
    <row r="225" spans="1:68" ht="27" customHeight="1" x14ac:dyDescent="0.25">
      <c r="A225" s="54" t="s">
        <v>386</v>
      </c>
      <c r="B225" s="54" t="s">
        <v>387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120</v>
      </c>
      <c r="Y225" s="728">
        <f t="shared" si="31"/>
        <v>120</v>
      </c>
      <c r="Z225" s="36">
        <f t="shared" si="36"/>
        <v>0.32550000000000001</v>
      </c>
      <c r="AA225" s="56"/>
      <c r="AB225" s="57"/>
      <c r="AC225" s="299" t="s">
        <v>388</v>
      </c>
      <c r="AG225" s="64"/>
      <c r="AJ225" s="68"/>
      <c r="AK225" s="68">
        <v>0</v>
      </c>
      <c r="BB225" s="300" t="s">
        <v>1</v>
      </c>
      <c r="BM225" s="64">
        <f t="shared" si="32"/>
        <v>132.9</v>
      </c>
      <c r="BN225" s="64">
        <f t="shared" si="33"/>
        <v>132.9</v>
      </c>
      <c r="BO225" s="64">
        <f t="shared" si="34"/>
        <v>0.27472527472527475</v>
      </c>
      <c r="BP225" s="64">
        <f t="shared" si="35"/>
        <v>0.27472527472527475</v>
      </c>
    </row>
    <row r="226" spans="1:68" ht="27" hidden="1" customHeight="1" x14ac:dyDescent="0.25">
      <c r="A226" s="54" t="s">
        <v>389</v>
      </c>
      <c r="B226" s="54" t="s">
        <v>390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391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392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439.65517241379314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440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3.1512099999999998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1200</v>
      </c>
      <c r="Y228" s="729">
        <f>IFERROR(SUM(Y215:Y226),"0")</f>
        <v>1200.9000000000001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176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393</v>
      </c>
      <c r="B230" s="54" t="s">
        <v>394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132</v>
      </c>
      <c r="N230" s="33"/>
      <c r="O230" s="32">
        <v>30</v>
      </c>
      <c r="P230" s="837" t="s">
        <v>395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397</v>
      </c>
      <c r="B231" s="54" t="s">
        <v>398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399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400</v>
      </c>
      <c r="B232" s="54" t="s">
        <v>401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132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80</v>
      </c>
      <c r="Y232" s="728">
        <f>IFERROR(IF(X232="",0,CEILING((X232/$H232),1)*$H232),"")</f>
        <v>81.599999999999994</v>
      </c>
      <c r="Z232" s="36">
        <f>IFERROR(IF(Y232=0,"",ROUNDUP(Y232/H232,0)*0.00651),"")</f>
        <v>0.22134000000000001</v>
      </c>
      <c r="AA232" s="56"/>
      <c r="AB232" s="57"/>
      <c r="AC232" s="307" t="s">
        <v>402</v>
      </c>
      <c r="AG232" s="64"/>
      <c r="AJ232" s="68"/>
      <c r="AK232" s="68">
        <v>0</v>
      </c>
      <c r="BB232" s="308" t="s">
        <v>1</v>
      </c>
      <c r="BM232" s="64">
        <f>IFERROR(X232*I232/H232,"0")</f>
        <v>88.40000000000002</v>
      </c>
      <c r="BN232" s="64">
        <f>IFERROR(Y232*I232/H232,"0")</f>
        <v>90.168000000000006</v>
      </c>
      <c r="BO232" s="64">
        <f>IFERROR(1/J232*(X232/H232),"0")</f>
        <v>0.18315018315018317</v>
      </c>
      <c r="BP232" s="64">
        <f>IFERROR(1/J232*(Y232/H232),"0")</f>
        <v>0.18681318681318682</v>
      </c>
    </row>
    <row r="233" spans="1:68" ht="27" customHeight="1" x14ac:dyDescent="0.25">
      <c r="A233" s="54" t="s">
        <v>403</v>
      </c>
      <c r="B233" s="54" t="s">
        <v>404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52</v>
      </c>
      <c r="Y233" s="728">
        <f>IFERROR(IF(X233="",0,CEILING((X233/$H233),1)*$H233),"")</f>
        <v>52.8</v>
      </c>
      <c r="Z233" s="36">
        <f>IFERROR(IF(Y233=0,"",ROUNDUP(Y233/H233,0)*0.00651),"")</f>
        <v>0.14322000000000001</v>
      </c>
      <c r="AA233" s="56"/>
      <c r="AB233" s="57"/>
      <c r="AC233" s="309" t="s">
        <v>396</v>
      </c>
      <c r="AG233" s="64"/>
      <c r="AJ233" s="68"/>
      <c r="AK233" s="68">
        <v>0</v>
      </c>
      <c r="BB233" s="310" t="s">
        <v>1</v>
      </c>
      <c r="BM233" s="64">
        <f>IFERROR(X233*I233/H233,"0")</f>
        <v>57.46</v>
      </c>
      <c r="BN233" s="64">
        <f>IFERROR(Y233*I233/H233,"0")</f>
        <v>58.344000000000001</v>
      </c>
      <c r="BO233" s="64">
        <f>IFERROR(1/J233*(X233/H233),"0")</f>
        <v>0.11904761904761907</v>
      </c>
      <c r="BP233" s="64">
        <f>IFERROR(1/J233*(Y233/H233),"0")</f>
        <v>0.12087912087912089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55</v>
      </c>
      <c r="Y234" s="729">
        <f>IFERROR(Y230/H230,"0")+IFERROR(Y231/H231,"0")+IFERROR(Y232/H232,"0")+IFERROR(Y233/H233,"0")</f>
        <v>56</v>
      </c>
      <c r="Z234" s="729">
        <f>IFERROR(IF(Z230="",0,Z230),"0")+IFERROR(IF(Z231="",0,Z231),"0")+IFERROR(IF(Z232="",0,Z232),"0")+IFERROR(IF(Z233="",0,Z233),"0")</f>
        <v>0.36456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132</v>
      </c>
      <c r="Y235" s="729">
        <f>IFERROR(SUM(Y230:Y233),"0")</f>
        <v>134.39999999999998</v>
      </c>
      <c r="Z235" s="37"/>
      <c r="AA235" s="730"/>
      <c r="AB235" s="730"/>
      <c r="AC235" s="730"/>
    </row>
    <row r="236" spans="1:68" ht="16.5" hidden="1" customHeight="1" x14ac:dyDescent="0.25">
      <c r="A236" s="757" t="s">
        <v>405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406</v>
      </c>
      <c r="B238" s="54" t="s">
        <v>407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409</v>
      </c>
      <c r="B239" s="54" t="s">
        <v>410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411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412</v>
      </c>
      <c r="B240" s="54" t="s">
        <v>413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408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414</v>
      </c>
      <c r="B241" s="54" t="s">
        <v>415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411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416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417</v>
      </c>
      <c r="B246" s="54" t="s">
        <v>418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419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417</v>
      </c>
      <c r="B247" s="54" t="s">
        <v>420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422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423</v>
      </c>
      <c r="B248" s="54" t="s">
        <v>424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425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40</v>
      </c>
      <c r="Y249" s="728">
        <f t="shared" si="37"/>
        <v>46.4</v>
      </c>
      <c r="Z249" s="36">
        <f>IFERROR(IF(Y249=0,"",ROUNDUP(Y249/H249,0)*0.01898),"")</f>
        <v>7.5920000000000001E-2</v>
      </c>
      <c r="AA249" s="56"/>
      <c r="AB249" s="57"/>
      <c r="AC249" s="325" t="s">
        <v>428</v>
      </c>
      <c r="AG249" s="64"/>
      <c r="AJ249" s="68"/>
      <c r="AK249" s="68">
        <v>0</v>
      </c>
      <c r="BB249" s="326" t="s">
        <v>1</v>
      </c>
      <c r="BM249" s="64">
        <f t="shared" si="38"/>
        <v>41.5</v>
      </c>
      <c r="BN249" s="64">
        <f t="shared" si="39"/>
        <v>48.14</v>
      </c>
      <c r="BO249" s="64">
        <f t="shared" si="40"/>
        <v>5.387931034482759E-2</v>
      </c>
      <c r="BP249" s="64">
        <f t="shared" si="41"/>
        <v>6.25E-2</v>
      </c>
    </row>
    <row r="250" spans="1:68" ht="27" hidden="1" customHeight="1" x14ac:dyDescent="0.25">
      <c r="A250" s="54" t="s">
        <v>426</v>
      </c>
      <c r="B250" s="54" t="s">
        <v>429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421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422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430</v>
      </c>
      <c r="B251" s="54" t="s">
        <v>431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434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425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437</v>
      </c>
      <c r="B254" s="54" t="s">
        <v>438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48</v>
      </c>
      <c r="Y254" s="728">
        <f t="shared" si="37"/>
        <v>48</v>
      </c>
      <c r="Z254" s="36">
        <f>IFERROR(IF(Y254=0,"",ROUNDUP(Y254/H254,0)*0.00902),"")</f>
        <v>0.10824</v>
      </c>
      <c r="AA254" s="56"/>
      <c r="AB254" s="57"/>
      <c r="AC254" s="335" t="s">
        <v>428</v>
      </c>
      <c r="AG254" s="64"/>
      <c r="AJ254" s="68"/>
      <c r="AK254" s="68">
        <v>0</v>
      </c>
      <c r="BB254" s="336" t="s">
        <v>1</v>
      </c>
      <c r="BM254" s="64">
        <f t="shared" si="38"/>
        <v>50.519999999999996</v>
      </c>
      <c r="BN254" s="64">
        <f t="shared" si="39"/>
        <v>50.519999999999996</v>
      </c>
      <c r="BO254" s="64">
        <f t="shared" si="40"/>
        <v>9.0909090909090912E-2</v>
      </c>
      <c r="BP254" s="64">
        <f t="shared" si="41"/>
        <v>9.0909090909090912E-2</v>
      </c>
    </row>
    <row r="255" spans="1:68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15.448275862068966</v>
      </c>
      <c r="Y255" s="729">
        <f>IFERROR(Y246/H246,"0")+IFERROR(Y247/H247,"0")+IFERROR(Y248/H248,"0")+IFERROR(Y249/H249,"0")+IFERROR(Y250/H250,"0")+IFERROR(Y251/H251,"0")+IFERROR(Y252/H252,"0")+IFERROR(Y253/H253,"0")+IFERROR(Y254/H254,"0")</f>
        <v>16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0.18415999999999999</v>
      </c>
      <c r="AA255" s="730"/>
      <c r="AB255" s="730"/>
      <c r="AC255" s="730"/>
    </row>
    <row r="256" spans="1:68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88</v>
      </c>
      <c r="Y256" s="729">
        <f>IFERROR(SUM(Y246:Y254),"0")</f>
        <v>94.4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136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439</v>
      </c>
      <c r="B258" s="54" t="s">
        <v>440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442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443</v>
      </c>
      <c r="B263" s="54" t="s">
        <v>444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445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446</v>
      </c>
      <c r="B264" s="54" t="s">
        <v>447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421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448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446</v>
      </c>
      <c r="B265" s="54" t="s">
        <v>449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450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451</v>
      </c>
      <c r="B266" s="54" t="s">
        <v>452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453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454</v>
      </c>
      <c r="B267" s="54" t="s">
        <v>455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456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459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462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465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466</v>
      </c>
      <c r="B271" s="54" t="s">
        <v>467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468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469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470</v>
      </c>
      <c r="B276" s="54" t="s">
        <v>471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411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472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473</v>
      </c>
      <c r="B281" s="54" t="s">
        <v>474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475</v>
      </c>
      <c r="B282" s="54" t="s">
        <v>476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478</v>
      </c>
      <c r="B283" s="54" t="s">
        <v>479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481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482</v>
      </c>
      <c r="B288" s="54" t="s">
        <v>483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484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487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488</v>
      </c>
      <c r="B290" s="54" t="s">
        <v>489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132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120</v>
      </c>
      <c r="Y290" s="728">
        <f>IFERROR(IF(X290="",0,CEILING((X290/$H290),1)*$H290),"")</f>
        <v>120</v>
      </c>
      <c r="Z290" s="36">
        <f>IFERROR(IF(Y290=0,"",ROUNDUP(Y290/H290,0)*0.00651),"")</f>
        <v>0.32550000000000001</v>
      </c>
      <c r="AA290" s="56"/>
      <c r="AB290" s="57"/>
      <c r="AC290" s="369" t="s">
        <v>490</v>
      </c>
      <c r="AG290" s="64"/>
      <c r="AJ290" s="68"/>
      <c r="AK290" s="68">
        <v>0</v>
      </c>
      <c r="BB290" s="370" t="s">
        <v>1</v>
      </c>
      <c r="BM290" s="64">
        <f>IFERROR(X290*I290/H290,"0")</f>
        <v>132.60000000000002</v>
      </c>
      <c r="BN290" s="64">
        <f>IFERROR(Y290*I290/H290,"0")</f>
        <v>132.60000000000002</v>
      </c>
      <c r="BO290" s="64">
        <f>IFERROR(1/J290*(X290/H290),"0")</f>
        <v>0.27472527472527475</v>
      </c>
      <c r="BP290" s="64">
        <f>IFERROR(1/J290*(Y290/H290),"0")</f>
        <v>0.27472527472527475</v>
      </c>
    </row>
    <row r="291" spans="1:68" ht="37.5" customHeight="1" x14ac:dyDescent="0.25">
      <c r="A291" s="54" t="s">
        <v>491</v>
      </c>
      <c r="B291" s="54" t="s">
        <v>492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320</v>
      </c>
      <c r="Y291" s="728">
        <f>IFERROR(IF(X291="",0,CEILING((X291/$H291),1)*$H291),"")</f>
        <v>321.59999999999997</v>
      </c>
      <c r="Z291" s="36">
        <f>IFERROR(IF(Y291=0,"",ROUNDUP(Y291/H291,0)*0.00651),"")</f>
        <v>0.87234</v>
      </c>
      <c r="AA291" s="56"/>
      <c r="AB291" s="57"/>
      <c r="AC291" s="371" t="s">
        <v>493</v>
      </c>
      <c r="AG291" s="64"/>
      <c r="AJ291" s="68" t="s">
        <v>103</v>
      </c>
      <c r="AK291" s="68">
        <v>436.8</v>
      </c>
      <c r="BB291" s="372" t="s">
        <v>1</v>
      </c>
      <c r="BM291" s="64">
        <f>IFERROR(X291*I291/H291,"0")</f>
        <v>344</v>
      </c>
      <c r="BN291" s="64">
        <f>IFERROR(Y291*I291/H291,"0")</f>
        <v>345.71999999999997</v>
      </c>
      <c r="BO291" s="64">
        <f>IFERROR(1/J291*(X291/H291),"0")</f>
        <v>0.73260073260073266</v>
      </c>
      <c r="BP291" s="64">
        <f>IFERROR(1/J291*(Y291/H291),"0")</f>
        <v>0.73626373626373631</v>
      </c>
    </row>
    <row r="292" spans="1:68" ht="37.5" hidden="1" customHeight="1" x14ac:dyDescent="0.25">
      <c r="A292" s="54" t="s">
        <v>494</v>
      </c>
      <c r="B292" s="54" t="s">
        <v>495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496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183.33333333333334</v>
      </c>
      <c r="Y293" s="729">
        <f>IFERROR(Y288/H288,"0")+IFERROR(Y289/H289,"0")+IFERROR(Y290/H290,"0")+IFERROR(Y291/H291,"0")+IFERROR(Y292/H292,"0")</f>
        <v>184</v>
      </c>
      <c r="Z293" s="729">
        <f>IFERROR(IF(Z288="",0,Z288),"0")+IFERROR(IF(Z289="",0,Z289),"0")+IFERROR(IF(Z290="",0,Z290),"0")+IFERROR(IF(Z291="",0,Z291),"0")+IFERROR(IF(Z292="",0,Z292),"0")</f>
        <v>1.19784</v>
      </c>
      <c r="AA293" s="730"/>
      <c r="AB293" s="730"/>
      <c r="AC293" s="730"/>
    </row>
    <row r="294" spans="1:68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440</v>
      </c>
      <c r="Y294" s="729">
        <f>IFERROR(SUM(Y288:Y292),"0")</f>
        <v>441.59999999999997</v>
      </c>
      <c r="Z294" s="37"/>
      <c r="AA294" s="730"/>
      <c r="AB294" s="730"/>
      <c r="AC294" s="730"/>
    </row>
    <row r="295" spans="1:68" ht="16.5" hidden="1" customHeight="1" x14ac:dyDescent="0.25">
      <c r="A295" s="757" t="s">
        <v>497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498</v>
      </c>
      <c r="B297" s="54" t="s">
        <v>499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500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147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501</v>
      </c>
      <c r="B301" s="54" t="s">
        <v>502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503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504</v>
      </c>
      <c r="B305" s="54" t="s">
        <v>505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506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507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508</v>
      </c>
      <c r="B310" s="54" t="s">
        <v>509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510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147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511</v>
      </c>
      <c r="B314" s="54" t="s">
        <v>512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513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514</v>
      </c>
      <c r="B318" s="54" t="s">
        <v>515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516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517</v>
      </c>
      <c r="B319" s="54" t="s">
        <v>518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519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520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521</v>
      </c>
      <c r="B324" s="54" t="s">
        <v>522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411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147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customHeight="1" x14ac:dyDescent="0.25">
      <c r="A328" s="54" t="s">
        <v>523</v>
      </c>
      <c r="B328" s="54" t="s">
        <v>524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350</v>
      </c>
      <c r="Y328" s="728">
        <f>IFERROR(IF(X328="",0,CEILING((X328/$H328),1)*$H328),"")</f>
        <v>350.7</v>
      </c>
      <c r="Z328" s="36">
        <f>IFERROR(IF(Y328=0,"",ROUNDUP(Y328/H328,0)*0.00502),"")</f>
        <v>0.83833999999999997</v>
      </c>
      <c r="AA328" s="56"/>
      <c r="AB328" s="57"/>
      <c r="AC328" s="391" t="s">
        <v>525</v>
      </c>
      <c r="AG328" s="64"/>
      <c r="AJ328" s="68"/>
      <c r="AK328" s="68">
        <v>0</v>
      </c>
      <c r="BB328" s="392" t="s">
        <v>1</v>
      </c>
      <c r="BM328" s="64">
        <f>IFERROR(X328*I328/H328,"0")</f>
        <v>366.66666666666669</v>
      </c>
      <c r="BN328" s="64">
        <f>IFERROR(Y328*I328/H328,"0")</f>
        <v>367.40000000000003</v>
      </c>
      <c r="BO328" s="64">
        <f>IFERROR(1/J328*(X328/H328),"0")</f>
        <v>0.71225071225071224</v>
      </c>
      <c r="BP328" s="64">
        <f>IFERROR(1/J328*(Y328/H328),"0")</f>
        <v>0.71367521367521369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525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166.66666666666666</v>
      </c>
      <c r="Y330" s="729">
        <f>IFERROR(Y328/H328,"0")+IFERROR(Y329/H329,"0")</f>
        <v>167</v>
      </c>
      <c r="Z330" s="729">
        <f>IFERROR(IF(Z328="",0,Z328),"0")+IFERROR(IF(Z329="",0,Z329),"0")</f>
        <v>0.83833999999999997</v>
      </c>
      <c r="AA330" s="730"/>
      <c r="AB330" s="730"/>
      <c r="AC330" s="730"/>
    </row>
    <row r="331" spans="1:68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350</v>
      </c>
      <c r="Y331" s="729">
        <f>IFERROR(SUM(Y328:Y329),"0")</f>
        <v>350.7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528</v>
      </c>
      <c r="B333" s="54" t="s">
        <v>529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530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531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532</v>
      </c>
      <c r="B338" s="54" t="s">
        <v>533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534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147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535</v>
      </c>
      <c r="B342" s="54" t="s">
        <v>536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537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538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539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540</v>
      </c>
      <c r="B347" s="54" t="s">
        <v>541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542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543</v>
      </c>
      <c r="B348" s="54" t="s">
        <v>544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545</v>
      </c>
      <c r="M348" s="33" t="s">
        <v>102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546</v>
      </c>
      <c r="AG348" s="64"/>
      <c r="AJ348" s="68" t="s">
        <v>547</v>
      </c>
      <c r="AK348" s="68">
        <v>86.4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543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421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546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147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176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60</v>
      </c>
      <c r="Y374" s="728">
        <f>IFERROR(IF(X374="",0,CEILING((X374/$H374),1)*$H374),"")</f>
        <v>67.2</v>
      </c>
      <c r="Z374" s="36">
        <f>IFERROR(IF(Y374=0,"",ROUNDUP(Y374/H374,0)*0.01898),"")</f>
        <v>0.15184</v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63.707142857142856</v>
      </c>
      <c r="BN374" s="64">
        <f>IFERROR(Y374*I374/H374,"0")</f>
        <v>71.352000000000004</v>
      </c>
      <c r="BO374" s="64">
        <f>IFERROR(1/J374*(X374/H374),"0")</f>
        <v>0.11160714285714285</v>
      </c>
      <c r="BP374" s="64">
        <f>IFERROR(1/J374*(Y374/H374),"0")</f>
        <v>0.125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450</v>
      </c>
      <c r="Y375" s="728">
        <f>IFERROR(IF(X375="",0,CEILING((X375/$H375),1)*$H375),"")</f>
        <v>452.4</v>
      </c>
      <c r="Z375" s="36">
        <f>IFERROR(IF(Y375=0,"",ROUNDUP(Y375/H375,0)*0.01898),"")</f>
        <v>1.10084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479.94230769230774</v>
      </c>
      <c r="BN375" s="64">
        <f>IFERROR(Y375*I375/H375,"0")</f>
        <v>482.50200000000001</v>
      </c>
      <c r="BO375" s="64">
        <f>IFERROR(1/J375*(X375/H375),"0")</f>
        <v>0.90144230769230771</v>
      </c>
      <c r="BP375" s="64">
        <f>IFERROR(1/J375*(Y375/H375),"0")</f>
        <v>0.90625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20</v>
      </c>
      <c r="Y376" s="728">
        <f>IFERROR(IF(X376="",0,CEILING((X376/$H376),1)*$H376),"")</f>
        <v>25.200000000000003</v>
      </c>
      <c r="Z376" s="36">
        <f>IFERROR(IF(Y376=0,"",ROUNDUP(Y376/H376,0)*0.01898),"")</f>
        <v>5.6940000000000004E-2</v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21.235714285714284</v>
      </c>
      <c r="BN376" s="64">
        <f>IFERROR(Y376*I376/H376,"0")</f>
        <v>26.757000000000001</v>
      </c>
      <c r="BO376" s="64">
        <f>IFERROR(1/J376*(X376/H376),"0")</f>
        <v>3.7202380952380952E-2</v>
      </c>
      <c r="BP376" s="64">
        <f>IFERROR(1/J376*(Y376/H376),"0")</f>
        <v>4.6875E-2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67.216117216117212</v>
      </c>
      <c r="Y377" s="729">
        <f>IFERROR(Y374/H374,"0")+IFERROR(Y375/H375,"0")+IFERROR(Y376/H376,"0")</f>
        <v>69</v>
      </c>
      <c r="Z377" s="729">
        <f>IFERROR(IF(Z374="",0,Z374),"0")+IFERROR(IF(Z375="",0,Z375),"0")+IFERROR(IF(Z376="",0,Z376),"0")</f>
        <v>1.30962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530</v>
      </c>
      <c r="Y378" s="729">
        <f>IFERROR(SUM(Y374:Y376),"0")</f>
        <v>544.80000000000007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249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147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9</v>
      </c>
      <c r="Y394" s="728">
        <f>IFERROR(IF(X394="",0,CEILING((X394/$H394),1)*$H394),"")</f>
        <v>9</v>
      </c>
      <c r="Z394" s="36">
        <f>IFERROR(IF(Y394=0,"",ROUNDUP(Y394/H394,0)*0.00651),"")</f>
        <v>3.2550000000000003E-2</v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10.139999999999999</v>
      </c>
      <c r="BN394" s="64">
        <f>IFERROR(Y394*I394/H394,"0")</f>
        <v>10.139999999999999</v>
      </c>
      <c r="BO394" s="64">
        <f>IFERROR(1/J394*(X394/H394),"0")</f>
        <v>2.7472527472527476E-2</v>
      </c>
      <c r="BP394" s="64">
        <f>IFERROR(1/J394*(Y394/H394),"0")</f>
        <v>2.7472527472527476E-2</v>
      </c>
    </row>
    <row r="395" spans="1:68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5</v>
      </c>
      <c r="Y395" s="729">
        <f>IFERROR(Y394/H394,"0")</f>
        <v>5</v>
      </c>
      <c r="Z395" s="729">
        <f>IFERROR(IF(Z394="",0,Z394),"0")</f>
        <v>3.2550000000000003E-2</v>
      </c>
      <c r="AA395" s="730"/>
      <c r="AB395" s="730"/>
      <c r="AC395" s="730"/>
    </row>
    <row r="396" spans="1:68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9</v>
      </c>
      <c r="Y396" s="729">
        <f>IFERROR(SUM(Y394:Y394),"0")</f>
        <v>9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1575</v>
      </c>
      <c r="Y399" s="728">
        <f>IFERROR(IF(X399="",0,CEILING((X399/$H399),1)*$H399),"")</f>
        <v>1575</v>
      </c>
      <c r="Z399" s="36">
        <f>IFERROR(IF(Y399=0,"",ROUNDUP(Y399/H399,0)*0.00651),"")</f>
        <v>4.8825000000000003</v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1763.9999999999998</v>
      </c>
      <c r="BN399" s="64">
        <f>IFERROR(Y399*I399/H399,"0")</f>
        <v>1763.9999999999998</v>
      </c>
      <c r="BO399" s="64">
        <f>IFERROR(1/J399*(X399/H399),"0")</f>
        <v>4.1208791208791213</v>
      </c>
      <c r="BP399" s="64">
        <f>IFERROR(1/J399*(Y399/H399),"0")</f>
        <v>4.1208791208791213</v>
      </c>
    </row>
    <row r="400" spans="1:68" ht="27" hidden="1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750</v>
      </c>
      <c r="Y401" s="729">
        <f>IFERROR(Y398/H398,"0")+IFERROR(Y399/H399,"0")+IFERROR(Y400/H400,"0")</f>
        <v>750</v>
      </c>
      <c r="Z401" s="729">
        <f>IFERROR(IF(Z398="",0,Z398),"0")+IFERROR(IF(Z399="",0,Z399),"0")+IFERROR(IF(Z400="",0,Z400),"0")</f>
        <v>4.8825000000000003</v>
      </c>
      <c r="AA401" s="730"/>
      <c r="AB401" s="730"/>
      <c r="AC401" s="730"/>
    </row>
    <row r="402" spans="1:68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1575</v>
      </c>
      <c r="Y402" s="729">
        <f>IFERROR(SUM(Y398:Y400),"0")</f>
        <v>1575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101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500</v>
      </c>
      <c r="Y406" s="728">
        <f t="shared" ref="Y406:Y415" si="57">IFERROR(IF(X406="",0,CEILING((X406/$H406),1)*$H406),"")</f>
        <v>510</v>
      </c>
      <c r="Z406" s="36">
        <f>IFERROR(IF(Y406=0,"",ROUNDUP(Y406/H406,0)*0.02175),"")</f>
        <v>0.73949999999999994</v>
      </c>
      <c r="AA406" s="56"/>
      <c r="AB406" s="57"/>
      <c r="AC406" s="465" t="s">
        <v>641</v>
      </c>
      <c r="AG406" s="64"/>
      <c r="AJ406" s="68" t="s">
        <v>103</v>
      </c>
      <c r="AK406" s="68">
        <v>720</v>
      </c>
      <c r="BB406" s="466" t="s">
        <v>1</v>
      </c>
      <c r="BM406" s="64">
        <f t="shared" ref="BM406:BM415" si="58">IFERROR(X406*I406/H406,"0")</f>
        <v>516</v>
      </c>
      <c r="BN406" s="64">
        <f t="shared" ref="BN406:BN415" si="59">IFERROR(Y406*I406/H406,"0")</f>
        <v>526.32000000000005</v>
      </c>
      <c r="BO406" s="64">
        <f t="shared" ref="BO406:BO415" si="60">IFERROR(1/J406*(X406/H406),"0")</f>
        <v>0.69444444444444442</v>
      </c>
      <c r="BP406" s="64">
        <f t="shared" ref="BP406:BP415" si="61">IFERROR(1/J406*(Y406/H406),"0")</f>
        <v>0.70833333333333326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421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101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646</v>
      </c>
      <c r="AG408" s="64"/>
      <c r="AJ408" s="68" t="s">
        <v>103</v>
      </c>
      <c r="AK408" s="68">
        <v>720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421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132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300</v>
      </c>
      <c r="Y410" s="728">
        <f t="shared" si="57"/>
        <v>300</v>
      </c>
      <c r="Z410" s="36">
        <f>IFERROR(IF(Y410=0,"",ROUNDUP(Y410/H410,0)*0.02175),"")</f>
        <v>0.43499999999999994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309.60000000000002</v>
      </c>
      <c r="BN410" s="64">
        <f t="shared" si="59"/>
        <v>309.60000000000002</v>
      </c>
      <c r="BO410" s="64">
        <f t="shared" si="60"/>
        <v>0.41666666666666663</v>
      </c>
      <c r="BP410" s="64">
        <f t="shared" si="61"/>
        <v>0.41666666666666663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101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1500</v>
      </c>
      <c r="Y411" s="728">
        <f t="shared" si="57"/>
        <v>1500</v>
      </c>
      <c r="Z411" s="36">
        <f>IFERROR(IF(Y411=0,"",ROUNDUP(Y411/H411,0)*0.02175),"")</f>
        <v>2.1749999999999998</v>
      </c>
      <c r="AA411" s="56"/>
      <c r="AB411" s="57"/>
      <c r="AC411" s="475" t="s">
        <v>653</v>
      </c>
      <c r="AG411" s="64"/>
      <c r="AJ411" s="68" t="s">
        <v>103</v>
      </c>
      <c r="AK411" s="68">
        <v>720</v>
      </c>
      <c r="BB411" s="476" t="s">
        <v>1</v>
      </c>
      <c r="BM411" s="64">
        <f t="shared" si="58"/>
        <v>1548</v>
      </c>
      <c r="BN411" s="64">
        <f t="shared" si="59"/>
        <v>1548</v>
      </c>
      <c r="BO411" s="64">
        <f t="shared" si="60"/>
        <v>2.083333333333333</v>
      </c>
      <c r="BP411" s="64">
        <f t="shared" si="61"/>
        <v>2.083333333333333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421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153.33333333333334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154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3.3494999999999999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2300</v>
      </c>
      <c r="Y417" s="729">
        <f>IFERROR(SUM(Y406:Y415),"0")</f>
        <v>2310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136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101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800</v>
      </c>
      <c r="Y419" s="728">
        <f>IFERROR(IF(X419="",0,CEILING((X419/$H419),1)*$H419),"")</f>
        <v>810</v>
      </c>
      <c r="Z419" s="36">
        <f>IFERROR(IF(Y419=0,"",ROUNDUP(Y419/H419,0)*0.02175),"")</f>
        <v>1.1744999999999999</v>
      </c>
      <c r="AA419" s="56"/>
      <c r="AB419" s="57"/>
      <c r="AC419" s="485" t="s">
        <v>664</v>
      </c>
      <c r="AG419" s="64"/>
      <c r="AJ419" s="68" t="s">
        <v>103</v>
      </c>
      <c r="AK419" s="68">
        <v>720</v>
      </c>
      <c r="BB419" s="486" t="s">
        <v>1</v>
      </c>
      <c r="BM419" s="64">
        <f>IFERROR(X419*I419/H419,"0")</f>
        <v>825.6</v>
      </c>
      <c r="BN419" s="64">
        <f>IFERROR(Y419*I419/H419,"0")</f>
        <v>835.92000000000007</v>
      </c>
      <c r="BO419" s="64">
        <f>IFERROR(1/J419*(X419/H419),"0")</f>
        <v>1.1111111111111112</v>
      </c>
      <c r="BP419" s="64">
        <f>IFERROR(1/J419*(Y419/H419),"0")</f>
        <v>1.125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4</v>
      </c>
      <c r="Y420" s="728">
        <f>IFERROR(IF(X420="",0,CEILING((X420/$H420),1)*$H420),"")</f>
        <v>4</v>
      </c>
      <c r="Z420" s="36">
        <f>IFERROR(IF(Y420=0,"",ROUNDUP(Y420/H420,0)*0.00902),"")</f>
        <v>9.0200000000000002E-3</v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4.21</v>
      </c>
      <c r="BN420" s="64">
        <f>IFERROR(Y420*I420/H420,"0")</f>
        <v>4.21</v>
      </c>
      <c r="BO420" s="64">
        <f>IFERROR(1/J420*(X420/H420),"0")</f>
        <v>7.575757575757576E-3</v>
      </c>
      <c r="BP420" s="64">
        <f>IFERROR(1/J420*(Y420/H420),"0")</f>
        <v>7.575757575757576E-3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54.333333333333336</v>
      </c>
      <c r="Y421" s="729">
        <f>IFERROR(Y419/H419,"0")+IFERROR(Y420/H420,"0")</f>
        <v>55</v>
      </c>
      <c r="Z421" s="729">
        <f>IFERROR(IF(Z419="",0,Z419),"0")+IFERROR(IF(Z420="",0,Z420),"0")</f>
        <v>1.1835199999999999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804</v>
      </c>
      <c r="Y422" s="729">
        <f>IFERROR(SUM(Y419:Y420),"0")</f>
        <v>814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100</v>
      </c>
      <c r="Y425" s="728">
        <f>IFERROR(IF(X425="",0,CEILING((X425/$H425),1)*$H425),"")</f>
        <v>108</v>
      </c>
      <c r="Z425" s="36">
        <f>IFERROR(IF(Y425=0,"",ROUNDUP(Y425/H425,0)*0.01898),"")</f>
        <v>0.22776000000000002</v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105.76666666666667</v>
      </c>
      <c r="BN425" s="64">
        <f>IFERROR(Y425*I425/H425,"0")</f>
        <v>114.22799999999999</v>
      </c>
      <c r="BO425" s="64">
        <f>IFERROR(1/J425*(X425/H425),"0")</f>
        <v>0.1736111111111111</v>
      </c>
      <c r="BP425" s="64">
        <f>IFERROR(1/J425*(Y425/H425),"0")</f>
        <v>0.1875</v>
      </c>
    </row>
    <row r="426" spans="1:68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11.111111111111111</v>
      </c>
      <c r="Y426" s="729">
        <f>IFERROR(Y424/H424,"0")+IFERROR(Y425/H425,"0")</f>
        <v>12</v>
      </c>
      <c r="Z426" s="729">
        <f>IFERROR(IF(Z424="",0,Z424),"0")+IFERROR(IF(Z425="",0,Z425),"0")</f>
        <v>0.22776000000000002</v>
      </c>
      <c r="AA426" s="730"/>
      <c r="AB426" s="730"/>
      <c r="AC426" s="730"/>
    </row>
    <row r="427" spans="1:68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100</v>
      </c>
      <c r="Y427" s="729">
        <f>IFERROR(SUM(Y424:Y425),"0")</f>
        <v>108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176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40</v>
      </c>
      <c r="Y429" s="728">
        <f>IFERROR(IF(X429="",0,CEILING((X429/$H429),1)*$H429),"")</f>
        <v>45</v>
      </c>
      <c r="Z429" s="36">
        <f>IFERROR(IF(Y429=0,"",ROUNDUP(Y429/H429,0)*0.01898),"")</f>
        <v>9.4899999999999998E-2</v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42.306666666666665</v>
      </c>
      <c r="BN429" s="64">
        <f>IFERROR(Y429*I429/H429,"0")</f>
        <v>47.594999999999999</v>
      </c>
      <c r="BO429" s="64">
        <f>IFERROR(1/J429*(X429/H429),"0")</f>
        <v>6.9444444444444448E-2</v>
      </c>
      <c r="BP429" s="64">
        <f>IFERROR(1/J429*(Y429/H429),"0")</f>
        <v>7.8125E-2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4.4444444444444446</v>
      </c>
      <c r="Y430" s="729">
        <f>IFERROR(Y429/H429,"0")</f>
        <v>5</v>
      </c>
      <c r="Z430" s="729">
        <f>IFERROR(IF(Z429="",0,Z429),"0")</f>
        <v>9.4899999999999998E-2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40</v>
      </c>
      <c r="Y431" s="729">
        <f>IFERROR(SUM(Y429:Y429),"0")</f>
        <v>45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50</v>
      </c>
      <c r="Y440" s="728">
        <f t="shared" si="62"/>
        <v>60</v>
      </c>
      <c r="Z440" s="36">
        <f>IFERROR(IF(Y440=0,"",ROUNDUP(Y440/H440,0)*0.01898),"")</f>
        <v>9.4899999999999998E-2</v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51.8125</v>
      </c>
      <c r="BN440" s="64">
        <f t="shared" si="64"/>
        <v>62.175000000000004</v>
      </c>
      <c r="BO440" s="64">
        <f t="shared" si="65"/>
        <v>6.5104166666666671E-2</v>
      </c>
      <c r="BP440" s="64">
        <f t="shared" si="66"/>
        <v>7.8125E-2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4.166666666666667</v>
      </c>
      <c r="Y442" s="729">
        <f>IFERROR(Y434/H434,"0")+IFERROR(Y435/H435,"0")+IFERROR(Y436/H436,"0")+IFERROR(Y437/H437,"0")+IFERROR(Y438/H438,"0")+IFERROR(Y439/H439,"0")+IFERROR(Y440/H440,"0")+IFERROR(Y441/H441,"0")</f>
        <v>5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9.4899999999999998E-2</v>
      </c>
      <c r="AA442" s="730"/>
      <c r="AB442" s="730"/>
      <c r="AC442" s="730"/>
    </row>
    <row r="443" spans="1:68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50</v>
      </c>
      <c r="Y443" s="729">
        <f>IFERROR(SUM(Y434:Y441),"0")</f>
        <v>60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147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176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147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10</v>
      </c>
      <c r="Y464" s="728">
        <f t="shared" ref="Y464:Y477" si="67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10.388888888888889</v>
      </c>
      <c r="BN464" s="64">
        <f t="shared" ref="BN464:BN477" si="69">IFERROR(Y464*I464/H464,"0")</f>
        <v>11.22</v>
      </c>
      <c r="BO464" s="64">
        <f t="shared" ref="BO464:BO477" si="70">IFERROR(1/J464*(X464/H464),"0")</f>
        <v>1.4029180695847361E-2</v>
      </c>
      <c r="BP464" s="64">
        <f t="shared" ref="BP464:BP477" si="71">IFERROR(1/J464*(Y464/H464),"0")</f>
        <v>1.5151515151515152E-2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60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10</v>
      </c>
      <c r="Y467" s="728">
        <f t="shared" si="67"/>
        <v>10.8</v>
      </c>
      <c r="Z467" s="36">
        <f>IFERROR(IF(Y467=0,"",ROUNDUP(Y467/H467,0)*0.00902),"")</f>
        <v>1.804E-2</v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10.388888888888889</v>
      </c>
      <c r="BN467" s="64">
        <f t="shared" si="69"/>
        <v>11.22</v>
      </c>
      <c r="BO467" s="64">
        <f t="shared" si="70"/>
        <v>1.4029180695847361E-2</v>
      </c>
      <c r="BP467" s="64">
        <f t="shared" si="71"/>
        <v>1.5151515151515152E-2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3.7037037037037033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4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3.6080000000000001E-2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20</v>
      </c>
      <c r="Y479" s="729">
        <f>IFERROR(SUM(Y464:Y477),"0")</f>
        <v>21.6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136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147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10</v>
      </c>
      <c r="Y492" s="728">
        <f>IFERROR(IF(X492="",0,CEILING((X492/$H492),1)*$H492),"")</f>
        <v>10.8</v>
      </c>
      <c r="Z492" s="36">
        <f>IFERROR(IF(Y492=0,"",ROUNDUP(Y492/H492,0)*0.00902),"")</f>
        <v>1.804E-2</v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10.388888888888889</v>
      </c>
      <c r="BN492" s="64">
        <f>IFERROR(Y492*I492/H492,"0")</f>
        <v>11.22</v>
      </c>
      <c r="BO492" s="64">
        <f>IFERROR(1/J492*(X492/H492),"0")</f>
        <v>1.4029180695847361E-2</v>
      </c>
      <c r="BP492" s="64">
        <f>IFERROR(1/J492*(Y492/H492),"0")</f>
        <v>1.5151515151515152E-2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1.8518518518518516</v>
      </c>
      <c r="Y496" s="729">
        <f>IFERROR(Y492/H492,"0")+IFERROR(Y493/H493,"0")+IFERROR(Y494/H494,"0")+IFERROR(Y495/H495,"0")</f>
        <v>2</v>
      </c>
      <c r="Z496" s="729">
        <f>IFERROR(IF(Z492="",0,Z492),"0")+IFERROR(IF(Z493="",0,Z493),"0")+IFERROR(IF(Z494="",0,Z494),"0")+IFERROR(IF(Z495="",0,Z495),"0")</f>
        <v>1.804E-2</v>
      </c>
      <c r="AA496" s="730"/>
      <c r="AB496" s="730"/>
      <c r="AC496" s="730"/>
    </row>
    <row r="497" spans="1:68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10</v>
      </c>
      <c r="Y497" s="729">
        <f>IFERROR(SUM(Y492:Y495),"0")</f>
        <v>10.8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147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14</v>
      </c>
      <c r="Y501" s="728">
        <f>IFERROR(IF(X501="",0,CEILING((X501/$H501),1)*$H501),"")</f>
        <v>14.399999999999999</v>
      </c>
      <c r="Z501" s="36">
        <f>IFERROR(IF(Y501=0,"",ROUNDUP(Y501/H501,0)*0.00651),"")</f>
        <v>7.8119999999999995E-2</v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24.500000000000004</v>
      </c>
      <c r="BN501" s="64">
        <f>IFERROR(Y501*I501/H501,"0")</f>
        <v>25.2</v>
      </c>
      <c r="BO501" s="64">
        <f>IFERROR(1/J501*(X501/H501),"0")</f>
        <v>6.4102564102564111E-2</v>
      </c>
      <c r="BP501" s="64">
        <f>IFERROR(1/J501*(Y501/H501),"0")</f>
        <v>6.5934065934065936E-2</v>
      </c>
    </row>
    <row r="502" spans="1:68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11.666666666666668</v>
      </c>
      <c r="Y502" s="729">
        <f>IFERROR(Y500/H500,"0")+IFERROR(Y501/H501,"0")</f>
        <v>12</v>
      </c>
      <c r="Z502" s="729">
        <f>IFERROR(IF(Z500="",0,Z500),"0")+IFERROR(IF(Z501="",0,Z501),"0")</f>
        <v>7.8119999999999995E-2</v>
      </c>
      <c r="AA502" s="730"/>
      <c r="AB502" s="730"/>
      <c r="AC502" s="730"/>
    </row>
    <row r="503" spans="1:68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14</v>
      </c>
      <c r="Y503" s="729">
        <f>IFERROR(SUM(Y500:Y501),"0")</f>
        <v>14.399999999999999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147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176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150</v>
      </c>
      <c r="Y520" s="728">
        <f t="shared" si="73"/>
        <v>153.12</v>
      </c>
      <c r="Z520" s="36">
        <f t="shared" si="74"/>
        <v>0.34683999999999998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160.22727272727272</v>
      </c>
      <c r="BN520" s="64">
        <f t="shared" si="76"/>
        <v>163.56</v>
      </c>
      <c r="BO520" s="64">
        <f t="shared" si="77"/>
        <v>0.27316433566433568</v>
      </c>
      <c r="BP520" s="64">
        <f t="shared" si="78"/>
        <v>0.27884615384615385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3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28.409090909090907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29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0.34683999999999998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150</v>
      </c>
      <c r="Y533" s="729">
        <f>IFERROR(SUM(Y516:Y531),"0")</f>
        <v>153.12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136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100</v>
      </c>
      <c r="Y535" s="728">
        <f>IFERROR(IF(X535="",0,CEILING((X535/$H535),1)*$H535),"")</f>
        <v>100.32000000000001</v>
      </c>
      <c r="Z535" s="36">
        <f>IFERROR(IF(Y535=0,"",ROUNDUP(Y535/H535,0)*0.01196),"")</f>
        <v>0.22724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106.81818181818181</v>
      </c>
      <c r="BN535" s="64">
        <f>IFERROR(Y535*I535/H535,"0")</f>
        <v>107.16</v>
      </c>
      <c r="BO535" s="64">
        <f>IFERROR(1/J535*(X535/H535),"0")</f>
        <v>0.18210955710955709</v>
      </c>
      <c r="BP535" s="64">
        <f>IFERROR(1/J535*(Y535/H535),"0")</f>
        <v>0.18269230769230771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18.939393939393938</v>
      </c>
      <c r="Y539" s="729">
        <f>IFERROR(Y535/H535,"0")+IFERROR(Y536/H536,"0")+IFERROR(Y537/H537,"0")+IFERROR(Y538/H538,"0")</f>
        <v>19</v>
      </c>
      <c r="Z539" s="729">
        <f>IFERROR(IF(Z535="",0,Z535),"0")+IFERROR(IF(Z536="",0,Z536),"0")+IFERROR(IF(Z537="",0,Z537),"0")+IFERROR(IF(Z538="",0,Z538),"0")</f>
        <v>0.22724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100</v>
      </c>
      <c r="Y540" s="729">
        <f>IFERROR(SUM(Y535:Y538),"0")</f>
        <v>100.32000000000001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147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20</v>
      </c>
      <c r="Y542" s="728">
        <f t="shared" ref="Y542:Y553" si="79">IFERROR(IF(X542="",0,CEILING((X542/$H542),1)*$H542),"")</f>
        <v>21.12</v>
      </c>
      <c r="Z542" s="36">
        <f>IFERROR(IF(Y542=0,"",ROUNDUP(Y542/H542,0)*0.01196),"")</f>
        <v>4.7840000000000001E-2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21.363636363636363</v>
      </c>
      <c r="BN542" s="64">
        <f t="shared" ref="BN542:BN553" si="81">IFERROR(Y542*I542/H542,"0")</f>
        <v>22.56</v>
      </c>
      <c r="BO542" s="64">
        <f t="shared" ref="BO542:BO553" si="82">IFERROR(1/J542*(X542/H542),"0")</f>
        <v>3.6421911421911424E-2</v>
      </c>
      <c r="BP542" s="64">
        <f t="shared" ref="BP542:BP553" si="83">IFERROR(1/J542*(Y542/H542),"0")</f>
        <v>3.8461538461538464E-2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50</v>
      </c>
      <c r="Y543" s="728">
        <f t="shared" si="79"/>
        <v>52.800000000000004</v>
      </c>
      <c r="Z543" s="36">
        <f>IFERROR(IF(Y543=0,"",ROUNDUP(Y543/H543,0)*0.01196),"")</f>
        <v>0.1196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53.409090909090907</v>
      </c>
      <c r="BN543" s="64">
        <f t="shared" si="81"/>
        <v>56.400000000000006</v>
      </c>
      <c r="BO543" s="64">
        <f t="shared" si="82"/>
        <v>9.1054778554778545E-2</v>
      </c>
      <c r="BP543" s="64">
        <f t="shared" si="83"/>
        <v>9.6153846153846159E-2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250</v>
      </c>
      <c r="Y544" s="728">
        <f t="shared" si="79"/>
        <v>253.44</v>
      </c>
      <c r="Z544" s="36">
        <f>IFERROR(IF(Y544=0,"",ROUNDUP(Y544/H544,0)*0.01196),"")</f>
        <v>0.57408000000000003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267.04545454545456</v>
      </c>
      <c r="BN544" s="64">
        <f t="shared" si="81"/>
        <v>270.71999999999997</v>
      </c>
      <c r="BO544" s="64">
        <f t="shared" si="82"/>
        <v>0.45527389277389274</v>
      </c>
      <c r="BP544" s="64">
        <f t="shared" si="83"/>
        <v>0.46153846153846156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60.606060606060602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62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0.74152000000000007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320</v>
      </c>
      <c r="Y555" s="729">
        <f>IFERROR(SUM(Y542:Y553),"0")</f>
        <v>327.36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176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10</v>
      </c>
      <c r="Y572" s="728">
        <f t="shared" si="84"/>
        <v>12</v>
      </c>
      <c r="Z572" s="36">
        <f>IFERROR(IF(Y572=0,"",ROUNDUP(Y572/H572,0)*0.01898),"")</f>
        <v>1.898E-2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10.362500000000001</v>
      </c>
      <c r="BN572" s="64">
        <f t="shared" si="86"/>
        <v>12.435</v>
      </c>
      <c r="BO572" s="64">
        <f t="shared" si="87"/>
        <v>1.3020833333333334E-2</v>
      </c>
      <c r="BP572" s="64">
        <f t="shared" si="88"/>
        <v>1.5625E-2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5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8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0.83333333333333337</v>
      </c>
      <c r="Y577" s="729">
        <f>IFERROR(Y570/H570,"0")+IFERROR(Y571/H571,"0")+IFERROR(Y572/H572,"0")+IFERROR(Y573/H573,"0")+IFERROR(Y574/H574,"0")+IFERROR(Y575/H575,"0")+IFERROR(Y576/H576,"0")</f>
        <v>1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1.898E-2</v>
      </c>
      <c r="AA577" s="730"/>
      <c r="AB577" s="730"/>
      <c r="AC577" s="730"/>
    </row>
    <row r="578" spans="1:68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10</v>
      </c>
      <c r="Y578" s="729">
        <f>IFERROR(SUM(Y570:Y576),"0")</f>
        <v>12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136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1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2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147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70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1200</v>
      </c>
      <c r="Y597" s="728">
        <f>IFERROR(IF(X597="",0,CEILING((X597/$H597),1)*$H597),"")</f>
        <v>1201.2</v>
      </c>
      <c r="Z597" s="36">
        <f>IFERROR(IF(Y597=0,"",ROUNDUP(Y597/H597,0)*0.01898),"")</f>
        <v>2.92292</v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1279.846153846154</v>
      </c>
      <c r="BN597" s="64">
        <f>IFERROR(Y597*I597/H597,"0")</f>
        <v>1281.1260000000002</v>
      </c>
      <c r="BO597" s="64">
        <f>IFERROR(1/J597*(X597/H597),"0")</f>
        <v>2.4038461538461537</v>
      </c>
      <c r="BP597" s="64">
        <f>IFERROR(1/J597*(Y597/H597),"0")</f>
        <v>2.40625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132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132</v>
      </c>
      <c r="N601" s="33"/>
      <c r="O601" s="32">
        <v>45</v>
      </c>
      <c r="P601" s="1095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153.84615384615384</v>
      </c>
      <c r="Y602" s="729">
        <f>IFERROR(Y597/H597,"0")+IFERROR(Y598/H598,"0")+IFERROR(Y599/H599,"0")+IFERROR(Y600/H600,"0")+IFERROR(Y601/H601,"0")</f>
        <v>154</v>
      </c>
      <c r="Z602" s="729">
        <f>IFERROR(IF(Z597="",0,Z597),"0")+IFERROR(IF(Z598="",0,Z598),"0")+IFERROR(IF(Z599="",0,Z599),"0")+IFERROR(IF(Z600="",0,Z600),"0")+IFERROR(IF(Z601="",0,Z601),"0")</f>
        <v>2.92292</v>
      </c>
      <c r="AA602" s="730"/>
      <c r="AB602" s="730"/>
      <c r="AC602" s="730"/>
    </row>
    <row r="603" spans="1:68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1200</v>
      </c>
      <c r="Y603" s="729">
        <f>IFERROR(SUM(Y597:Y601),"0")</f>
        <v>1201.2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176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136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147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14292.6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14429.980000000001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15274.798390321363</v>
      </c>
      <c r="Y631" s="729">
        <f>IFERROR(SUM(BN22:BN627),"0")</f>
        <v>15419.708999999995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28</v>
      </c>
      <c r="Y632" s="38">
        <f>ROUNDUP(SUM(BP22:BP627),0)</f>
        <v>28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15974.798390321363</v>
      </c>
      <c r="Y633" s="729">
        <f>GrossWeightTotalR+PalletQtyTotalR*25</f>
        <v>16119.708999999995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3563.1030690254829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3586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32.352599999999995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300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184</v>
      </c>
      <c r="F638" s="760" t="s">
        <v>218</v>
      </c>
      <c r="G638" s="760" t="s">
        <v>266</v>
      </c>
      <c r="H638" s="760" t="s">
        <v>87</v>
      </c>
      <c r="I638" s="760" t="s">
        <v>301</v>
      </c>
      <c r="J638" s="760" t="s">
        <v>329</v>
      </c>
      <c r="K638" s="760" t="s">
        <v>405</v>
      </c>
      <c r="L638" s="760" t="s">
        <v>416</v>
      </c>
      <c r="M638" s="760" t="s">
        <v>442</v>
      </c>
      <c r="N638" s="725"/>
      <c r="O638" s="760" t="s">
        <v>469</v>
      </c>
      <c r="P638" s="760" t="s">
        <v>472</v>
      </c>
      <c r="Q638" s="760" t="s">
        <v>481</v>
      </c>
      <c r="R638" s="760" t="s">
        <v>497</v>
      </c>
      <c r="S638" s="760" t="s">
        <v>507</v>
      </c>
      <c r="T638" s="760" t="s">
        <v>520</v>
      </c>
      <c r="U638" s="760" t="s">
        <v>531</v>
      </c>
      <c r="V638" s="760" t="s">
        <v>539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405.20000000000005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177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1329.3000000000002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1886.7000000000003</v>
      </c>
      <c r="G640" s="46">
        <f>IFERROR(Y142*1,"0")+IFERROR(Y143*1,"0")+IFERROR(Y147*1,"0")+IFERROR(Y148*1,"0")+IFERROR(Y152*1,"0")+IFERROR(Y153*1,"0")</f>
        <v>122.48000000000002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375.90000000000003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1940.1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94.4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441.59999999999997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350.7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544.80000000000007</v>
      </c>
      <c r="W640" s="46">
        <f>IFERROR(Y394*1,"0")+IFERROR(Y398*1,"0")+IFERROR(Y399*1,"0")+IFERROR(Y400*1,"0")</f>
        <v>1584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3277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60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21.6</v>
      </c>
      <c r="AA640" s="46">
        <f>IFERROR(Y487*1,"0")+IFERROR(Y488*1,"0")+IFERROR(Y492*1,"0")+IFERROR(Y493*1,"0")+IFERROR(Y494*1,"0")+IFERROR(Y495*1,"0")</f>
        <v>10.8</v>
      </c>
      <c r="AB640" s="46">
        <f>IFERROR(Y500*1,"0")+IFERROR(Y501*1,"0")</f>
        <v>14.399999999999999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580.79999999999995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1213.2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t+OGQWoIVWoz+2VH/oIwrVvmsQ/jnzyC/VNYoeLDgPIkALOAz8smFYfCF9Nyd0ph1Z0alw3pxT5i4JtYQHndQw==" saltValue="y2NIqISiqWyWTan9Hum6uQ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35,00"/>
        <filter val="1 200,00"/>
        <filter val="1 500,00"/>
        <filter val="1 575,00"/>
        <filter val="1 795,00"/>
        <filter val="1,85"/>
        <filter val="10,00"/>
        <filter val="100,00"/>
        <filter val="11,11"/>
        <filter val="11,67"/>
        <filter val="120,00"/>
        <filter val="122,50"/>
        <filter val="127,78"/>
        <filter val="132,00"/>
        <filter val="135,00"/>
        <filter val="14 292,60"/>
        <filter val="14,00"/>
        <filter val="140,00"/>
        <filter val="15 274,80"/>
        <filter val="15 974,80"/>
        <filter val="15,00"/>
        <filter val="15,45"/>
        <filter val="150,00"/>
        <filter val="153,33"/>
        <filter val="153,85"/>
        <filter val="165,24"/>
        <filter val="166,67"/>
        <filter val="18,94"/>
        <filter val="180,95"/>
        <filter val="183,33"/>
        <filter val="2 300,00"/>
        <filter val="2,68"/>
        <filter val="20,00"/>
        <filter val="200,00"/>
        <filter val="206,11"/>
        <filter val="21,25"/>
        <filter val="24,00"/>
        <filter val="25,00"/>
        <filter val="250,00"/>
        <filter val="28"/>
        <filter val="28,41"/>
        <filter val="280,00"/>
        <filter val="3 563,10"/>
        <filter val="3,70"/>
        <filter val="30,00"/>
        <filter val="300,00"/>
        <filter val="320,00"/>
        <filter val="350,00"/>
        <filter val="372,00"/>
        <filter val="4,00"/>
        <filter val="4,17"/>
        <filter val="4,44"/>
        <filter val="4,76"/>
        <filter val="40,00"/>
        <filter val="400,00"/>
        <filter val="42,00"/>
        <filter val="439,66"/>
        <filter val="440,00"/>
        <filter val="450,00"/>
        <filter val="48,00"/>
        <filter val="480,00"/>
        <filter val="49,50"/>
        <filter val="5,00"/>
        <filter val="50,00"/>
        <filter val="500,00"/>
        <filter val="52,00"/>
        <filter val="530,00"/>
        <filter val="54,33"/>
        <filter val="55,00"/>
        <filter val="56,10"/>
        <filter val="570,00"/>
        <filter val="59,50"/>
        <filter val="591,00"/>
        <filter val="6,25"/>
        <filter val="60,00"/>
        <filter val="60,61"/>
        <filter val="66,00"/>
        <filter val="67,22"/>
        <filter val="68,52"/>
        <filter val="700,00"/>
        <filter val="75,00"/>
        <filter val="750,00"/>
        <filter val="80,00"/>
        <filter val="800,00"/>
        <filter val="804,00"/>
        <filter val="88,00"/>
        <filter val="9,00"/>
        <filter val="96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2 X100 X129 X291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8" xr:uid="{00000000-0002-0000-0000-000012000000}">
      <formula1>IF(AK348&gt;0,OR(X348=0,AND(IF(X348-AK348&gt;=0,TRUE,FALSE),X348&gt;0,IF(X348/(H348*K348)=ROUND(X348/(H348*K348),0),TRUE,FALSE))),FALSE)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2qNk0TdhpqIYYS1pBJ/ua9yVZDKCHctTx6ax3T0g+5b7QO7pmrTvyB4NxV3m+5IAZS9jUYVImkQpU4x7zDXwTQ==" saltValue="a7LBz3BJ9BqkcG2x7uD6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2025-03-19T08:33:55Z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