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08FEE3-FAEC-4110-AE6E-F45459C17F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N424" i="1"/>
  <c r="BM424" i="1"/>
  <c r="Z424" i="1"/>
  <c r="Y424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P195" i="1"/>
  <c r="BO194" i="1"/>
  <c r="BM194" i="1"/>
  <c r="Y194" i="1"/>
  <c r="BP194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P132" i="1"/>
  <c r="BO132" i="1"/>
  <c r="BN132" i="1"/>
  <c r="BM132" i="1"/>
  <c r="Z132" i="1"/>
  <c r="Y132" i="1"/>
  <c r="P132" i="1"/>
  <c r="BO131" i="1"/>
  <c r="BN131" i="1"/>
  <c r="BM131" i="1"/>
  <c r="Z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31" i="1" s="1"/>
  <c r="Y22" i="1"/>
  <c r="P22" i="1"/>
  <c r="H10" i="1"/>
  <c r="A9" i="1"/>
  <c r="F10" i="1" s="1"/>
  <c r="D7" i="1"/>
  <c r="Q6" i="1"/>
  <c r="P2" i="1"/>
  <c r="BP143" i="1" l="1"/>
  <c r="BN143" i="1"/>
  <c r="Z143" i="1"/>
  <c r="BP200" i="1"/>
  <c r="BN200" i="1"/>
  <c r="Z200" i="1"/>
  <c r="BP204" i="1"/>
  <c r="BN204" i="1"/>
  <c r="Z204" i="1"/>
  <c r="BP224" i="1"/>
  <c r="BN224" i="1"/>
  <c r="Z224" i="1"/>
  <c r="BP249" i="1"/>
  <c r="BN249" i="1"/>
  <c r="Z249" i="1"/>
  <c r="BP289" i="1"/>
  <c r="BN289" i="1"/>
  <c r="Z289" i="1"/>
  <c r="BP360" i="1"/>
  <c r="BN360" i="1"/>
  <c r="Z360" i="1"/>
  <c r="BP399" i="1"/>
  <c r="BN399" i="1"/>
  <c r="Z399" i="1"/>
  <c r="BP440" i="1"/>
  <c r="BN440" i="1"/>
  <c r="Z440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570" i="1"/>
  <c r="BN570" i="1"/>
  <c r="Z570" i="1"/>
  <c r="BP572" i="1"/>
  <c r="BN572" i="1"/>
  <c r="Z572" i="1"/>
  <c r="Z29" i="1"/>
  <c r="Z30" i="1" s="1"/>
  <c r="BN29" i="1"/>
  <c r="BP29" i="1"/>
  <c r="Y30" i="1"/>
  <c r="Z35" i="1"/>
  <c r="BN35" i="1"/>
  <c r="Z50" i="1"/>
  <c r="BN50" i="1"/>
  <c r="Z62" i="1"/>
  <c r="BN62" i="1"/>
  <c r="Y72" i="1"/>
  <c r="Z74" i="1"/>
  <c r="BN74" i="1"/>
  <c r="Z91" i="1"/>
  <c r="BN91" i="1"/>
  <c r="Y107" i="1"/>
  <c r="Z98" i="1"/>
  <c r="BN98" i="1"/>
  <c r="Z99" i="1"/>
  <c r="BN99" i="1"/>
  <c r="BP105" i="1"/>
  <c r="BN105" i="1"/>
  <c r="BP118" i="1"/>
  <c r="BN118" i="1"/>
  <c r="Z118" i="1"/>
  <c r="BP166" i="1"/>
  <c r="BN166" i="1"/>
  <c r="Z166" i="1"/>
  <c r="BP216" i="1"/>
  <c r="BN216" i="1"/>
  <c r="Z216" i="1"/>
  <c r="BP233" i="1"/>
  <c r="BN233" i="1"/>
  <c r="Z233" i="1"/>
  <c r="BP266" i="1"/>
  <c r="BN266" i="1"/>
  <c r="Z266" i="1"/>
  <c r="BP350" i="1"/>
  <c r="BN350" i="1"/>
  <c r="Z350" i="1"/>
  <c r="BP374" i="1"/>
  <c r="BN374" i="1"/>
  <c r="Z374" i="1"/>
  <c r="BP413" i="1"/>
  <c r="BN413" i="1"/>
  <c r="Z413" i="1"/>
  <c r="BP453" i="1"/>
  <c r="BN453" i="1"/>
  <c r="Z453" i="1"/>
  <c r="BP469" i="1"/>
  <c r="BN469" i="1"/>
  <c r="Z469" i="1"/>
  <c r="BP475" i="1"/>
  <c r="BN475" i="1"/>
  <c r="Z475" i="1"/>
  <c r="BP571" i="1"/>
  <c r="BN571" i="1"/>
  <c r="Z571" i="1"/>
  <c r="BP573" i="1"/>
  <c r="BN573" i="1"/>
  <c r="Z573" i="1"/>
  <c r="BP425" i="1"/>
  <c r="BN425" i="1"/>
  <c r="Z425" i="1"/>
  <c r="BP437" i="1"/>
  <c r="BN437" i="1"/>
  <c r="Z437" i="1"/>
  <c r="Z426" i="1"/>
  <c r="BP438" i="1"/>
  <c r="BN438" i="1"/>
  <c r="Z438" i="1"/>
  <c r="BP451" i="1"/>
  <c r="BN451" i="1"/>
  <c r="Z451" i="1"/>
  <c r="BP472" i="1"/>
  <c r="BN472" i="1"/>
  <c r="Z472" i="1"/>
  <c r="BP488" i="1"/>
  <c r="BN488" i="1"/>
  <c r="Z488" i="1"/>
  <c r="BP494" i="1"/>
  <c r="BN494" i="1"/>
  <c r="Z494" i="1"/>
  <c r="BP521" i="1"/>
  <c r="BN521" i="1"/>
  <c r="Z521" i="1"/>
  <c r="BP528" i="1"/>
  <c r="BN528" i="1"/>
  <c r="Z528" i="1"/>
  <c r="BP558" i="1"/>
  <c r="BN558" i="1"/>
  <c r="Z558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B640" i="1"/>
  <c r="X632" i="1"/>
  <c r="X633" i="1" s="1"/>
  <c r="Z25" i="1"/>
  <c r="BN25" i="1"/>
  <c r="X630" i="1"/>
  <c r="Z37" i="1"/>
  <c r="BN37" i="1"/>
  <c r="Z43" i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Z76" i="1"/>
  <c r="BN76" i="1"/>
  <c r="Z84" i="1"/>
  <c r="BN84" i="1"/>
  <c r="E640" i="1"/>
  <c r="Z103" i="1"/>
  <c r="BN103" i="1"/>
  <c r="Z110" i="1"/>
  <c r="BN110" i="1"/>
  <c r="Z114" i="1"/>
  <c r="BN114" i="1"/>
  <c r="Y122" i="1"/>
  <c r="Z120" i="1"/>
  <c r="BN120" i="1"/>
  <c r="Z136" i="1"/>
  <c r="BN136" i="1"/>
  <c r="Z147" i="1"/>
  <c r="BN147" i="1"/>
  <c r="BP147" i="1"/>
  <c r="Z164" i="1"/>
  <c r="BN164" i="1"/>
  <c r="Z170" i="1"/>
  <c r="BN170" i="1"/>
  <c r="Z184" i="1"/>
  <c r="BN184" i="1"/>
  <c r="Z187" i="1"/>
  <c r="BN187" i="1"/>
  <c r="Z194" i="1"/>
  <c r="BN194" i="1"/>
  <c r="Z206" i="1"/>
  <c r="BN206" i="1"/>
  <c r="Z210" i="1"/>
  <c r="BN210" i="1"/>
  <c r="Z218" i="1"/>
  <c r="BN218" i="1"/>
  <c r="Z222" i="1"/>
  <c r="BN222" i="1"/>
  <c r="Z226" i="1"/>
  <c r="BN226" i="1"/>
  <c r="Z231" i="1"/>
  <c r="BN231" i="1"/>
  <c r="Z238" i="1"/>
  <c r="BN238" i="1"/>
  <c r="Z247" i="1"/>
  <c r="BN247" i="1"/>
  <c r="Z251" i="1"/>
  <c r="BN251" i="1"/>
  <c r="Z264" i="1"/>
  <c r="BN264" i="1"/>
  <c r="Z268" i="1"/>
  <c r="BN268" i="1"/>
  <c r="Z282" i="1"/>
  <c r="BN282" i="1"/>
  <c r="Z291" i="1"/>
  <c r="BN291" i="1"/>
  <c r="Z348" i="1"/>
  <c r="BN348" i="1"/>
  <c r="Z352" i="1"/>
  <c r="BN352" i="1"/>
  <c r="Z358" i="1"/>
  <c r="BN358" i="1"/>
  <c r="Z366" i="1"/>
  <c r="BN366" i="1"/>
  <c r="Z370" i="1"/>
  <c r="BN370" i="1"/>
  <c r="Z376" i="1"/>
  <c r="BN376" i="1"/>
  <c r="Z388" i="1"/>
  <c r="BN388" i="1"/>
  <c r="Z407" i="1"/>
  <c r="BN407" i="1"/>
  <c r="Z411" i="1"/>
  <c r="BN411" i="1"/>
  <c r="Z415" i="1"/>
  <c r="BN415" i="1"/>
  <c r="Y427" i="1"/>
  <c r="Y426" i="1"/>
  <c r="BP424" i="1"/>
  <c r="BP446" i="1"/>
  <c r="BN446" i="1"/>
  <c r="Z446" i="1"/>
  <c r="BP450" i="1"/>
  <c r="BN450" i="1"/>
  <c r="Z450" i="1"/>
  <c r="BP471" i="1"/>
  <c r="BN471" i="1"/>
  <c r="Z471" i="1"/>
  <c r="BP477" i="1"/>
  <c r="BN477" i="1"/>
  <c r="Z477" i="1"/>
  <c r="BP493" i="1"/>
  <c r="BN493" i="1"/>
  <c r="Z493" i="1"/>
  <c r="BP517" i="1"/>
  <c r="BN517" i="1"/>
  <c r="Z517" i="1"/>
  <c r="BP522" i="1"/>
  <c r="BN522" i="1"/>
  <c r="Z522" i="1"/>
  <c r="BP531" i="1"/>
  <c r="BN531" i="1"/>
  <c r="Z531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26" i="1"/>
  <c r="Y57" i="1"/>
  <c r="Y63" i="1"/>
  <c r="Y71" i="1"/>
  <c r="Y121" i="1"/>
  <c r="G640" i="1"/>
  <c r="Y145" i="1"/>
  <c r="BP142" i="1"/>
  <c r="BN142" i="1"/>
  <c r="Z142" i="1"/>
  <c r="Z144" i="1" s="1"/>
  <c r="H9" i="1"/>
  <c r="A10" i="1"/>
  <c r="Y40" i="1"/>
  <c r="Y46" i="1"/>
  <c r="Y81" i="1"/>
  <c r="Y87" i="1"/>
  <c r="Y94" i="1"/>
  <c r="Y106" i="1"/>
  <c r="Y115" i="1"/>
  <c r="Y133" i="1"/>
  <c r="BP137" i="1"/>
  <c r="BN137" i="1"/>
  <c r="Z137" i="1"/>
  <c r="Z138" i="1" s="1"/>
  <c r="Y139" i="1"/>
  <c r="BP163" i="1"/>
  <c r="BN163" i="1"/>
  <c r="Z163" i="1"/>
  <c r="Y167" i="1"/>
  <c r="BP171" i="1"/>
  <c r="BN171" i="1"/>
  <c r="Z171" i="1"/>
  <c r="Y173" i="1"/>
  <c r="I640" i="1"/>
  <c r="Y178" i="1"/>
  <c r="BP177" i="1"/>
  <c r="BN177" i="1"/>
  <c r="Z177" i="1"/>
  <c r="Z178" i="1" s="1"/>
  <c r="Y179" i="1"/>
  <c r="Y191" i="1"/>
  <c r="BP181" i="1"/>
  <c r="BN181" i="1"/>
  <c r="Z181" i="1"/>
  <c r="BP185" i="1"/>
  <c r="BN185" i="1"/>
  <c r="Z185" i="1"/>
  <c r="BP188" i="1"/>
  <c r="BN188" i="1"/>
  <c r="Z188" i="1"/>
  <c r="BP205" i="1"/>
  <c r="BN205" i="1"/>
  <c r="Z205" i="1"/>
  <c r="BP209" i="1"/>
  <c r="BN209" i="1"/>
  <c r="Z209" i="1"/>
  <c r="BP217" i="1"/>
  <c r="BN217" i="1"/>
  <c r="Z217" i="1"/>
  <c r="BP221" i="1"/>
  <c r="BN221" i="1"/>
  <c r="Z221" i="1"/>
  <c r="BP225" i="1"/>
  <c r="BN225" i="1"/>
  <c r="Z225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442" i="1"/>
  <c r="Y443" i="1"/>
  <c r="BP434" i="1"/>
  <c r="BN434" i="1"/>
  <c r="Z434" i="1"/>
  <c r="BP439" i="1"/>
  <c r="BN439" i="1"/>
  <c r="Z439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Y478" i="1"/>
  <c r="BP482" i="1"/>
  <c r="BN482" i="1"/>
  <c r="Z482" i="1"/>
  <c r="Z483" i="1" s="1"/>
  <c r="Y484" i="1"/>
  <c r="AA640" i="1"/>
  <c r="Y490" i="1"/>
  <c r="BP487" i="1"/>
  <c r="BN487" i="1"/>
  <c r="Z487" i="1"/>
  <c r="Z489" i="1" s="1"/>
  <c r="Y489" i="1"/>
  <c r="Q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Y134" i="1"/>
  <c r="Z125" i="1"/>
  <c r="BN125" i="1"/>
  <c r="Z126" i="1"/>
  <c r="BN126" i="1"/>
  <c r="Z129" i="1"/>
  <c r="BN129" i="1"/>
  <c r="Z130" i="1"/>
  <c r="BN130" i="1"/>
  <c r="Y138" i="1"/>
  <c r="Y144" i="1"/>
  <c r="BP148" i="1"/>
  <c r="BN148" i="1"/>
  <c r="Z148" i="1"/>
  <c r="Z149" i="1" s="1"/>
  <c r="Y150" i="1"/>
  <c r="Y155" i="1"/>
  <c r="BP152" i="1"/>
  <c r="BN152" i="1"/>
  <c r="Z152" i="1"/>
  <c r="Z154" i="1" s="1"/>
  <c r="Y168" i="1"/>
  <c r="BP165" i="1"/>
  <c r="BN165" i="1"/>
  <c r="Z165" i="1"/>
  <c r="Y172" i="1"/>
  <c r="BP183" i="1"/>
  <c r="BN183" i="1"/>
  <c r="Z183" i="1"/>
  <c r="BP186" i="1"/>
  <c r="BN186" i="1"/>
  <c r="Z186" i="1"/>
  <c r="Y190" i="1"/>
  <c r="BP195" i="1"/>
  <c r="BN195" i="1"/>
  <c r="Z195" i="1"/>
  <c r="Z196" i="1" s="1"/>
  <c r="Y197" i="1"/>
  <c r="Y202" i="1"/>
  <c r="BP199" i="1"/>
  <c r="BN199" i="1"/>
  <c r="Z199" i="1"/>
  <c r="Y212" i="1"/>
  <c r="BP207" i="1"/>
  <c r="BN207" i="1"/>
  <c r="Z207" i="1"/>
  <c r="BP211" i="1"/>
  <c r="BN211" i="1"/>
  <c r="Z211" i="1"/>
  <c r="Y213" i="1"/>
  <c r="Y228" i="1"/>
  <c r="BP215" i="1"/>
  <c r="BN215" i="1"/>
  <c r="Z215" i="1"/>
  <c r="BP219" i="1"/>
  <c r="BN219" i="1"/>
  <c r="Z219" i="1"/>
  <c r="BP223" i="1"/>
  <c r="BN223" i="1"/>
  <c r="Z223" i="1"/>
  <c r="Y227" i="1"/>
  <c r="Y235" i="1"/>
  <c r="BP230" i="1"/>
  <c r="BN230" i="1"/>
  <c r="Z230" i="1"/>
  <c r="Z234" i="1" s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BP369" i="1"/>
  <c r="BN369" i="1"/>
  <c r="Z369" i="1"/>
  <c r="Y378" i="1"/>
  <c r="Y377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95" i="1"/>
  <c r="BN495" i="1"/>
  <c r="Z495" i="1"/>
  <c r="Y497" i="1"/>
  <c r="AB640" i="1"/>
  <c r="Y502" i="1"/>
  <c r="BP500" i="1"/>
  <c r="BN500" i="1"/>
  <c r="Z500" i="1"/>
  <c r="Y503" i="1"/>
  <c r="BP518" i="1"/>
  <c r="BN518" i="1"/>
  <c r="Z518" i="1"/>
  <c r="BP523" i="1"/>
  <c r="BN523" i="1"/>
  <c r="Z523" i="1"/>
  <c r="BP526" i="1"/>
  <c r="BN526" i="1"/>
  <c r="Z526" i="1"/>
  <c r="BP529" i="1"/>
  <c r="BN529" i="1"/>
  <c r="Z529" i="1"/>
  <c r="Y532" i="1"/>
  <c r="Y554" i="1"/>
  <c r="BP542" i="1"/>
  <c r="BN542" i="1"/>
  <c r="Z542" i="1"/>
  <c r="BP544" i="1"/>
  <c r="BN544" i="1"/>
  <c r="Z544" i="1"/>
  <c r="BP546" i="1"/>
  <c r="BN546" i="1"/>
  <c r="Z546" i="1"/>
  <c r="BP549" i="1"/>
  <c r="BN549" i="1"/>
  <c r="Z549" i="1"/>
  <c r="BP553" i="1"/>
  <c r="BN553" i="1"/>
  <c r="Z553" i="1"/>
  <c r="Y555" i="1"/>
  <c r="Y560" i="1"/>
  <c r="BP557" i="1"/>
  <c r="BN557" i="1"/>
  <c r="Z557" i="1"/>
  <c r="Y561" i="1"/>
  <c r="BP564" i="1"/>
  <c r="BN564" i="1"/>
  <c r="Z564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Y629" i="1"/>
  <c r="H640" i="1"/>
  <c r="Y640" i="1"/>
  <c r="J640" i="1"/>
  <c r="Y196" i="1"/>
  <c r="K640" i="1"/>
  <c r="Y242" i="1"/>
  <c r="T640" i="1"/>
  <c r="Y326" i="1"/>
  <c r="BP441" i="1"/>
  <c r="BN441" i="1"/>
  <c r="Z441" i="1"/>
  <c r="Y448" i="1"/>
  <c r="BP445" i="1"/>
  <c r="BN445" i="1"/>
  <c r="Z445" i="1"/>
  <c r="Z447" i="1" s="1"/>
  <c r="Y455" i="1"/>
  <c r="BP454" i="1"/>
  <c r="BN454" i="1"/>
  <c r="Z454" i="1"/>
  <c r="Z455" i="1" s="1"/>
  <c r="Z640" i="1"/>
  <c r="Y479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483" i="1"/>
  <c r="Y496" i="1"/>
  <c r="BP492" i="1"/>
  <c r="BN492" i="1"/>
  <c r="Z492" i="1"/>
  <c r="BP501" i="1"/>
  <c r="BN501" i="1"/>
  <c r="Z501" i="1"/>
  <c r="Y507" i="1"/>
  <c r="BP506" i="1"/>
  <c r="BN506" i="1"/>
  <c r="Z506" i="1"/>
  <c r="Z507" i="1" s="1"/>
  <c r="Y508" i="1"/>
  <c r="Y511" i="1"/>
  <c r="BP510" i="1"/>
  <c r="BN510" i="1"/>
  <c r="Z510" i="1"/>
  <c r="Z511" i="1" s="1"/>
  <c r="Y512" i="1"/>
  <c r="AD640" i="1"/>
  <c r="Y533" i="1"/>
  <c r="BP516" i="1"/>
  <c r="BN516" i="1"/>
  <c r="Z516" i="1"/>
  <c r="BP520" i="1"/>
  <c r="BN520" i="1"/>
  <c r="Z520" i="1"/>
  <c r="BP525" i="1"/>
  <c r="BN525" i="1"/>
  <c r="Z525" i="1"/>
  <c r="BP527" i="1"/>
  <c r="BN527" i="1"/>
  <c r="Z527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50" i="1"/>
  <c r="BN550" i="1"/>
  <c r="Z550" i="1"/>
  <c r="BP559" i="1"/>
  <c r="BN559" i="1"/>
  <c r="Z559" i="1"/>
  <c r="Y565" i="1"/>
  <c r="BP563" i="1"/>
  <c r="BN563" i="1"/>
  <c r="Z563" i="1"/>
  <c r="Z565" i="1" s="1"/>
  <c r="AC640" i="1"/>
  <c r="Y577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BP607" i="1"/>
  <c r="BN607" i="1"/>
  <c r="Z607" i="1"/>
  <c r="AF640" i="1"/>
  <c r="BP627" i="1"/>
  <c r="BN627" i="1"/>
  <c r="Z627" i="1"/>
  <c r="AE640" i="1"/>
  <c r="Y616" i="1"/>
  <c r="Z496" i="1" l="1"/>
  <c r="Z201" i="1"/>
  <c r="Z167" i="1"/>
  <c r="Z172" i="1"/>
  <c r="Z584" i="1"/>
  <c r="Z609" i="1"/>
  <c r="Z577" i="1"/>
  <c r="Z80" i="1"/>
  <c r="Z71" i="1"/>
  <c r="Z40" i="1"/>
  <c r="Z133" i="1"/>
  <c r="Z115" i="1"/>
  <c r="Z362" i="1"/>
  <c r="Z212" i="1"/>
  <c r="Z602" i="1"/>
  <c r="Z628" i="1"/>
  <c r="Z560" i="1"/>
  <c r="Z416" i="1"/>
  <c r="Z371" i="1"/>
  <c r="Z227" i="1"/>
  <c r="Z86" i="1"/>
  <c r="Y630" i="1"/>
  <c r="Y632" i="1"/>
  <c r="Z26" i="1"/>
  <c r="Z442" i="1"/>
  <c r="Z255" i="1"/>
  <c r="Y634" i="1"/>
  <c r="Z594" i="1"/>
  <c r="Z532" i="1"/>
  <c r="Z478" i="1"/>
  <c r="Z554" i="1"/>
  <c r="Z502" i="1"/>
  <c r="Y631" i="1"/>
  <c r="Y633" i="1" s="1"/>
  <c r="Z401" i="1"/>
  <c r="Z355" i="1"/>
  <c r="Z284" i="1"/>
  <c r="Z272" i="1"/>
  <c r="Z190" i="1"/>
  <c r="Z635" i="1" l="1"/>
</calcChain>
</file>

<file path=xl/sharedStrings.xml><?xml version="1.0" encoding="utf-8"?>
<sst xmlns="http://schemas.openxmlformats.org/spreadsheetml/2006/main" count="2970" uniqueCount="1048">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</sst>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45738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Суббота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0.375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150</v>
      </c>
      <c r="Y35" s="728">
        <f>IFERROR(IF(X35="",0,CEILING((X35/$H35),1)*$H35),"")</f>
        <v>151.20000000000002</v>
      </c>
      <c r="Z35" s="36">
        <f>IFERROR(IF(Y35=0,"",ROUNDUP(Y35/H35,0)*0.01898),"")</f>
        <v>0.26572000000000001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156.04166666666666</v>
      </c>
      <c r="BN35" s="64">
        <f>IFERROR(Y35*I35/H35,"0")</f>
        <v>157.29000000000002</v>
      </c>
      <c r="BO35" s="64">
        <f>IFERROR(1/J35*(X35/H35),"0")</f>
        <v>0.21701388888888887</v>
      </c>
      <c r="BP35" s="64">
        <f>IFERROR(1/J35*(Y35/H35),"0")</f>
        <v>0.21875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160</v>
      </c>
      <c r="Y37" s="728">
        <f>IFERROR(IF(X37="",0,CEILING((X37/$H37),1)*$H37),"")</f>
        <v>160</v>
      </c>
      <c r="Z37" s="36">
        <f>IFERROR(IF(Y37=0,"",ROUNDUP(Y37/H37,0)*0.00902),"")</f>
        <v>0.36080000000000001</v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168.4</v>
      </c>
      <c r="BN37" s="64">
        <f>IFERROR(Y37*I37/H37,"0")</f>
        <v>168.4</v>
      </c>
      <c r="BO37" s="64">
        <f>IFERROR(1/J37*(X37/H37),"0")</f>
        <v>0.30303030303030304</v>
      </c>
      <c r="BP37" s="64">
        <f>IFERROR(1/J37*(Y37/H37),"0")</f>
        <v>0.30303030303030304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53.888888888888886</v>
      </c>
      <c r="Y40" s="729">
        <f>IFERROR(Y35/H35,"0")+IFERROR(Y36/H36,"0")+IFERROR(Y37/H37,"0")+IFERROR(Y38/H38,"0")+IFERROR(Y39/H39,"0")</f>
        <v>54</v>
      </c>
      <c r="Z40" s="729">
        <f>IFERROR(IF(Z35="",0,Z35),"0")+IFERROR(IF(Z36="",0,Z36),"0")+IFERROR(IF(Z37="",0,Z37),"0")+IFERROR(IF(Z38="",0,Z38),"0")+IFERROR(IF(Z39="",0,Z39),"0")</f>
        <v>0.62651999999999997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310</v>
      </c>
      <c r="Y41" s="729">
        <f>IFERROR(SUM(Y35:Y39),"0")</f>
        <v>311.20000000000005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100</v>
      </c>
      <c r="Y50" s="728">
        <f t="shared" si="0"/>
        <v>108</v>
      </c>
      <c r="Z50" s="36">
        <f>IFERROR(IF(Y50=0,"",ROUNDUP(Y50/H50,0)*0.01898),"")</f>
        <v>0.1898</v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104.02777777777777</v>
      </c>
      <c r="BN50" s="64">
        <f t="shared" si="2"/>
        <v>112.34999999999998</v>
      </c>
      <c r="BO50" s="64">
        <f t="shared" si="3"/>
        <v>0.14467592592592593</v>
      </c>
      <c r="BP50" s="64">
        <f t="shared" si="4"/>
        <v>0.15625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128</v>
      </c>
      <c r="B53" s="54" t="s">
        <v>129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130</v>
      </c>
      <c r="B54" s="54" t="s">
        <v>131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315</v>
      </c>
      <c r="Y55" s="728">
        <f t="shared" si="0"/>
        <v>315</v>
      </c>
      <c r="Z55" s="36">
        <f>IFERROR(IF(Y55=0,"",ROUNDUP(Y55/H55,0)*0.00902),"")</f>
        <v>0.63139999999999996</v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329.70000000000005</v>
      </c>
      <c r="BN55" s="64">
        <f t="shared" si="2"/>
        <v>329.70000000000005</v>
      </c>
      <c r="BO55" s="64">
        <f t="shared" si="3"/>
        <v>0.53030303030303028</v>
      </c>
      <c r="BP55" s="64">
        <f t="shared" si="4"/>
        <v>0.53030303030303028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79.259259259259267</v>
      </c>
      <c r="Y56" s="729">
        <f>IFERROR(Y49/H49,"0")+IFERROR(Y50/H50,"0")+IFERROR(Y51/H51,"0")+IFERROR(Y52/H52,"0")+IFERROR(Y53/H53,"0")+IFERROR(Y54/H54,"0")+IFERROR(Y55/H55,"0")</f>
        <v>80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0.82119999999999993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415</v>
      </c>
      <c r="Y57" s="729">
        <f>IFERROR(SUM(Y49:Y55),"0")</f>
        <v>423</v>
      </c>
      <c r="Z57" s="37"/>
      <c r="AA57" s="730"/>
      <c r="AB57" s="730"/>
      <c r="AC57" s="730"/>
    </row>
    <row r="58" spans="1:68" ht="14.25" hidden="1" customHeight="1" x14ac:dyDescent="0.25">
      <c r="A58" s="758" t="s">
        <v>136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137</v>
      </c>
      <c r="B59" s="54" t="s">
        <v>138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140</v>
      </c>
      <c r="B60" s="54" t="s">
        <v>141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143</v>
      </c>
      <c r="B61" s="54" t="s">
        <v>144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145</v>
      </c>
      <c r="B62" s="54" t="s">
        <v>146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112.5</v>
      </c>
      <c r="Y62" s="728">
        <f>IFERROR(IF(X62="",0,CEILING((X62/$H62),1)*$H62),"")</f>
        <v>113.4</v>
      </c>
      <c r="Z62" s="36">
        <f>IFERROR(IF(Y62=0,"",ROUNDUP(Y62/H62,0)*0.00651),"")</f>
        <v>0.27342</v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119.99999999999999</v>
      </c>
      <c r="BN62" s="64">
        <f>IFERROR(Y62*I62/H62,"0")</f>
        <v>120.95999999999998</v>
      </c>
      <c r="BO62" s="64">
        <f>IFERROR(1/J62*(X62/H62),"0")</f>
        <v>0.22893772893772893</v>
      </c>
      <c r="BP62" s="64">
        <f>IFERROR(1/J62*(Y62/H62),"0")</f>
        <v>0.23076923076923078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41.666666666666664</v>
      </c>
      <c r="Y63" s="729">
        <f>IFERROR(Y59/H59,"0")+IFERROR(Y60/H60,"0")+IFERROR(Y61/H61,"0")+IFERROR(Y62/H62,"0")</f>
        <v>42</v>
      </c>
      <c r="Z63" s="729">
        <f>IFERROR(IF(Z59="",0,Z59),"0")+IFERROR(IF(Z60="",0,Z60),"0")+IFERROR(IF(Z61="",0,Z61),"0")+IFERROR(IF(Z62="",0,Z62),"0")</f>
        <v>0.27342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112.5</v>
      </c>
      <c r="Y64" s="729">
        <f>IFERROR(SUM(Y59:Y62),"0")</f>
        <v>113.4</v>
      </c>
      <c r="Z64" s="37"/>
      <c r="AA64" s="730"/>
      <c r="AB64" s="730"/>
      <c r="AC64" s="730"/>
    </row>
    <row r="65" spans="1:68" ht="14.25" hidden="1" customHeight="1" x14ac:dyDescent="0.25">
      <c r="A65" s="758" t="s">
        <v>147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148</v>
      </c>
      <c r="B66" s="54" t="s">
        <v>149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151</v>
      </c>
      <c r="B67" s="54" t="s">
        <v>152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154</v>
      </c>
      <c r="B68" s="54" t="s">
        <v>155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157</v>
      </c>
      <c r="B69" s="54" t="s">
        <v>158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159</v>
      </c>
      <c r="B70" s="54" t="s">
        <v>160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161</v>
      </c>
      <c r="B74" s="54" t="s">
        <v>162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167</v>
      </c>
      <c r="B76" s="54" t="s">
        <v>168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170</v>
      </c>
      <c r="B77" s="54" t="s">
        <v>171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172</v>
      </c>
      <c r="B78" s="54" t="s">
        <v>173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174</v>
      </c>
      <c r="B79" s="54" t="s">
        <v>175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176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4">
        <v>4680115881532</v>
      </c>
      <c r="E83" s="735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20</v>
      </c>
      <c r="Y83" s="728">
        <f>IFERROR(IF(X83="",0,CEILING((X83/$H83),1)*$H83),"")</f>
        <v>25.200000000000003</v>
      </c>
      <c r="Z83" s="36">
        <f>IFERROR(IF(Y83=0,"",ROUNDUP(Y83/H83,0)*0.01898),"")</f>
        <v>5.6940000000000004E-2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21.235714285714284</v>
      </c>
      <c r="BN83" s="64">
        <f>IFERROR(Y83*I83/H83,"0")</f>
        <v>26.757000000000001</v>
      </c>
      <c r="BO83" s="64">
        <f>IFERROR(1/J83*(X83/H83),"0")</f>
        <v>3.7202380952380952E-2</v>
      </c>
      <c r="BP83" s="64">
        <f>IFERROR(1/J83*(Y83/H83),"0")</f>
        <v>4.6875E-2</v>
      </c>
    </row>
    <row r="84" spans="1:68" ht="37.5" hidden="1" customHeight="1" x14ac:dyDescent="0.25">
      <c r="A84" s="54" t="s">
        <v>177</v>
      </c>
      <c r="B84" s="54" t="s">
        <v>180</v>
      </c>
      <c r="C84" s="31">
        <v>4301060366</v>
      </c>
      <c r="D84" s="734">
        <v>4680115881532</v>
      </c>
      <c r="E84" s="735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2.3809523809523809</v>
      </c>
      <c r="Y86" s="729">
        <f>IFERROR(Y83/H83,"0")+IFERROR(Y84/H84,"0")+IFERROR(Y85/H85,"0")</f>
        <v>3</v>
      </c>
      <c r="Z86" s="729">
        <f>IFERROR(IF(Z83="",0,Z83),"0")+IFERROR(IF(Z84="",0,Z84),"0")+IFERROR(IF(Z85="",0,Z85),"0")</f>
        <v>5.6940000000000004E-2</v>
      </c>
      <c r="AA86" s="730"/>
      <c r="AB86" s="730"/>
      <c r="AC86" s="730"/>
    </row>
    <row r="87" spans="1:68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20</v>
      </c>
      <c r="Y87" s="729">
        <f>IFERROR(SUM(Y83:Y85),"0")</f>
        <v>25.200000000000003</v>
      </c>
      <c r="Z87" s="37"/>
      <c r="AA87" s="730"/>
      <c r="AB87" s="730"/>
      <c r="AC87" s="730"/>
    </row>
    <row r="88" spans="1:68" ht="16.5" hidden="1" customHeight="1" x14ac:dyDescent="0.25">
      <c r="A88" s="757" t="s">
        <v>184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150</v>
      </c>
      <c r="Y90" s="728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450</v>
      </c>
      <c r="Y92" s="728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113.88888888888889</v>
      </c>
      <c r="Y93" s="729">
        <f>IFERROR(Y90/H90,"0")+IFERROR(Y91/H91,"0")+IFERROR(Y92/H92,"0")</f>
        <v>114</v>
      </c>
      <c r="Z93" s="729">
        <f>IFERROR(IF(Z90="",0,Z90),"0")+IFERROR(IF(Z91="",0,Z91),"0")+IFERROR(IF(Z92="",0,Z92),"0")</f>
        <v>1.1677200000000001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600</v>
      </c>
      <c r="Y94" s="729">
        <f>IFERROR(SUM(Y90:Y92),"0")</f>
        <v>601.20000000000005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193</v>
      </c>
      <c r="B96" s="54" t="s">
        <v>194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hidden="1" customHeight="1" x14ac:dyDescent="0.25">
      <c r="A97" s="54" t="s">
        <v>193</v>
      </c>
      <c r="B97" s="54" t="s">
        <v>196</v>
      </c>
      <c r="C97" s="31">
        <v>4301051712</v>
      </c>
      <c r="D97" s="734">
        <v>4607091386967</v>
      </c>
      <c r="E97" s="735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39" t="s">
        <v>197</v>
      </c>
      <c r="Q97" s="732"/>
      <c r="R97" s="732"/>
      <c r="S97" s="732"/>
      <c r="T97" s="733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193</v>
      </c>
      <c r="B98" s="54" t="s">
        <v>200</v>
      </c>
      <c r="C98" s="31">
        <v>4301051546</v>
      </c>
      <c r="D98" s="734">
        <v>4607091386967</v>
      </c>
      <c r="E98" s="735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2"/>
      <c r="R98" s="732"/>
      <c r="S98" s="732"/>
      <c r="T98" s="733"/>
      <c r="U98" s="34"/>
      <c r="V98" s="34"/>
      <c r="W98" s="35" t="s">
        <v>68</v>
      </c>
      <c r="X98" s="727">
        <v>150</v>
      </c>
      <c r="Y98" s="728">
        <f t="shared" si="10"/>
        <v>151.20000000000002</v>
      </c>
      <c r="Z98" s="36">
        <f>IFERROR(IF(Y98=0,"",ROUNDUP(Y98/H98,0)*0.01898),"")</f>
        <v>0.34164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159.26785714285714</v>
      </c>
      <c r="BN98" s="64">
        <f t="shared" si="12"/>
        <v>160.542</v>
      </c>
      <c r="BO98" s="64">
        <f t="shared" si="13"/>
        <v>0.27901785714285715</v>
      </c>
      <c r="BP98" s="64">
        <f t="shared" si="14"/>
        <v>0.28125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203</v>
      </c>
      <c r="Q99" s="732"/>
      <c r="R99" s="732"/>
      <c r="S99" s="732"/>
      <c r="T99" s="733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315</v>
      </c>
      <c r="Y100" s="728">
        <f t="shared" si="10"/>
        <v>315.90000000000003</v>
      </c>
      <c r="Z100" s="36">
        <f>IFERROR(IF(Y100=0,"",ROUNDUP(Y100/H100,0)*0.00651),"")</f>
        <v>0.76167000000000007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344.4</v>
      </c>
      <c r="BN100" s="64">
        <f t="shared" si="12"/>
        <v>345.38400000000001</v>
      </c>
      <c r="BO100" s="64">
        <f t="shared" si="13"/>
        <v>0.64102564102564097</v>
      </c>
      <c r="BP100" s="64">
        <f t="shared" si="14"/>
        <v>0.6428571428571429</v>
      </c>
    </row>
    <row r="101" spans="1:68" ht="16.5" hidden="1" customHeight="1" x14ac:dyDescent="0.25">
      <c r="A101" s="54" t="s">
        <v>206</v>
      </c>
      <c r="B101" s="54" t="s">
        <v>208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59" t="s">
        <v>209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206</v>
      </c>
      <c r="B102" s="54" t="s">
        <v>210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211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212</v>
      </c>
      <c r="B103" s="54" t="s">
        <v>213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215</v>
      </c>
      <c r="B104" s="54" t="s">
        <v>216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215</v>
      </c>
      <c r="B105" s="54" t="s">
        <v>217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134.52380952380952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135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1.10331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465</v>
      </c>
      <c r="Y107" s="729">
        <f>IFERROR(SUM(Y96:Y105),"0")</f>
        <v>467.1</v>
      </c>
      <c r="Z107" s="37"/>
      <c r="AA107" s="730"/>
      <c r="AB107" s="730"/>
      <c r="AC107" s="730"/>
    </row>
    <row r="108" spans="1:68" ht="16.5" hidden="1" customHeight="1" x14ac:dyDescent="0.25">
      <c r="A108" s="757" t="s">
        <v>218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219</v>
      </c>
      <c r="B110" s="54" t="s">
        <v>220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222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30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31.165178571428573</v>
      </c>
      <c r="BN111" s="64">
        <f>IFERROR(Y111*I111/H111,"0")</f>
        <v>34.904999999999994</v>
      </c>
      <c r="BO111" s="64">
        <f>IFERROR(1/J111*(X111/H111),"0")</f>
        <v>4.1852678571428575E-2</v>
      </c>
      <c r="BP111" s="64">
        <f>IFERROR(1/J111*(Y111/H111),"0")</f>
        <v>4.6874999999999993E-2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225</v>
      </c>
      <c r="B113" s="54" t="s">
        <v>226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360</v>
      </c>
      <c r="Y113" s="728">
        <f>IFERROR(IF(X113="",0,CEILING((X113/$H113),1)*$H113),"")</f>
        <v>360</v>
      </c>
      <c r="Z113" s="36">
        <f>IFERROR(IF(Y113=0,"",ROUNDUP(Y113/H113,0)*0.00902),"")</f>
        <v>0.72160000000000002</v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376.79999999999995</v>
      </c>
      <c r="BN113" s="64">
        <f>IFERROR(Y113*I113/H113,"0")</f>
        <v>376.79999999999995</v>
      </c>
      <c r="BO113" s="64">
        <f>IFERROR(1/J113*(X113/H113),"0")</f>
        <v>0.60606060606060608</v>
      </c>
      <c r="BP113" s="64">
        <f>IFERROR(1/J113*(Y113/H113),"0")</f>
        <v>0.60606060606060608</v>
      </c>
    </row>
    <row r="114" spans="1:68" ht="16.5" hidden="1" customHeight="1" x14ac:dyDescent="0.25">
      <c r="A114" s="54" t="s">
        <v>227</v>
      </c>
      <c r="B114" s="54" t="s">
        <v>228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82.678571428571431</v>
      </c>
      <c r="Y115" s="729">
        <f>IFERROR(Y110/H110,"0")+IFERROR(Y111/H111,"0")+IFERROR(Y112/H112,"0")+IFERROR(Y113/H113,"0")+IFERROR(Y114/H114,"0")</f>
        <v>83</v>
      </c>
      <c r="Z115" s="729">
        <f>IFERROR(IF(Z110="",0,Z110),"0")+IFERROR(IF(Z111="",0,Z111),"0")+IFERROR(IF(Z112="",0,Z112),"0")+IFERROR(IF(Z113="",0,Z113),"0")+IFERROR(IF(Z114="",0,Z114),"0")</f>
        <v>0.77854000000000001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390</v>
      </c>
      <c r="Y116" s="729">
        <f>IFERROR(SUM(Y110:Y114),"0")</f>
        <v>393.6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136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229</v>
      </c>
      <c r="B118" s="54" t="s">
        <v>230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235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236</v>
      </c>
      <c r="B124" s="54" t="s">
        <v>237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236</v>
      </c>
      <c r="B125" s="54" t="s">
        <v>239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500</v>
      </c>
      <c r="Y125" s="728">
        <f t="shared" si="15"/>
        <v>504</v>
      </c>
      <c r="Z125" s="36">
        <f>IFERROR(IF(Y125=0,"",ROUNDUP(Y125/H125,0)*0.01898),"")</f>
        <v>1.1388</v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530.53571428571422</v>
      </c>
      <c r="BN125" s="64">
        <f t="shared" si="17"/>
        <v>534.78</v>
      </c>
      <c r="BO125" s="64">
        <f t="shared" si="18"/>
        <v>0.93005952380952372</v>
      </c>
      <c r="BP125" s="64">
        <f t="shared" si="19"/>
        <v>0.9375</v>
      </c>
    </row>
    <row r="126" spans="1:68" ht="16.5" hidden="1" customHeight="1" x14ac:dyDescent="0.25">
      <c r="A126" s="54" t="s">
        <v>236</v>
      </c>
      <c r="B126" s="54" t="s">
        <v>241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6" t="s">
        <v>242</v>
      </c>
      <c r="Q126" s="732"/>
      <c r="R126" s="732"/>
      <c r="S126" s="732"/>
      <c r="T126" s="733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245</v>
      </c>
      <c r="B128" s="54" t="s">
        <v>247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1" t="s">
        <v>248</v>
      </c>
      <c r="Q128" s="732"/>
      <c r="R128" s="732"/>
      <c r="S128" s="732"/>
      <c r="T128" s="733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450</v>
      </c>
      <c r="Y129" s="728">
        <f t="shared" si="15"/>
        <v>450.90000000000003</v>
      </c>
      <c r="Z129" s="36">
        <f t="shared" si="20"/>
        <v>1.08717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492</v>
      </c>
      <c r="BN129" s="64">
        <f t="shared" si="17"/>
        <v>492.98399999999998</v>
      </c>
      <c r="BO129" s="64">
        <f t="shared" si="18"/>
        <v>0.91575091575091572</v>
      </c>
      <c r="BP129" s="64">
        <f t="shared" si="19"/>
        <v>0.91758241758241765</v>
      </c>
    </row>
    <row r="130" spans="1:68" ht="27" hidden="1" customHeight="1" x14ac:dyDescent="0.25">
      <c r="A130" s="54" t="s">
        <v>250</v>
      </c>
      <c r="B130" s="54" t="s">
        <v>252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38" t="s">
        <v>253</v>
      </c>
      <c r="Q130" s="732"/>
      <c r="R130" s="732"/>
      <c r="S130" s="732"/>
      <c r="T130" s="733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33</v>
      </c>
      <c r="Y131" s="728">
        <f t="shared" si="15"/>
        <v>34.200000000000003</v>
      </c>
      <c r="Z131" s="36">
        <f t="shared" si="20"/>
        <v>0.12369000000000001</v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36.300000000000004</v>
      </c>
      <c r="BN131" s="64">
        <f t="shared" si="17"/>
        <v>37.620000000000005</v>
      </c>
      <c r="BO131" s="64">
        <f t="shared" si="18"/>
        <v>0.10073260073260074</v>
      </c>
      <c r="BP131" s="64">
        <f t="shared" si="19"/>
        <v>0.1043956043956044</v>
      </c>
    </row>
    <row r="132" spans="1:68" ht="37.5" hidden="1" customHeight="1" x14ac:dyDescent="0.25">
      <c r="A132" s="54" t="s">
        <v>257</v>
      </c>
      <c r="B132" s="54" t="s">
        <v>258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244.52380952380952</v>
      </c>
      <c r="Y133" s="729">
        <f>IFERROR(Y124/H124,"0")+IFERROR(Y125/H125,"0")+IFERROR(Y126/H126,"0")+IFERROR(Y127/H127,"0")+IFERROR(Y128/H128,"0")+IFERROR(Y129/H129,"0")+IFERROR(Y130/H130,"0")+IFERROR(Y131/H131,"0")+IFERROR(Y132/H132,"0")</f>
        <v>246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2.3496600000000001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983</v>
      </c>
      <c r="Y134" s="729">
        <f>IFERROR(SUM(Y124:Y132),"0")</f>
        <v>989.10000000000014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176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260</v>
      </c>
      <c r="B136" s="54" t="s">
        <v>261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23.1</v>
      </c>
      <c r="Y137" s="728">
        <f>IFERROR(IF(X137="",0,CEILING((X137/$H137),1)*$H137),"")</f>
        <v>23.759999999999998</v>
      </c>
      <c r="Z137" s="36">
        <f>IFERROR(IF(Y137=0,"",ROUNDUP(Y137/H137,0)*0.00651),"")</f>
        <v>7.8119999999999995E-2</v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26.11</v>
      </c>
      <c r="BN137" s="64">
        <f>IFERROR(Y137*I137/H137,"0")</f>
        <v>26.855999999999998</v>
      </c>
      <c r="BO137" s="64">
        <f>IFERROR(1/J137*(X137/H137),"0")</f>
        <v>6.4102564102564111E-2</v>
      </c>
      <c r="BP137" s="64">
        <f>IFERROR(1/J137*(Y137/H137),"0")</f>
        <v>6.5934065934065936E-2</v>
      </c>
    </row>
    <row r="138" spans="1:68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11.666666666666668</v>
      </c>
      <c r="Y138" s="729">
        <f>IFERROR(Y136/H136,"0")+IFERROR(Y137/H137,"0")</f>
        <v>11.999999999999998</v>
      </c>
      <c r="Z138" s="729">
        <f>IFERROR(IF(Z136="",0,Z136),"0")+IFERROR(IF(Z137="",0,Z137),"0")</f>
        <v>7.8119999999999995E-2</v>
      </c>
      <c r="AA138" s="730"/>
      <c r="AB138" s="730"/>
      <c r="AC138" s="730"/>
    </row>
    <row r="139" spans="1:68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23.1</v>
      </c>
      <c r="Y139" s="729">
        <f>IFERROR(SUM(Y136:Y137),"0")</f>
        <v>23.759999999999998</v>
      </c>
      <c r="Z139" s="37"/>
      <c r="AA139" s="730"/>
      <c r="AB139" s="730"/>
      <c r="AC139" s="730"/>
    </row>
    <row r="140" spans="1:68" ht="16.5" hidden="1" customHeight="1" x14ac:dyDescent="0.25">
      <c r="A140" s="757" t="s">
        <v>266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267</v>
      </c>
      <c r="B142" s="54" t="s">
        <v>268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48</v>
      </c>
      <c r="Y143" s="728">
        <f>IFERROR(IF(X143="",0,CEILING((X143/$H143),1)*$H143),"")</f>
        <v>48</v>
      </c>
      <c r="Z143" s="36">
        <f>IFERROR(IF(Y143=0,"",ROUNDUP(Y143/H143,0)*0.00651),"")</f>
        <v>9.7650000000000001E-2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50.7</v>
      </c>
      <c r="BN143" s="64">
        <f>IFERROR(Y143*I143/H143,"0")</f>
        <v>50.7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15</v>
      </c>
      <c r="Y144" s="729">
        <f>IFERROR(Y142/H142,"0")+IFERROR(Y143/H143,"0")</f>
        <v>15</v>
      </c>
      <c r="Z144" s="729">
        <f>IFERROR(IF(Z142="",0,Z142),"0")+IFERROR(IF(Z143="",0,Z143),"0")</f>
        <v>9.7650000000000001E-2</v>
      </c>
      <c r="AA144" s="730"/>
      <c r="AB144" s="730"/>
      <c r="AC144" s="730"/>
    </row>
    <row r="145" spans="1:68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48</v>
      </c>
      <c r="Y145" s="729">
        <f>IFERROR(SUM(Y142:Y143),"0")</f>
        <v>48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147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42</v>
      </c>
      <c r="Y147" s="728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ht="27" hidden="1" customHeight="1" x14ac:dyDescent="0.25">
      <c r="A148" s="54" t="s">
        <v>271</v>
      </c>
      <c r="B148" s="54" t="s">
        <v>274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15.000000000000002</v>
      </c>
      <c r="Y149" s="729">
        <f>IFERROR(Y147/H147,"0")+IFERROR(Y148/H148,"0")</f>
        <v>15.000000000000002</v>
      </c>
      <c r="Z149" s="729">
        <f>IFERROR(IF(Z147="",0,Z147),"0")+IFERROR(IF(Z148="",0,Z148),"0")</f>
        <v>9.7650000000000001E-2</v>
      </c>
      <c r="AA149" s="730"/>
      <c r="AB149" s="730"/>
      <c r="AC149" s="730"/>
    </row>
    <row r="150" spans="1:68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42</v>
      </c>
      <c r="Y150" s="729">
        <f>IFERROR(SUM(Y147:Y148),"0")</f>
        <v>42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275</v>
      </c>
      <c r="B152" s="54" t="s">
        <v>276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56.1</v>
      </c>
      <c r="Y153" s="728">
        <f>IFERROR(IF(X153="",0,CEILING((X153/$H153),1)*$H153),"")</f>
        <v>58.080000000000005</v>
      </c>
      <c r="Z153" s="36">
        <f>IFERROR(IF(Y153=0,"",ROUNDUP(Y153/H153,0)*0.00651),"")</f>
        <v>0.14322000000000001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61.795000000000002</v>
      </c>
      <c r="BN153" s="64">
        <f>IFERROR(Y153*I153/H153,"0")</f>
        <v>63.976000000000006</v>
      </c>
      <c r="BO153" s="64">
        <f>IFERROR(1/J153*(X153/H153),"0")</f>
        <v>0.11675824175824177</v>
      </c>
      <c r="BP153" s="64">
        <f>IFERROR(1/J153*(Y153/H153),"0")</f>
        <v>0.12087912087912089</v>
      </c>
    </row>
    <row r="154" spans="1:68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21.25</v>
      </c>
      <c r="Y154" s="729">
        <f>IFERROR(Y152/H152,"0")+IFERROR(Y153/H153,"0")</f>
        <v>22</v>
      </c>
      <c r="Z154" s="729">
        <f>IFERROR(IF(Z152="",0,Z152),"0")+IFERROR(IF(Z153="",0,Z153),"0")</f>
        <v>0.14322000000000001</v>
      </c>
      <c r="AA154" s="730"/>
      <c r="AB154" s="730"/>
      <c r="AC154" s="730"/>
    </row>
    <row r="155" spans="1:68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56.1</v>
      </c>
      <c r="Y155" s="729">
        <f>IFERROR(SUM(Y152:Y153),"0")</f>
        <v>58.080000000000005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278</v>
      </c>
      <c r="B158" s="54" t="s">
        <v>279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147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281</v>
      </c>
      <c r="B162" s="54" t="s">
        <v>282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284</v>
      </c>
      <c r="B163" s="54" t="s">
        <v>285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287</v>
      </c>
      <c r="B164" s="54" t="s">
        <v>288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292</v>
      </c>
      <c r="B166" s="54" t="s">
        <v>293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294</v>
      </c>
      <c r="B170" s="54" t="s">
        <v>295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301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136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302</v>
      </c>
      <c r="B177" s="54" t="s">
        <v>303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147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305</v>
      </c>
      <c r="B181" s="54" t="s">
        <v>306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20</v>
      </c>
      <c r="Y182" s="728">
        <f t="shared" si="2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21.285714285714281</v>
      </c>
      <c r="BN182" s="64">
        <f t="shared" si="23"/>
        <v>22.349999999999998</v>
      </c>
      <c r="BO182" s="64">
        <f t="shared" si="24"/>
        <v>3.6075036075036072E-2</v>
      </c>
      <c r="BP182" s="64">
        <f t="shared" si="25"/>
        <v>3.787878787878788E-2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87.5</v>
      </c>
      <c r="Y184" s="728">
        <f t="shared" si="21"/>
        <v>88.2</v>
      </c>
      <c r="Z184" s="36">
        <f>IFERROR(IF(Y184=0,"",ROUNDUP(Y184/H184,0)*0.00502),"")</f>
        <v>0.21084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92.916666666666657</v>
      </c>
      <c r="BN184" s="64">
        <f t="shared" si="23"/>
        <v>93.66</v>
      </c>
      <c r="BO184" s="64">
        <f t="shared" si="24"/>
        <v>0.17806267806267806</v>
      </c>
      <c r="BP184" s="64">
        <f t="shared" si="25"/>
        <v>0.17948717948717952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87.5</v>
      </c>
      <c r="Y185" s="728">
        <f t="shared" si="21"/>
        <v>88.2</v>
      </c>
      <c r="Z185" s="36">
        <f>IFERROR(IF(Y185=0,"",ROUNDUP(Y185/H185,0)*0.00502),"")</f>
        <v>0.21084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92.916666666666657</v>
      </c>
      <c r="BN185" s="64">
        <f t="shared" si="23"/>
        <v>93.66</v>
      </c>
      <c r="BO185" s="64">
        <f t="shared" si="24"/>
        <v>0.17806267806267806</v>
      </c>
      <c r="BP185" s="64">
        <f t="shared" si="25"/>
        <v>0.17948717948717952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320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122.5</v>
      </c>
      <c r="Y187" s="728">
        <f t="shared" si="21"/>
        <v>123.9</v>
      </c>
      <c r="Z187" s="36">
        <f>IFERROR(IF(Y187=0,"",ROUNDUP(Y187/H187,0)*0.00502),"")</f>
        <v>0.29618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128.33333333333331</v>
      </c>
      <c r="BN187" s="64">
        <f t="shared" si="23"/>
        <v>129.80000000000001</v>
      </c>
      <c r="BO187" s="64">
        <f t="shared" si="24"/>
        <v>0.2492877492877493</v>
      </c>
      <c r="BP187" s="64">
        <f t="shared" si="25"/>
        <v>0.25213675213675218</v>
      </c>
    </row>
    <row r="188" spans="1:68" ht="27" hidden="1" customHeight="1" x14ac:dyDescent="0.25">
      <c r="A188" s="54" t="s">
        <v>324</v>
      </c>
      <c r="B188" s="54" t="s">
        <v>325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326</v>
      </c>
      <c r="B189" s="54" t="s">
        <v>327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146.42857142857142</v>
      </c>
      <c r="Y190" s="729">
        <f>IFERROR(Y181/H181,"0")+IFERROR(Y182/H182,"0")+IFERROR(Y183/H183,"0")+IFERROR(Y184/H184,"0")+IFERROR(Y185/H185,"0")+IFERROR(Y186/H186,"0")+IFERROR(Y187/H187,"0")+IFERROR(Y188/H188,"0")+IFERROR(Y189/H189,"0")</f>
        <v>148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0.76295999999999997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317.5</v>
      </c>
      <c r="Y191" s="729">
        <f>IFERROR(SUM(Y181:Y189),"0")</f>
        <v>321.3</v>
      </c>
      <c r="Z191" s="37"/>
      <c r="AA191" s="730"/>
      <c r="AB191" s="730"/>
      <c r="AC191" s="730"/>
    </row>
    <row r="192" spans="1:68" ht="16.5" hidden="1" customHeight="1" x14ac:dyDescent="0.25">
      <c r="A192" s="757" t="s">
        <v>329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330</v>
      </c>
      <c r="B194" s="54" t="s">
        <v>331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136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335</v>
      </c>
      <c r="B199" s="54" t="s">
        <v>336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338</v>
      </c>
      <c r="B200" s="54" t="s">
        <v>339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147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100</v>
      </c>
      <c r="Y204" s="728">
        <f t="shared" ref="Y204:Y211" si="26">IFERROR(IF(X204="",0,CEILING((X204/$H204),1)*$H204),"")</f>
        <v>102.60000000000001</v>
      </c>
      <c r="Z204" s="36">
        <f>IFERROR(IF(Y204=0,"",ROUNDUP(Y204/H204,0)*0.00902),"")</f>
        <v>0.17138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103.88888888888889</v>
      </c>
      <c r="BN204" s="64">
        <f t="shared" ref="BN204:BN211" si="28">IFERROR(Y204*I204/H204,"0")</f>
        <v>106.59000000000002</v>
      </c>
      <c r="BO204" s="64">
        <f t="shared" ref="BO204:BO211" si="29">IFERROR(1/J204*(X204/H204),"0")</f>
        <v>0.14029180695847362</v>
      </c>
      <c r="BP204" s="64">
        <f t="shared" ref="BP204:BP211" si="30">IFERROR(1/J204*(Y204/H204),"0")</f>
        <v>0.14393939393939395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50</v>
      </c>
      <c r="Y205" s="728">
        <f t="shared" si="2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51.944444444444443</v>
      </c>
      <c r="BN205" s="64">
        <f t="shared" si="28"/>
        <v>56.099999999999994</v>
      </c>
      <c r="BO205" s="64">
        <f t="shared" si="29"/>
        <v>7.0145903479236812E-2</v>
      </c>
      <c r="BP205" s="64">
        <f t="shared" si="30"/>
        <v>7.575757575757576E-2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150</v>
      </c>
      <c r="Y206" s="728">
        <f t="shared" si="26"/>
        <v>151.20000000000002</v>
      </c>
      <c r="Z206" s="36">
        <f>IFERROR(IF(Y206=0,"",ROUNDUP(Y206/H206,0)*0.00902),"")</f>
        <v>0.25256000000000001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155.83333333333331</v>
      </c>
      <c r="BN206" s="64">
        <f t="shared" si="28"/>
        <v>157.08000000000001</v>
      </c>
      <c r="BO206" s="64">
        <f t="shared" si="29"/>
        <v>0.21043771043771042</v>
      </c>
      <c r="BP206" s="64">
        <f t="shared" si="30"/>
        <v>0.21212121212121213</v>
      </c>
    </row>
    <row r="207" spans="1:68" ht="27" customHeight="1" x14ac:dyDescent="0.25">
      <c r="A207" s="54" t="s">
        <v>349</v>
      </c>
      <c r="B207" s="54" t="s">
        <v>350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80</v>
      </c>
      <c r="Y207" s="728">
        <f t="shared" si="26"/>
        <v>81</v>
      </c>
      <c r="Z207" s="36">
        <f>IFERROR(IF(Y207=0,"",ROUNDUP(Y207/H207,0)*0.00902),"")</f>
        <v>0.1353</v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83.111111111111114</v>
      </c>
      <c r="BN207" s="64">
        <f t="shared" si="28"/>
        <v>84.15</v>
      </c>
      <c r="BO207" s="64">
        <f t="shared" si="29"/>
        <v>0.11223344556677889</v>
      </c>
      <c r="BP207" s="64">
        <f t="shared" si="30"/>
        <v>0.11363636363636363</v>
      </c>
    </row>
    <row r="208" spans="1:68" ht="27" customHeight="1" x14ac:dyDescent="0.25">
      <c r="A208" s="54" t="s">
        <v>352</v>
      </c>
      <c r="B208" s="54" t="s">
        <v>353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75</v>
      </c>
      <c r="Y208" s="728">
        <f t="shared" si="26"/>
        <v>75.600000000000009</v>
      </c>
      <c r="Z208" s="36">
        <f>IFERROR(IF(Y208=0,"",ROUNDUP(Y208/H208,0)*0.00502),"")</f>
        <v>0.21084</v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80.416666666666671</v>
      </c>
      <c r="BN208" s="64">
        <f t="shared" si="28"/>
        <v>81.06</v>
      </c>
      <c r="BO208" s="64">
        <f t="shared" si="29"/>
        <v>0.17806267806267806</v>
      </c>
      <c r="BP208" s="64">
        <f t="shared" si="30"/>
        <v>0.17948717948717954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30</v>
      </c>
      <c r="Y209" s="728">
        <f t="shared" si="26"/>
        <v>30.6</v>
      </c>
      <c r="Z209" s="36">
        <f>IFERROR(IF(Y209=0,"",ROUNDUP(Y209/H209,0)*0.00502),"")</f>
        <v>8.5339999999999999E-2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31.666666666666664</v>
      </c>
      <c r="BN209" s="64">
        <f t="shared" si="28"/>
        <v>32.299999999999997</v>
      </c>
      <c r="BO209" s="64">
        <f t="shared" si="29"/>
        <v>7.122507122507124E-2</v>
      </c>
      <c r="BP209" s="64">
        <f t="shared" si="30"/>
        <v>7.2649572649572655E-2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45</v>
      </c>
      <c r="Y210" s="728">
        <f t="shared" si="26"/>
        <v>45</v>
      </c>
      <c r="Z210" s="36">
        <f>IFERROR(IF(Y210=0,"",ROUNDUP(Y210/H210,0)*0.00502),"")</f>
        <v>0.1255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47.5</v>
      </c>
      <c r="BN210" s="64">
        <f t="shared" si="28"/>
        <v>47.5</v>
      </c>
      <c r="BO210" s="64">
        <f t="shared" si="29"/>
        <v>0.10683760683760685</v>
      </c>
      <c r="BP210" s="64">
        <f t="shared" si="30"/>
        <v>0.10683760683760685</v>
      </c>
    </row>
    <row r="211" spans="1:68" ht="27" customHeight="1" x14ac:dyDescent="0.25">
      <c r="A211" s="54" t="s">
        <v>358</v>
      </c>
      <c r="B211" s="54" t="s">
        <v>359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27</v>
      </c>
      <c r="Y211" s="728">
        <f t="shared" si="26"/>
        <v>27</v>
      </c>
      <c r="Z211" s="36">
        <f>IFERROR(IF(Y211=0,"",ROUNDUP(Y211/H211,0)*0.00502),"")</f>
        <v>7.5300000000000006E-2</v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28.499999999999996</v>
      </c>
      <c r="BN211" s="64">
        <f t="shared" si="28"/>
        <v>28.499999999999996</v>
      </c>
      <c r="BO211" s="64">
        <f t="shared" si="29"/>
        <v>6.4102564102564111E-2</v>
      </c>
      <c r="BP211" s="64">
        <f t="shared" si="30"/>
        <v>6.4102564102564111E-2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168.7037037037037</v>
      </c>
      <c r="Y212" s="729">
        <f>IFERROR(Y204/H204,"0")+IFERROR(Y205/H205,"0")+IFERROR(Y206/H206,"0")+IFERROR(Y207/H207,"0")+IFERROR(Y208/H208,"0")+IFERROR(Y209/H209,"0")+IFERROR(Y210/H210,"0")+IFERROR(Y211/H211,"0")</f>
        <v>171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1.14642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557</v>
      </c>
      <c r="Y213" s="729">
        <f>IFERROR(SUM(Y204:Y211),"0")</f>
        <v>567.00000000000011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360</v>
      </c>
      <c r="B215" s="54" t="s">
        <v>361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369</v>
      </c>
      <c r="B218" s="54" t="s">
        <v>370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100</v>
      </c>
      <c r="Y218" s="728">
        <f t="shared" si="31"/>
        <v>104.39999999999999</v>
      </c>
      <c r="Z218" s="36">
        <f>IFERROR(IF(Y218=0,"",ROUNDUP(Y218/H218,0)*0.01898),"")</f>
        <v>0.22776000000000002</v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105.96551724137932</v>
      </c>
      <c r="BN218" s="64">
        <f t="shared" si="33"/>
        <v>110.62799999999999</v>
      </c>
      <c r="BO218" s="64">
        <f t="shared" si="34"/>
        <v>0.1795977011494253</v>
      </c>
      <c r="BP218" s="64">
        <f t="shared" si="35"/>
        <v>0.1875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200</v>
      </c>
      <c r="Y219" s="728">
        <f t="shared" si="31"/>
        <v>201.6</v>
      </c>
      <c r="Z219" s="36">
        <f t="shared" ref="Z219:Z226" si="36">IFERROR(IF(Y219=0,"",ROUNDUP(Y219/H219,0)*0.00651),"")</f>
        <v>0.54683999999999999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222.5</v>
      </c>
      <c r="BN219" s="64">
        <f t="shared" si="33"/>
        <v>224.27999999999997</v>
      </c>
      <c r="BO219" s="64">
        <f t="shared" si="34"/>
        <v>0.45787545787545797</v>
      </c>
      <c r="BP219" s="64">
        <f t="shared" si="35"/>
        <v>0.46153846153846156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240</v>
      </c>
      <c r="Y221" s="728">
        <f t="shared" si="31"/>
        <v>240</v>
      </c>
      <c r="Z221" s="36">
        <f t="shared" si="36"/>
        <v>0.65100000000000002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265.20000000000005</v>
      </c>
      <c r="BN221" s="64">
        <f t="shared" si="33"/>
        <v>265.20000000000005</v>
      </c>
      <c r="BO221" s="64">
        <f t="shared" si="34"/>
        <v>0.5494505494505495</v>
      </c>
      <c r="BP221" s="64">
        <f t="shared" si="35"/>
        <v>0.5494505494505495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381</v>
      </c>
      <c r="B223" s="54" t="s">
        <v>382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42</v>
      </c>
      <c r="Y224" s="728">
        <f t="shared" si="31"/>
        <v>43.199999999999996</v>
      </c>
      <c r="Z224" s="36">
        <f t="shared" si="36"/>
        <v>0.11718000000000001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46.410000000000004</v>
      </c>
      <c r="BN224" s="64">
        <f t="shared" si="33"/>
        <v>47.736000000000004</v>
      </c>
      <c r="BO224" s="64">
        <f t="shared" si="34"/>
        <v>9.6153846153846159E-2</v>
      </c>
      <c r="BP224" s="64">
        <f t="shared" si="35"/>
        <v>9.8901098901098911E-2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160</v>
      </c>
      <c r="Y225" s="728">
        <f t="shared" si="31"/>
        <v>160.79999999999998</v>
      </c>
      <c r="Z225" s="36">
        <f t="shared" si="36"/>
        <v>0.43617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177.2</v>
      </c>
      <c r="BN225" s="64">
        <f t="shared" si="33"/>
        <v>178.08599999999998</v>
      </c>
      <c r="BO225" s="64">
        <f t="shared" si="34"/>
        <v>0.36630036630036633</v>
      </c>
      <c r="BP225" s="64">
        <f t="shared" si="35"/>
        <v>0.36813186813186816</v>
      </c>
    </row>
    <row r="226" spans="1:68" ht="27" hidden="1" customHeight="1" x14ac:dyDescent="0.25">
      <c r="A226" s="54" t="s">
        <v>389</v>
      </c>
      <c r="B226" s="54" t="s">
        <v>390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278.99425287356325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281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1.97895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742</v>
      </c>
      <c r="Y228" s="729">
        <f>IFERROR(SUM(Y215:Y226),"0")</f>
        <v>750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176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393</v>
      </c>
      <c r="B230" s="54" t="s">
        <v>394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37" t="s">
        <v>395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397</v>
      </c>
      <c r="B231" s="54" t="s">
        <v>398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400</v>
      </c>
      <c r="B232" s="54" t="s">
        <v>401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36</v>
      </c>
      <c r="Y232" s="728">
        <f>IFERROR(IF(X232="",0,CEILING((X232/$H232),1)*$H232),"")</f>
        <v>36</v>
      </c>
      <c r="Z232" s="36">
        <f>IFERROR(IF(Y232=0,"",ROUNDUP(Y232/H232,0)*0.00651),"")</f>
        <v>9.7650000000000001E-2</v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39.780000000000008</v>
      </c>
      <c r="BN232" s="64">
        <f>IFERROR(Y232*I232/H232,"0")</f>
        <v>39.780000000000008</v>
      </c>
      <c r="BO232" s="64">
        <f>IFERROR(1/J232*(X232/H232),"0")</f>
        <v>8.241758241758243E-2</v>
      </c>
      <c r="BP232" s="64">
        <f>IFERROR(1/J232*(Y232/H232),"0")</f>
        <v>8.241758241758243E-2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36</v>
      </c>
      <c r="Y233" s="728">
        <f>IFERROR(IF(X233="",0,CEILING((X233/$H233),1)*$H233),"")</f>
        <v>36</v>
      </c>
      <c r="Z233" s="36">
        <f>IFERROR(IF(Y233=0,"",ROUNDUP(Y233/H233,0)*0.00651),"")</f>
        <v>9.7650000000000001E-2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39.780000000000008</v>
      </c>
      <c r="BN233" s="64">
        <f>IFERROR(Y233*I233/H233,"0")</f>
        <v>39.780000000000008</v>
      </c>
      <c r="BO233" s="64">
        <f>IFERROR(1/J233*(X233/H233),"0")</f>
        <v>8.241758241758243E-2</v>
      </c>
      <c r="BP233" s="64">
        <f>IFERROR(1/J233*(Y233/H233),"0")</f>
        <v>8.241758241758243E-2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30</v>
      </c>
      <c r="Y234" s="729">
        <f>IFERROR(Y230/H230,"0")+IFERROR(Y231/H231,"0")+IFERROR(Y232/H232,"0")+IFERROR(Y233/H233,"0")</f>
        <v>30</v>
      </c>
      <c r="Z234" s="729">
        <f>IFERROR(IF(Z230="",0,Z230),"0")+IFERROR(IF(Z231="",0,Z231),"0")+IFERROR(IF(Z232="",0,Z232),"0")+IFERROR(IF(Z233="",0,Z233),"0")</f>
        <v>0.1953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72</v>
      </c>
      <c r="Y235" s="729">
        <f>IFERROR(SUM(Y230:Y233),"0")</f>
        <v>72</v>
      </c>
      <c r="Z235" s="37"/>
      <c r="AA235" s="730"/>
      <c r="AB235" s="730"/>
      <c r="AC235" s="730"/>
    </row>
    <row r="236" spans="1:68" ht="16.5" hidden="1" customHeight="1" x14ac:dyDescent="0.25">
      <c r="A236" s="757" t="s">
        <v>405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406</v>
      </c>
      <c r="B238" s="54" t="s">
        <v>407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409</v>
      </c>
      <c r="B239" s="54" t="s">
        <v>410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412</v>
      </c>
      <c r="B240" s="54" t="s">
        <v>413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414</v>
      </c>
      <c r="B241" s="54" t="s">
        <v>415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416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417</v>
      </c>
      <c r="B246" s="54" t="s">
        <v>418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417</v>
      </c>
      <c r="B247" s="54" t="s">
        <v>420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423</v>
      </c>
      <c r="B248" s="54" t="s">
        <v>424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10</v>
      </c>
      <c r="Y248" s="728">
        <f t="shared" si="37"/>
        <v>11.6</v>
      </c>
      <c r="Z248" s="36">
        <f>IFERROR(IF(Y248=0,"",ROUNDUP(Y248/H248,0)*0.01898),"")</f>
        <v>1.898E-2</v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10.375</v>
      </c>
      <c r="BN248" s="64">
        <f t="shared" si="39"/>
        <v>12.035</v>
      </c>
      <c r="BO248" s="64">
        <f t="shared" si="40"/>
        <v>1.3469827586206897E-2</v>
      </c>
      <c r="BP248" s="64">
        <f t="shared" si="41"/>
        <v>1.5625E-2</v>
      </c>
    </row>
    <row r="249" spans="1:68" ht="27" customHeight="1" x14ac:dyDescent="0.25">
      <c r="A249" s="54" t="s">
        <v>426</v>
      </c>
      <c r="B249" s="54" t="s">
        <v>427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50</v>
      </c>
      <c r="Y249" s="728">
        <f t="shared" si="37"/>
        <v>58</v>
      </c>
      <c r="Z249" s="36">
        <f>IFERROR(IF(Y249=0,"",ROUNDUP(Y249/H249,0)*0.01898),"")</f>
        <v>9.4899999999999998E-2</v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51.875</v>
      </c>
      <c r="BN249" s="64">
        <f t="shared" si="39"/>
        <v>60.174999999999997</v>
      </c>
      <c r="BO249" s="64">
        <f t="shared" si="40"/>
        <v>6.7349137931034489E-2</v>
      </c>
      <c r="BP249" s="64">
        <f t="shared" si="41"/>
        <v>7.8125E-2</v>
      </c>
    </row>
    <row r="250" spans="1:68" ht="27" hidden="1" customHeight="1" x14ac:dyDescent="0.25">
      <c r="A250" s="54" t="s">
        <v>426</v>
      </c>
      <c r="B250" s="54" t="s">
        <v>429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430</v>
      </c>
      <c r="B251" s="54" t="s">
        <v>431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437</v>
      </c>
      <c r="B254" s="54" t="s">
        <v>438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48</v>
      </c>
      <c r="Y254" s="728">
        <f t="shared" si="37"/>
        <v>48</v>
      </c>
      <c r="Z254" s="36">
        <f>IFERROR(IF(Y254=0,"",ROUNDUP(Y254/H254,0)*0.00902),"")</f>
        <v>0.10824</v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50.519999999999996</v>
      </c>
      <c r="BN254" s="64">
        <f t="shared" si="39"/>
        <v>50.519999999999996</v>
      </c>
      <c r="BO254" s="64">
        <f t="shared" si="40"/>
        <v>9.0909090909090912E-2</v>
      </c>
      <c r="BP254" s="64">
        <f t="shared" si="41"/>
        <v>9.0909090909090912E-2</v>
      </c>
    </row>
    <row r="255" spans="1:68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17.172413793103448</v>
      </c>
      <c r="Y255" s="729">
        <f>IFERROR(Y246/H246,"0")+IFERROR(Y247/H247,"0")+IFERROR(Y248/H248,"0")+IFERROR(Y249/H249,"0")+IFERROR(Y250/H250,"0")+IFERROR(Y251/H251,"0")+IFERROR(Y252/H252,"0")+IFERROR(Y253/H253,"0")+IFERROR(Y254/H254,"0")</f>
        <v>18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0.22211999999999998</v>
      </c>
      <c r="AA255" s="730"/>
      <c r="AB255" s="730"/>
      <c r="AC255" s="730"/>
    </row>
    <row r="256" spans="1:68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108</v>
      </c>
      <c r="Y256" s="729">
        <f>IFERROR(SUM(Y246:Y254),"0")</f>
        <v>117.6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136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439</v>
      </c>
      <c r="B258" s="54" t="s">
        <v>440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442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443</v>
      </c>
      <c r="B263" s="54" t="s">
        <v>444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446</v>
      </c>
      <c r="B265" s="54" t="s">
        <v>449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451</v>
      </c>
      <c r="B266" s="54" t="s">
        <v>452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454</v>
      </c>
      <c r="B267" s="54" t="s">
        <v>455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466</v>
      </c>
      <c r="B271" s="54" t="s">
        <v>467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469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470</v>
      </c>
      <c r="B276" s="54" t="s">
        <v>471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472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473</v>
      </c>
      <c r="B281" s="54" t="s">
        <v>474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475</v>
      </c>
      <c r="B282" s="54" t="s">
        <v>476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478</v>
      </c>
      <c r="B283" s="54" t="s">
        <v>479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481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482</v>
      </c>
      <c r="B288" s="54" t="s">
        <v>483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488</v>
      </c>
      <c r="B290" s="54" t="s">
        <v>489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200</v>
      </c>
      <c r="Y291" s="728">
        <f>IFERROR(IF(X291="",0,CEILING((X291/$H291),1)*$H291),"")</f>
        <v>201.6</v>
      </c>
      <c r="Z291" s="36">
        <f>IFERROR(IF(Y291=0,"",ROUNDUP(Y291/H291,0)*0.00651),"")</f>
        <v>0.54683999999999999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215</v>
      </c>
      <c r="BN291" s="64">
        <f>IFERROR(Y291*I291/H291,"0")</f>
        <v>216.72000000000003</v>
      </c>
      <c r="BO291" s="64">
        <f>IFERROR(1/J291*(X291/H291),"0")</f>
        <v>0.45787545787545797</v>
      </c>
      <c r="BP291" s="64">
        <f>IFERROR(1/J291*(Y291/H291),"0")</f>
        <v>0.46153846153846156</v>
      </c>
    </row>
    <row r="292" spans="1:68" ht="37.5" hidden="1" customHeight="1" x14ac:dyDescent="0.25">
      <c r="A292" s="54" t="s">
        <v>494</v>
      </c>
      <c r="B292" s="54" t="s">
        <v>495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83.333333333333343</v>
      </c>
      <c r="Y293" s="729">
        <f>IFERROR(Y288/H288,"0")+IFERROR(Y289/H289,"0")+IFERROR(Y290/H290,"0")+IFERROR(Y291/H291,"0")+IFERROR(Y292/H292,"0")</f>
        <v>84</v>
      </c>
      <c r="Z293" s="729">
        <f>IFERROR(IF(Z288="",0,Z288),"0")+IFERROR(IF(Z289="",0,Z289),"0")+IFERROR(IF(Z290="",0,Z290),"0")+IFERROR(IF(Z291="",0,Z291),"0")+IFERROR(IF(Z292="",0,Z292),"0")</f>
        <v>0.54683999999999999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200</v>
      </c>
      <c r="Y294" s="729">
        <f>IFERROR(SUM(Y288:Y292),"0")</f>
        <v>201.6</v>
      </c>
      <c r="Z294" s="37"/>
      <c r="AA294" s="730"/>
      <c r="AB294" s="730"/>
      <c r="AC294" s="730"/>
    </row>
    <row r="295" spans="1:68" ht="16.5" hidden="1" customHeight="1" x14ac:dyDescent="0.25">
      <c r="A295" s="757" t="s">
        <v>497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498</v>
      </c>
      <c r="B297" s="54" t="s">
        <v>499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147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501</v>
      </c>
      <c r="B301" s="54" t="s">
        <v>502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504</v>
      </c>
      <c r="B305" s="54" t="s">
        <v>505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507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508</v>
      </c>
      <c r="B310" s="54" t="s">
        <v>509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147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511</v>
      </c>
      <c r="B314" s="54" t="s">
        <v>512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514</v>
      </c>
      <c r="B318" s="54" t="s">
        <v>515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517</v>
      </c>
      <c r="B319" s="54" t="s">
        <v>518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520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521</v>
      </c>
      <c r="B324" s="54" t="s">
        <v>522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147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customHeight="1" x14ac:dyDescent="0.25">
      <c r="A328" s="54" t="s">
        <v>523</v>
      </c>
      <c r="B328" s="54" t="s">
        <v>524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245</v>
      </c>
      <c r="Y328" s="728">
        <f>IFERROR(IF(X328="",0,CEILING((X328/$H328),1)*$H328),"")</f>
        <v>245.70000000000002</v>
      </c>
      <c r="Z328" s="36">
        <f>IFERROR(IF(Y328=0,"",ROUNDUP(Y328/H328,0)*0.00502),"")</f>
        <v>0.58733999999999997</v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256.66666666666663</v>
      </c>
      <c r="BN328" s="64">
        <f>IFERROR(Y328*I328/H328,"0")</f>
        <v>257.40000000000003</v>
      </c>
      <c r="BO328" s="64">
        <f>IFERROR(1/J328*(X328/H328),"0")</f>
        <v>0.4985754985754986</v>
      </c>
      <c r="BP328" s="64">
        <f>IFERROR(1/J328*(Y328/H328),"0")</f>
        <v>0.5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116.66666666666666</v>
      </c>
      <c r="Y330" s="729">
        <f>IFERROR(Y328/H328,"0")+IFERROR(Y329/H329,"0")</f>
        <v>117</v>
      </c>
      <c r="Z330" s="729">
        <f>IFERROR(IF(Z328="",0,Z328),"0")+IFERROR(IF(Z329="",0,Z329),"0")</f>
        <v>0.58733999999999997</v>
      </c>
      <c r="AA330" s="730"/>
      <c r="AB330" s="730"/>
      <c r="AC330" s="730"/>
    </row>
    <row r="331" spans="1:68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245</v>
      </c>
      <c r="Y331" s="729">
        <f>IFERROR(SUM(Y328:Y329),"0")</f>
        <v>245.70000000000002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528</v>
      </c>
      <c r="B333" s="54" t="s">
        <v>529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531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532</v>
      </c>
      <c r="B338" s="54" t="s">
        <v>533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147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535</v>
      </c>
      <c r="B342" s="54" t="s">
        <v>536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539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543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147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176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30</v>
      </c>
      <c r="Y374" s="728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250</v>
      </c>
      <c r="Y375" s="728">
        <f>IFERROR(IF(X375="",0,CEILING((X375/$H375),1)*$H375),"")</f>
        <v>257.39999999999998</v>
      </c>
      <c r="Z375" s="36">
        <f>IFERROR(IF(Y375=0,"",ROUNDUP(Y375/H375,0)*0.01898),"")</f>
        <v>0.62634000000000001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266.63461538461542</v>
      </c>
      <c r="BN375" s="64">
        <f>IFERROR(Y375*I375/H375,"0")</f>
        <v>274.52700000000004</v>
      </c>
      <c r="BO375" s="64">
        <f>IFERROR(1/J375*(X375/H375),"0")</f>
        <v>0.50080128205128205</v>
      </c>
      <c r="BP375" s="64">
        <f>IFERROR(1/J375*(Y375/H375),"0")</f>
        <v>0.515625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20</v>
      </c>
      <c r="Y376" s="728">
        <f>IFERROR(IF(X376="",0,CEILING((X376/$H376),1)*$H376),"")</f>
        <v>25.200000000000003</v>
      </c>
      <c r="Z376" s="36">
        <f>IFERROR(IF(Y376=0,"",ROUNDUP(Y376/H376,0)*0.01898),"")</f>
        <v>5.6940000000000004E-2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21.235714285714284</v>
      </c>
      <c r="BN376" s="64">
        <f>IFERROR(Y376*I376/H376,"0")</f>
        <v>26.757000000000001</v>
      </c>
      <c r="BO376" s="64">
        <f>IFERROR(1/J376*(X376/H376),"0")</f>
        <v>3.7202380952380952E-2</v>
      </c>
      <c r="BP376" s="64">
        <f>IFERROR(1/J376*(Y376/H376),"0")</f>
        <v>4.6875E-2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38.003663003663</v>
      </c>
      <c r="Y377" s="729">
        <f>IFERROR(Y374/H374,"0")+IFERROR(Y375/H375,"0")+IFERROR(Y376/H376,"0")</f>
        <v>40</v>
      </c>
      <c r="Z377" s="729">
        <f>IFERROR(IF(Z374="",0,Z374),"0")+IFERROR(IF(Z375="",0,Z375),"0")+IFERROR(IF(Z376="",0,Z376),"0")</f>
        <v>0.75919999999999999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300</v>
      </c>
      <c r="Y378" s="729">
        <f>IFERROR(SUM(Y374:Y376),"0")</f>
        <v>316.2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147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12</v>
      </c>
      <c r="Y394" s="728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6.6666666666666661</v>
      </c>
      <c r="Y395" s="729">
        <f>IFERROR(Y394/H394,"0")</f>
        <v>7</v>
      </c>
      <c r="Z395" s="729">
        <f>IFERROR(IF(Z394="",0,Z394),"0")</f>
        <v>4.5569999999999999E-2</v>
      </c>
      <c r="AA395" s="730"/>
      <c r="AB395" s="730"/>
      <c r="AC395" s="730"/>
    </row>
    <row r="396" spans="1:68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12</v>
      </c>
      <c r="Y396" s="729">
        <f>IFERROR(SUM(Y394:Y394),"0")</f>
        <v>12.6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1120</v>
      </c>
      <c r="Y399" s="728">
        <f>IFERROR(IF(X399="",0,CEILING((X399/$H399),1)*$H399),"")</f>
        <v>1121.4000000000001</v>
      </c>
      <c r="Z399" s="36">
        <f>IFERROR(IF(Y399=0,"",ROUNDUP(Y399/H399,0)*0.00651),"")</f>
        <v>3.47634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1254.3999999999999</v>
      </c>
      <c r="BN399" s="64">
        <f>IFERROR(Y399*I399/H399,"0")</f>
        <v>1255.9679999999998</v>
      </c>
      <c r="BO399" s="64">
        <f>IFERROR(1/J399*(X399/H399),"0")</f>
        <v>2.9304029304029302</v>
      </c>
      <c r="BP399" s="64">
        <f>IFERROR(1/J399*(Y399/H399),"0")</f>
        <v>2.9340659340659343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105</v>
      </c>
      <c r="Y400" s="728">
        <f>IFERROR(IF(X400="",0,CEILING((X400/$H400),1)*$H400),"")</f>
        <v>105</v>
      </c>
      <c r="Z400" s="36">
        <f>IFERROR(IF(Y400=0,"",ROUNDUP(Y400/H400,0)*0.00651),"")</f>
        <v>0.32550000000000001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116.99999999999999</v>
      </c>
      <c r="BN400" s="64">
        <f>IFERROR(Y400*I400/H400,"0")</f>
        <v>116.99999999999999</v>
      </c>
      <c r="BO400" s="64">
        <f>IFERROR(1/J400*(X400/H400),"0")</f>
        <v>0.27472527472527475</v>
      </c>
      <c r="BP400" s="64">
        <f>IFERROR(1/J400*(Y400/H400),"0")</f>
        <v>0.27472527472527475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583.33333333333326</v>
      </c>
      <c r="Y401" s="729">
        <f>IFERROR(Y398/H398,"0")+IFERROR(Y399/H399,"0")+IFERROR(Y400/H400,"0")</f>
        <v>584</v>
      </c>
      <c r="Z401" s="729">
        <f>IFERROR(IF(Z398="",0,Z398),"0")+IFERROR(IF(Z399="",0,Z399),"0")+IFERROR(IF(Z400="",0,Z400),"0")</f>
        <v>3.8018399999999999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1225</v>
      </c>
      <c r="Y402" s="729">
        <f>IFERROR(SUM(Y398:Y400),"0")</f>
        <v>1226.4000000000001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1500</v>
      </c>
      <c r="Y406" s="728">
        <f t="shared" ref="Y406:Y415" si="5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1548</v>
      </c>
      <c r="BN406" s="64">
        <f t="shared" ref="BN406:BN415" si="59">IFERROR(Y406*I406/H406,"0")</f>
        <v>1548</v>
      </c>
      <c r="BO406" s="64">
        <f t="shared" ref="BO406:BO415" si="60">IFERROR(1/J406*(X406/H406),"0")</f>
        <v>2.083333333333333</v>
      </c>
      <c r="BP406" s="64">
        <f t="shared" ref="BP406:BP415" si="61">IFERROR(1/J406*(Y406/H406),"0")</f>
        <v>2.083333333333333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1500</v>
      </c>
      <c r="Y408" s="728">
        <f t="shared" si="57"/>
        <v>1500</v>
      </c>
      <c r="Z408" s="36">
        <f>IFERROR(IF(Y408=0,"",ROUNDUP(Y408/H408,0)*0.02175),"")</f>
        <v>2.1749999999999998</v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1548</v>
      </c>
      <c r="BN408" s="64">
        <f t="shared" si="59"/>
        <v>1548</v>
      </c>
      <c r="BO408" s="64">
        <f t="shared" si="60"/>
        <v>2.083333333333333</v>
      </c>
      <c r="BP408" s="64">
        <f t="shared" si="61"/>
        <v>2.083333333333333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200</v>
      </c>
      <c r="Y410" s="728">
        <f t="shared" si="57"/>
        <v>210</v>
      </c>
      <c r="Z410" s="36">
        <f>IFERROR(IF(Y410=0,"",ROUNDUP(Y410/H410,0)*0.02175),"")</f>
        <v>0.30449999999999999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206.4</v>
      </c>
      <c r="BN410" s="64">
        <f t="shared" si="59"/>
        <v>216.72</v>
      </c>
      <c r="BO410" s="64">
        <f t="shared" si="60"/>
        <v>0.27777777777777779</v>
      </c>
      <c r="BP410" s="64">
        <f t="shared" si="61"/>
        <v>0.29166666666666663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3500</v>
      </c>
      <c r="Y411" s="728">
        <f t="shared" si="57"/>
        <v>3510</v>
      </c>
      <c r="Z411" s="36">
        <f>IFERROR(IF(Y411=0,"",ROUNDUP(Y411/H411,0)*0.02175),"")</f>
        <v>5.0894999999999992</v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3612</v>
      </c>
      <c r="BN411" s="64">
        <f t="shared" si="59"/>
        <v>3622.32</v>
      </c>
      <c r="BO411" s="64">
        <f t="shared" si="60"/>
        <v>4.8611111111111107</v>
      </c>
      <c r="BP411" s="64">
        <f t="shared" si="61"/>
        <v>4.875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15</v>
      </c>
      <c r="Y415" s="728">
        <f t="shared" si="57"/>
        <v>15</v>
      </c>
      <c r="Z415" s="36">
        <f>IFERROR(IF(Y415=0,"",ROUNDUP(Y415/H415,0)*0.00902),"")</f>
        <v>2.7060000000000001E-2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15.63</v>
      </c>
      <c r="BN415" s="64">
        <f t="shared" si="59"/>
        <v>15.63</v>
      </c>
      <c r="BO415" s="64">
        <f t="shared" si="60"/>
        <v>2.2727272727272728E-2</v>
      </c>
      <c r="BP415" s="64">
        <f t="shared" si="61"/>
        <v>2.2727272727272728E-2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449.66666666666669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451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9.7710600000000003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6715</v>
      </c>
      <c r="Y417" s="729">
        <f>IFERROR(SUM(Y406:Y415),"0")</f>
        <v>6735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136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1500</v>
      </c>
      <c r="Y419" s="728">
        <f>IFERROR(IF(X419="",0,CEILING((X419/$H419),1)*$H419),"")</f>
        <v>1500</v>
      </c>
      <c r="Z419" s="36">
        <f>IFERROR(IF(Y419=0,"",ROUNDUP(Y419/H419,0)*0.02175),"")</f>
        <v>2.1749999999999998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1548</v>
      </c>
      <c r="BN419" s="64">
        <f>IFERROR(Y419*I419/H419,"0")</f>
        <v>1548</v>
      </c>
      <c r="BO419" s="64">
        <f>IFERROR(1/J419*(X419/H419),"0")</f>
        <v>2.083333333333333</v>
      </c>
      <c r="BP419" s="64">
        <f>IFERROR(1/J419*(Y419/H419),"0")</f>
        <v>2.083333333333333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100</v>
      </c>
      <c r="Y421" s="729">
        <f>IFERROR(Y419/H419,"0")+IFERROR(Y420/H420,"0")</f>
        <v>100</v>
      </c>
      <c r="Z421" s="729">
        <f>IFERROR(IF(Z419="",0,Z419),"0")+IFERROR(IF(Z420="",0,Z420),"0")</f>
        <v>2.1749999999999998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1500</v>
      </c>
      <c r="Y422" s="729">
        <f>IFERROR(SUM(Y419:Y420),"0")</f>
        <v>1500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30</v>
      </c>
      <c r="Y425" s="728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3.3333333333333335</v>
      </c>
      <c r="Y426" s="729">
        <f>IFERROR(Y424/H424,"0")+IFERROR(Y425/H425,"0")</f>
        <v>4</v>
      </c>
      <c r="Z426" s="729">
        <f>IFERROR(IF(Z424="",0,Z424),"0")+IFERROR(IF(Z425="",0,Z425),"0")</f>
        <v>7.5920000000000001E-2</v>
      </c>
      <c r="AA426" s="730"/>
      <c r="AB426" s="730"/>
      <c r="AC426" s="730"/>
    </row>
    <row r="427" spans="1:68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30</v>
      </c>
      <c r="Y427" s="729">
        <f>IFERROR(SUM(Y424:Y425),"0")</f>
        <v>36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176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30</v>
      </c>
      <c r="Y429" s="728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3.3333333333333335</v>
      </c>
      <c r="Y430" s="729">
        <f>IFERROR(Y429/H429,"0")</f>
        <v>4</v>
      </c>
      <c r="Z430" s="729">
        <f>IFERROR(IF(Z429="",0,Z429),"0")</f>
        <v>7.5920000000000001E-2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30</v>
      </c>
      <c r="Y431" s="729">
        <f>IFERROR(SUM(Y429:Y429),"0")</f>
        <v>36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70</v>
      </c>
      <c r="Y440" s="728">
        <f t="shared" si="62"/>
        <v>72</v>
      </c>
      <c r="Z440" s="36">
        <f>IFERROR(IF(Y440=0,"",ROUNDUP(Y440/H440,0)*0.01898),"")</f>
        <v>0.11388000000000001</v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72.537500000000009</v>
      </c>
      <c r="BN440" s="64">
        <f t="shared" si="64"/>
        <v>74.61</v>
      </c>
      <c r="BO440" s="64">
        <f t="shared" si="65"/>
        <v>9.1145833333333329E-2</v>
      </c>
      <c r="BP440" s="64">
        <f t="shared" si="66"/>
        <v>9.375E-2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5.833333333333333</v>
      </c>
      <c r="Y442" s="729">
        <f>IFERROR(Y434/H434,"0")+IFERROR(Y435/H435,"0")+IFERROR(Y436/H436,"0")+IFERROR(Y437/H437,"0")+IFERROR(Y438/H438,"0")+IFERROR(Y439/H439,"0")+IFERROR(Y440/H440,"0")+IFERROR(Y441/H441,"0")</f>
        <v>6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0.11388000000000001</v>
      </c>
      <c r="AA442" s="730"/>
      <c r="AB442" s="730"/>
      <c r="AC442" s="730"/>
    </row>
    <row r="443" spans="1:68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70</v>
      </c>
      <c r="Y443" s="729">
        <f>IFERROR(SUM(Y434:Y441),"0")</f>
        <v>72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147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176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147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10</v>
      </c>
      <c r="Y464" s="728">
        <f t="shared" ref="Y464:Y477" si="67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10.388888888888889</v>
      </c>
      <c r="BN464" s="64">
        <f t="shared" ref="BN464:BN477" si="69">IFERROR(Y464*I464/H464,"0")</f>
        <v>11.22</v>
      </c>
      <c r="BO464" s="64">
        <f t="shared" ref="BO464:BO477" si="70">IFERROR(1/J464*(X464/H464),"0")</f>
        <v>1.4029180695847361E-2</v>
      </c>
      <c r="BP464" s="64">
        <f t="shared" ref="BP464:BP477" si="71">IFERROR(1/J464*(Y464/H464),"0")</f>
        <v>1.5151515151515152E-2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10</v>
      </c>
      <c r="Y467" s="728">
        <f t="shared" si="67"/>
        <v>10.8</v>
      </c>
      <c r="Z467" s="36">
        <f>IFERROR(IF(Y467=0,"",ROUNDUP(Y467/H467,0)*0.00902),"")</f>
        <v>1.804E-2</v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10.388888888888889</v>
      </c>
      <c r="BN467" s="64">
        <f t="shared" si="69"/>
        <v>11.22</v>
      </c>
      <c r="BO467" s="64">
        <f t="shared" si="70"/>
        <v>1.4029180695847361E-2</v>
      </c>
      <c r="BP467" s="64">
        <f t="shared" si="71"/>
        <v>1.5151515151515152E-2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3.7037037037037033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4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3.6080000000000001E-2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20</v>
      </c>
      <c r="Y479" s="729">
        <f>IFERROR(SUM(Y464:Y477),"0")</f>
        <v>21.6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136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147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10</v>
      </c>
      <c r="Y492" s="728">
        <f>IFERROR(IF(X492="",0,CEILING((X492/$H492),1)*$H492),"")</f>
        <v>10.8</v>
      </c>
      <c r="Z492" s="36">
        <f>IFERROR(IF(Y492=0,"",ROUNDUP(Y492/H492,0)*0.00902),"")</f>
        <v>1.804E-2</v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10.388888888888889</v>
      </c>
      <c r="BN492" s="64">
        <f>IFERROR(Y492*I492/H492,"0")</f>
        <v>11.22</v>
      </c>
      <c r="BO492" s="64">
        <f>IFERROR(1/J492*(X492/H492),"0")</f>
        <v>1.4029180695847361E-2</v>
      </c>
      <c r="BP492" s="64">
        <f>IFERROR(1/J492*(Y492/H492),"0")</f>
        <v>1.5151515151515152E-2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1.8518518518518516</v>
      </c>
      <c r="Y496" s="729">
        <f>IFERROR(Y492/H492,"0")+IFERROR(Y493/H493,"0")+IFERROR(Y494/H494,"0")+IFERROR(Y495/H495,"0")</f>
        <v>2</v>
      </c>
      <c r="Z496" s="729">
        <f>IFERROR(IF(Z492="",0,Z492),"0")+IFERROR(IF(Z493="",0,Z493),"0")+IFERROR(IF(Z494="",0,Z494),"0")+IFERROR(IF(Z495="",0,Z495),"0")</f>
        <v>1.804E-2</v>
      </c>
      <c r="AA496" s="730"/>
      <c r="AB496" s="730"/>
      <c r="AC496" s="730"/>
    </row>
    <row r="497" spans="1:68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10</v>
      </c>
      <c r="Y497" s="729">
        <f>IFERROR(SUM(Y492:Y495),"0")</f>
        <v>10.8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147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6</v>
      </c>
      <c r="Y501" s="728">
        <f>IFERROR(IF(X501="",0,CEILING((X501/$H501),1)*$H501),"")</f>
        <v>6</v>
      </c>
      <c r="Z501" s="36">
        <f>IFERROR(IF(Y501=0,"",ROUNDUP(Y501/H501,0)*0.00651),"")</f>
        <v>3.2550000000000003E-2</v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10.500000000000002</v>
      </c>
      <c r="BN501" s="64">
        <f>IFERROR(Y501*I501/H501,"0")</f>
        <v>10.500000000000002</v>
      </c>
      <c r="BO501" s="64">
        <f>IFERROR(1/J501*(X501/H501),"0")</f>
        <v>2.7472527472527476E-2</v>
      </c>
      <c r="BP501" s="64">
        <f>IFERROR(1/J501*(Y501/H501),"0")</f>
        <v>2.7472527472527476E-2</v>
      </c>
    </row>
    <row r="502" spans="1:68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5</v>
      </c>
      <c r="Y502" s="729">
        <f>IFERROR(Y500/H500,"0")+IFERROR(Y501/H501,"0")</f>
        <v>5</v>
      </c>
      <c r="Z502" s="729">
        <f>IFERROR(IF(Z500="",0,Z500),"0")+IFERROR(IF(Z501="",0,Z501),"0")</f>
        <v>3.2550000000000003E-2</v>
      </c>
      <c r="AA502" s="730"/>
      <c r="AB502" s="730"/>
      <c r="AC502" s="730"/>
    </row>
    <row r="503" spans="1:68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6</v>
      </c>
      <c r="Y503" s="729">
        <f>IFERROR(SUM(Y500:Y501),"0")</f>
        <v>6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147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176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50</v>
      </c>
      <c r="Y516" s="728">
        <f t="shared" ref="Y516:Y531" si="73">IFERROR(IF(X516="",0,CEILING((X516/$H516),1)*$H516),"")</f>
        <v>52.800000000000004</v>
      </c>
      <c r="Z516" s="36">
        <f t="shared" ref="Z516:Z521" si="74">IFERROR(IF(Y516=0,"",ROUNDUP(Y516/H516,0)*0.01196),"")</f>
        <v>0.1196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53.409090909090907</v>
      </c>
      <c r="BN516" s="64">
        <f t="shared" ref="BN516:BN531" si="76">IFERROR(Y516*I516/H516,"0")</f>
        <v>56.400000000000006</v>
      </c>
      <c r="BO516" s="64">
        <f t="shared" ref="BO516:BO531" si="77">IFERROR(1/J516*(X516/H516),"0")</f>
        <v>9.1054778554778545E-2</v>
      </c>
      <c r="BP516" s="64">
        <f t="shared" ref="BP516:BP531" si="78">IFERROR(1/J516*(Y516/H516),"0")</f>
        <v>9.6153846153846159E-2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90</v>
      </c>
      <c r="Y518" s="728">
        <f t="shared" si="73"/>
        <v>95.04</v>
      </c>
      <c r="Z518" s="36">
        <f t="shared" si="74"/>
        <v>0.21528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96.136363636363626</v>
      </c>
      <c r="BN518" s="64">
        <f t="shared" si="76"/>
        <v>101.52000000000001</v>
      </c>
      <c r="BO518" s="64">
        <f t="shared" si="77"/>
        <v>0.16389860139860138</v>
      </c>
      <c r="BP518" s="64">
        <f t="shared" si="78"/>
        <v>0.17307692307692307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150</v>
      </c>
      <c r="Y520" s="728">
        <f t="shared" si="73"/>
        <v>153.12</v>
      </c>
      <c r="Z520" s="36">
        <f t="shared" si="74"/>
        <v>0.34683999999999998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160.22727272727272</v>
      </c>
      <c r="BN520" s="64">
        <f t="shared" si="76"/>
        <v>163.56</v>
      </c>
      <c r="BO520" s="64">
        <f t="shared" si="77"/>
        <v>0.27316433566433568</v>
      </c>
      <c r="BP520" s="64">
        <f t="shared" si="78"/>
        <v>0.27884615384615385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48</v>
      </c>
      <c r="Y523" s="728">
        <f t="shared" si="73"/>
        <v>50.4</v>
      </c>
      <c r="Z523" s="36">
        <f>IFERROR(IF(Y523=0,"",ROUNDUP(Y523/H523,0)*0.00902),"")</f>
        <v>0.12628</v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50.8</v>
      </c>
      <c r="BN523" s="64">
        <f t="shared" si="76"/>
        <v>53.339999999999996</v>
      </c>
      <c r="BO523" s="64">
        <f t="shared" si="77"/>
        <v>0.10101010101010101</v>
      </c>
      <c r="BP523" s="64">
        <f t="shared" si="78"/>
        <v>0.10606060606060606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138</v>
      </c>
      <c r="Y528" s="728">
        <f t="shared" si="73"/>
        <v>140.4</v>
      </c>
      <c r="Z528" s="36">
        <f>IFERROR(IF(Y528=0,"",ROUNDUP(Y528/H528,0)*0.00902),"")</f>
        <v>0.35177999999999998</v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146.04999999999998</v>
      </c>
      <c r="BN528" s="64">
        <f t="shared" si="76"/>
        <v>148.59</v>
      </c>
      <c r="BO528" s="64">
        <f t="shared" si="77"/>
        <v>0.29040404040404044</v>
      </c>
      <c r="BP528" s="64">
        <f t="shared" si="78"/>
        <v>0.29545454545454547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106.59090909090909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110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1.15978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476</v>
      </c>
      <c r="Y533" s="729">
        <f>IFERROR(SUM(Y516:Y531),"0")</f>
        <v>491.76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136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50</v>
      </c>
      <c r="Y535" s="728">
        <f>IFERROR(IF(X535="",0,CEILING((X535/$H535),1)*$H535),"")</f>
        <v>52.800000000000004</v>
      </c>
      <c r="Z535" s="36">
        <f>IFERROR(IF(Y535=0,"",ROUNDUP(Y535/H535,0)*0.01196),"")</f>
        <v>0.1196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53.409090909090907</v>
      </c>
      <c r="BN535" s="64">
        <f>IFERROR(Y535*I535/H535,"0")</f>
        <v>56.400000000000006</v>
      </c>
      <c r="BO535" s="64">
        <f>IFERROR(1/J535*(X535/H535),"0")</f>
        <v>9.1054778554778545E-2</v>
      </c>
      <c r="BP535" s="64">
        <f>IFERROR(1/J535*(Y535/H535),"0")</f>
        <v>9.6153846153846159E-2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9.4696969696969688</v>
      </c>
      <c r="Y539" s="729">
        <f>IFERROR(Y535/H535,"0")+IFERROR(Y536/H536,"0")+IFERROR(Y537/H537,"0")+IFERROR(Y538/H538,"0")</f>
        <v>10</v>
      </c>
      <c r="Z539" s="729">
        <f>IFERROR(IF(Z535="",0,Z535),"0")+IFERROR(IF(Z536="",0,Z536),"0")+IFERROR(IF(Z537="",0,Z537),"0")+IFERROR(IF(Z538="",0,Z538),"0")</f>
        <v>0.1196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50</v>
      </c>
      <c r="Y540" s="729">
        <f>IFERROR(SUM(Y535:Y538),"0")</f>
        <v>52.800000000000004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147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30</v>
      </c>
      <c r="Y542" s="728">
        <f t="shared" ref="Y542:Y553" si="79">IFERROR(IF(X542="",0,CEILING((X542/$H542),1)*$H542),"")</f>
        <v>31.68</v>
      </c>
      <c r="Z542" s="36">
        <f>IFERROR(IF(Y542=0,"",ROUNDUP(Y542/H542,0)*0.01196),"")</f>
        <v>7.1760000000000004E-2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32.04545454545454</v>
      </c>
      <c r="BN542" s="64">
        <f t="shared" ref="BN542:BN553" si="81">IFERROR(Y542*I542/H542,"0")</f>
        <v>33.839999999999996</v>
      </c>
      <c r="BO542" s="64">
        <f t="shared" ref="BO542:BO553" si="82">IFERROR(1/J542*(X542/H542),"0")</f>
        <v>5.4632867132867136E-2</v>
      </c>
      <c r="BP542" s="64">
        <f t="shared" ref="BP542:BP553" si="83">IFERROR(1/J542*(Y542/H542),"0")</f>
        <v>5.7692307692307696E-2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40</v>
      </c>
      <c r="Y543" s="728">
        <f t="shared" si="79"/>
        <v>42.24</v>
      </c>
      <c r="Z543" s="36">
        <f>IFERROR(IF(Y543=0,"",ROUNDUP(Y543/H543,0)*0.01196),"")</f>
        <v>9.5680000000000001E-2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42.727272727272727</v>
      </c>
      <c r="BN543" s="64">
        <f t="shared" si="81"/>
        <v>45.12</v>
      </c>
      <c r="BO543" s="64">
        <f t="shared" si="82"/>
        <v>7.2843822843822847E-2</v>
      </c>
      <c r="BP543" s="64">
        <f t="shared" si="83"/>
        <v>7.6923076923076927E-2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100</v>
      </c>
      <c r="Y544" s="728">
        <f t="shared" si="79"/>
        <v>100.32000000000001</v>
      </c>
      <c r="Z544" s="36">
        <f>IFERROR(IF(Y544=0,"",ROUNDUP(Y544/H544,0)*0.01196),"")</f>
        <v>0.22724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106.81818181818181</v>
      </c>
      <c r="BN544" s="64">
        <f t="shared" si="81"/>
        <v>107.16</v>
      </c>
      <c r="BO544" s="64">
        <f t="shared" si="82"/>
        <v>0.18210955710955709</v>
      </c>
      <c r="BP544" s="64">
        <f t="shared" si="83"/>
        <v>0.18269230769230771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30</v>
      </c>
      <c r="Y546" s="728">
        <f t="shared" si="79"/>
        <v>33.6</v>
      </c>
      <c r="Z546" s="36">
        <f>IFERROR(IF(Y546=0,"",ROUNDUP(Y546/H546,0)*0.00902),"")</f>
        <v>6.3140000000000002E-2</v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43.3125</v>
      </c>
      <c r="BN546" s="64">
        <f t="shared" si="81"/>
        <v>48.510000000000005</v>
      </c>
      <c r="BO546" s="64">
        <f t="shared" si="82"/>
        <v>4.7348484848484848E-2</v>
      </c>
      <c r="BP546" s="64">
        <f t="shared" si="83"/>
        <v>5.3030303030303039E-2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48</v>
      </c>
      <c r="Y551" s="728">
        <f t="shared" si="79"/>
        <v>50.4</v>
      </c>
      <c r="Z551" s="36">
        <f>IFERROR(IF(Y551=0,"",ROUNDUP(Y551/H551,0)*0.00902),"")</f>
        <v>0.12628</v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50.8</v>
      </c>
      <c r="BN551" s="64">
        <f t="shared" si="81"/>
        <v>53.339999999999996</v>
      </c>
      <c r="BO551" s="64">
        <f t="shared" si="82"/>
        <v>0.10101010101010101</v>
      </c>
      <c r="BP551" s="64">
        <f t="shared" si="83"/>
        <v>0.10606060606060606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51.780303030303031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0.58410000000000006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248</v>
      </c>
      <c r="Y555" s="729">
        <f>IFERROR(SUM(Y542:Y553),"0")</f>
        <v>258.24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176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136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147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600</v>
      </c>
      <c r="Y597" s="728">
        <f>IFERROR(IF(X597="",0,CEILING((X597/$H597),1)*$H597),"")</f>
        <v>600.6</v>
      </c>
      <c r="Z597" s="36">
        <f>IFERROR(IF(Y597=0,"",ROUNDUP(Y597/H597,0)*0.01898),"")</f>
        <v>1.46146</v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639.92307692307702</v>
      </c>
      <c r="BN597" s="64">
        <f>IFERROR(Y597*I597/H597,"0")</f>
        <v>640.5630000000001</v>
      </c>
      <c r="BO597" s="64">
        <f>IFERROR(1/J597*(X597/H597),"0")</f>
        <v>1.2019230769230769</v>
      </c>
      <c r="BP597" s="64">
        <f>IFERROR(1/J597*(Y597/H597),"0")</f>
        <v>1.203125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76.92307692307692</v>
      </c>
      <c r="Y602" s="729">
        <f>IFERROR(Y597/H597,"0")+IFERROR(Y598/H598,"0")+IFERROR(Y599/H599,"0")+IFERROR(Y600/H600,"0")+IFERROR(Y601/H601,"0")</f>
        <v>77</v>
      </c>
      <c r="Z602" s="729">
        <f>IFERROR(IF(Z597="",0,Z597),"0")+IFERROR(IF(Z598="",0,Z598),"0")+IFERROR(IF(Z599="",0,Z599),"0")+IFERROR(IF(Z600="",0,Z600),"0")+IFERROR(IF(Z601="",0,Z601),"0")</f>
        <v>1.46146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600</v>
      </c>
      <c r="Y603" s="729">
        <f>IFERROR(SUM(Y597:Y601),"0")</f>
        <v>600.6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176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136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147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17008.2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17158.84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17927.485123329738</v>
      </c>
      <c r="Y631" s="729">
        <f>IFERROR(SUM(BN22:BN627),"0")</f>
        <v>18087.898000000008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30</v>
      </c>
      <c r="Y632" s="38">
        <f>ROUNDUP(SUM(BP22:BP627),0)</f>
        <v>30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18677.485123329738</v>
      </c>
      <c r="Y633" s="729">
        <f>GrossWeightTotalR+PalletQtyTotalR*25</f>
        <v>18837.898000000008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3103.3496595996603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3129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33.282859999999999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300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184</v>
      </c>
      <c r="F638" s="760" t="s">
        <v>218</v>
      </c>
      <c r="G638" s="760" t="s">
        <v>266</v>
      </c>
      <c r="H638" s="760" t="s">
        <v>87</v>
      </c>
      <c r="I638" s="760" t="s">
        <v>301</v>
      </c>
      <c r="J638" s="760" t="s">
        <v>329</v>
      </c>
      <c r="K638" s="760" t="s">
        <v>405</v>
      </c>
      <c r="L638" s="760" t="s">
        <v>416</v>
      </c>
      <c r="M638" s="760" t="s">
        <v>442</v>
      </c>
      <c r="N638" s="725"/>
      <c r="O638" s="760" t="s">
        <v>469</v>
      </c>
      <c r="P638" s="760" t="s">
        <v>472</v>
      </c>
      <c r="Q638" s="760" t="s">
        <v>481</v>
      </c>
      <c r="R638" s="760" t="s">
        <v>497</v>
      </c>
      <c r="S638" s="760" t="s">
        <v>507</v>
      </c>
      <c r="T638" s="760" t="s">
        <v>520</v>
      </c>
      <c r="U638" s="760" t="s">
        <v>531</v>
      </c>
      <c r="V638" s="760" t="s">
        <v>539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311.20000000000005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561.6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1068.3000000000002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1406.46</v>
      </c>
      <c r="G640" s="46">
        <f>IFERROR(Y142*1,"0")+IFERROR(Y143*1,"0")+IFERROR(Y147*1,"0")+IFERROR(Y148*1,"0")+IFERROR(Y152*1,"0")+IFERROR(Y153*1,"0")</f>
        <v>148.08000000000001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321.3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1389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117.6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201.6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245.70000000000002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316.2</v>
      </c>
      <c r="W640" s="46">
        <f>IFERROR(Y394*1,"0")+IFERROR(Y398*1,"0")+IFERROR(Y399*1,"0")+IFERROR(Y400*1,"0")</f>
        <v>1239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8307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72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21.6</v>
      </c>
      <c r="AA640" s="46">
        <f>IFERROR(Y487*1,"0")+IFERROR(Y488*1,"0")+IFERROR(Y492*1,"0")+IFERROR(Y493*1,"0")+IFERROR(Y494*1,"0")+IFERROR(Y495*1,"0")</f>
        <v>10.8</v>
      </c>
      <c r="AB640" s="46">
        <f>IFERROR(Y500*1,"0")+IFERROR(Y501*1,"0")</f>
        <v>6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802.8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612.6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20,00"/>
        <filter val="1 225,00"/>
        <filter val="1 500,00"/>
        <filter val="1,85"/>
        <filter val="10,00"/>
        <filter val="100,00"/>
        <filter val="105,00"/>
        <filter val="106,59"/>
        <filter val="108,00"/>
        <filter val="11,67"/>
        <filter val="112,50"/>
        <filter val="113,89"/>
        <filter val="116,67"/>
        <filter val="12,00"/>
        <filter val="122,50"/>
        <filter val="134,52"/>
        <filter val="138,00"/>
        <filter val="146,43"/>
        <filter val="15,00"/>
        <filter val="150,00"/>
        <filter val="160,00"/>
        <filter val="168,70"/>
        <filter val="17 008,20"/>
        <filter val="17 927,49"/>
        <filter val="17,17"/>
        <filter val="18 677,49"/>
        <filter val="2,38"/>
        <filter val="20,00"/>
        <filter val="200,00"/>
        <filter val="21,25"/>
        <filter val="23,10"/>
        <filter val="240,00"/>
        <filter val="244,52"/>
        <filter val="245,00"/>
        <filter val="248,00"/>
        <filter val="250,00"/>
        <filter val="27,00"/>
        <filter val="278,99"/>
        <filter val="3 103,35"/>
        <filter val="3 500,00"/>
        <filter val="3,33"/>
        <filter val="3,70"/>
        <filter val="30"/>
        <filter val="30,00"/>
        <filter val="300,00"/>
        <filter val="310,00"/>
        <filter val="315,00"/>
        <filter val="317,50"/>
        <filter val="33,00"/>
        <filter val="36,00"/>
        <filter val="360,00"/>
        <filter val="38,00"/>
        <filter val="390,00"/>
        <filter val="40,00"/>
        <filter val="41,67"/>
        <filter val="415,00"/>
        <filter val="42,00"/>
        <filter val="449,67"/>
        <filter val="45,00"/>
        <filter val="450,00"/>
        <filter val="465,00"/>
        <filter val="476,00"/>
        <filter val="48,00"/>
        <filter val="5,00"/>
        <filter val="5,83"/>
        <filter val="50,00"/>
        <filter val="500,00"/>
        <filter val="51,78"/>
        <filter val="53,89"/>
        <filter val="557,00"/>
        <filter val="56,10"/>
        <filter val="583,33"/>
        <filter val="6 715,00"/>
        <filter val="6,00"/>
        <filter val="6,67"/>
        <filter val="600,00"/>
        <filter val="70,00"/>
        <filter val="72,00"/>
        <filter val="742,00"/>
        <filter val="75,00"/>
        <filter val="76,92"/>
        <filter val="79,26"/>
        <filter val="80,00"/>
        <filter val="82,68"/>
        <filter val="83,33"/>
        <filter val="87,50"/>
        <filter val="9,47"/>
        <filter val="90,00"/>
        <filter val="983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2025-03-19T08:37:40Z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