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129F749-9BF7-46E0-813D-AE9020326C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3" i="1" s="1"/>
  <c r="P481" i="1"/>
  <c r="X479" i="1"/>
  <c r="X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BP454" i="1" s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P425" i="1" s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P376" i="1" s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BP328" i="1" s="1"/>
  <c r="P328" i="1"/>
  <c r="X326" i="1"/>
  <c r="X325" i="1"/>
  <c r="BO324" i="1"/>
  <c r="BM324" i="1"/>
  <c r="Y324" i="1"/>
  <c r="Y325" i="1" s="1"/>
  <c r="P324" i="1"/>
  <c r="X321" i="1"/>
  <c r="X320" i="1"/>
  <c r="BO319" i="1"/>
  <c r="BM319" i="1"/>
  <c r="Y319" i="1"/>
  <c r="BP319" i="1" s="1"/>
  <c r="P319" i="1"/>
  <c r="BO318" i="1"/>
  <c r="BM318" i="1"/>
  <c r="Y318" i="1"/>
  <c r="Y320" i="1" s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Z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5" i="1"/>
  <c r="X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X197" i="1"/>
  <c r="X196" i="1"/>
  <c r="BO195" i="1"/>
  <c r="BM195" i="1"/>
  <c r="Y195" i="1"/>
  <c r="BP195" i="1" s="1"/>
  <c r="P195" i="1"/>
  <c r="BO194" i="1"/>
  <c r="BM194" i="1"/>
  <c r="Y194" i="1"/>
  <c r="P194" i="1"/>
  <c r="X191" i="1"/>
  <c r="X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Y190" i="1" s="1"/>
  <c r="P181" i="1"/>
  <c r="X179" i="1"/>
  <c r="X178" i="1"/>
  <c r="BO177" i="1"/>
  <c r="BM177" i="1"/>
  <c r="Y177" i="1"/>
  <c r="Y178" i="1" s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X139" i="1"/>
  <c r="X138" i="1"/>
  <c r="BO137" i="1"/>
  <c r="BM137" i="1"/>
  <c r="Y137" i="1"/>
  <c r="BP137" i="1" s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630" i="1" s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640" i="1" s="1"/>
  <c r="P22" i="1"/>
  <c r="H10" i="1"/>
  <c r="A9" i="1"/>
  <c r="F10" i="1" s="1"/>
  <c r="D7" i="1"/>
  <c r="Q6" i="1"/>
  <c r="P2" i="1"/>
  <c r="X632" i="1" l="1"/>
  <c r="BP207" i="1"/>
  <c r="BN207" i="1"/>
  <c r="Z207" i="1"/>
  <c r="BP225" i="1"/>
  <c r="BN225" i="1"/>
  <c r="Z225" i="1"/>
  <c r="BP247" i="1"/>
  <c r="BN247" i="1"/>
  <c r="Z247" i="1"/>
  <c r="BP360" i="1"/>
  <c r="BN360" i="1"/>
  <c r="Z360" i="1"/>
  <c r="BP368" i="1"/>
  <c r="BN368" i="1"/>
  <c r="Z368" i="1"/>
  <c r="BP411" i="1"/>
  <c r="BN411" i="1"/>
  <c r="Z411" i="1"/>
  <c r="BP464" i="1"/>
  <c r="BN464" i="1"/>
  <c r="Z464" i="1"/>
  <c r="BP466" i="1"/>
  <c r="BN466" i="1"/>
  <c r="Z466" i="1"/>
  <c r="BP470" i="1"/>
  <c r="BN470" i="1"/>
  <c r="Z470" i="1"/>
  <c r="BP501" i="1"/>
  <c r="BN501" i="1"/>
  <c r="Z501" i="1"/>
  <c r="AC640" i="1"/>
  <c r="Y507" i="1"/>
  <c r="BP506" i="1"/>
  <c r="BN506" i="1"/>
  <c r="Z506" i="1"/>
  <c r="Z507" i="1" s="1"/>
  <c r="Y512" i="1"/>
  <c r="Y511" i="1"/>
  <c r="BP510" i="1"/>
  <c r="BN510" i="1"/>
  <c r="Z510" i="1"/>
  <c r="Z511" i="1" s="1"/>
  <c r="BP516" i="1"/>
  <c r="BN516" i="1"/>
  <c r="Z516" i="1"/>
  <c r="BP530" i="1"/>
  <c r="BN530" i="1"/>
  <c r="Z530" i="1"/>
  <c r="BP550" i="1"/>
  <c r="BN550" i="1"/>
  <c r="Z550" i="1"/>
  <c r="X631" i="1"/>
  <c r="X633" i="1" s="1"/>
  <c r="Z23" i="1"/>
  <c r="BN23" i="1"/>
  <c r="Z29" i="1"/>
  <c r="Z30" i="1" s="1"/>
  <c r="BN29" i="1"/>
  <c r="BP29" i="1"/>
  <c r="Y30" i="1"/>
  <c r="Z35" i="1"/>
  <c r="BN35" i="1"/>
  <c r="Z50" i="1"/>
  <c r="BN50" i="1"/>
  <c r="Z62" i="1"/>
  <c r="BN62" i="1"/>
  <c r="Y72" i="1"/>
  <c r="Z74" i="1"/>
  <c r="BN74" i="1"/>
  <c r="Z91" i="1"/>
  <c r="BN91" i="1"/>
  <c r="Y107" i="1"/>
  <c r="Z110" i="1"/>
  <c r="BN110" i="1"/>
  <c r="Z120" i="1"/>
  <c r="BN120" i="1"/>
  <c r="Y133" i="1"/>
  <c r="Z137" i="1"/>
  <c r="BN137" i="1"/>
  <c r="Z163" i="1"/>
  <c r="BN163" i="1"/>
  <c r="Z183" i="1"/>
  <c r="BN183" i="1"/>
  <c r="Z188" i="1"/>
  <c r="BN188" i="1"/>
  <c r="Y227" i="1"/>
  <c r="BP217" i="1"/>
  <c r="BN217" i="1"/>
  <c r="Z217" i="1"/>
  <c r="BN230" i="1"/>
  <c r="Z230" i="1"/>
  <c r="BP231" i="1"/>
  <c r="BN231" i="1"/>
  <c r="Z231" i="1"/>
  <c r="BP264" i="1"/>
  <c r="BN264" i="1"/>
  <c r="Z264" i="1"/>
  <c r="BP388" i="1"/>
  <c r="BN388" i="1"/>
  <c r="Z388" i="1"/>
  <c r="BP439" i="1"/>
  <c r="BN439" i="1"/>
  <c r="Z439" i="1"/>
  <c r="BP465" i="1"/>
  <c r="BN465" i="1"/>
  <c r="Z465" i="1"/>
  <c r="BP467" i="1"/>
  <c r="BN467" i="1"/>
  <c r="Z467" i="1"/>
  <c r="AB640" i="1"/>
  <c r="Y502" i="1"/>
  <c r="BP500" i="1"/>
  <c r="BN500" i="1"/>
  <c r="Z500" i="1"/>
  <c r="Z502" i="1" s="1"/>
  <c r="BP529" i="1"/>
  <c r="BN529" i="1"/>
  <c r="Z529" i="1"/>
  <c r="BP549" i="1"/>
  <c r="BN549" i="1"/>
  <c r="Z549" i="1"/>
  <c r="BP553" i="1"/>
  <c r="BN553" i="1"/>
  <c r="Z553" i="1"/>
  <c r="J640" i="1"/>
  <c r="Y378" i="1"/>
  <c r="Y427" i="1"/>
  <c r="BN268" i="1"/>
  <c r="Z282" i="1"/>
  <c r="BN282" i="1"/>
  <c r="Z291" i="1"/>
  <c r="BN291" i="1"/>
  <c r="Z348" i="1"/>
  <c r="BN348" i="1"/>
  <c r="Z352" i="1"/>
  <c r="BN352" i="1"/>
  <c r="Z358" i="1"/>
  <c r="BN358" i="1"/>
  <c r="Z366" i="1"/>
  <c r="BN366" i="1"/>
  <c r="Z370" i="1"/>
  <c r="BN370" i="1"/>
  <c r="Z376" i="1"/>
  <c r="BN376" i="1"/>
  <c r="Y377" i="1"/>
  <c r="Z382" i="1"/>
  <c r="BN382" i="1"/>
  <c r="Z399" i="1"/>
  <c r="BN399" i="1"/>
  <c r="Y416" i="1"/>
  <c r="Z409" i="1"/>
  <c r="BN409" i="1"/>
  <c r="Z413" i="1"/>
  <c r="BN413" i="1"/>
  <c r="Z419" i="1"/>
  <c r="BN419" i="1"/>
  <c r="BP419" i="1"/>
  <c r="Z424" i="1"/>
  <c r="BN424" i="1"/>
  <c r="BP424" i="1"/>
  <c r="Z425" i="1"/>
  <c r="BN425" i="1"/>
  <c r="Y426" i="1"/>
  <c r="Z437" i="1"/>
  <c r="BN437" i="1"/>
  <c r="Z441" i="1"/>
  <c r="BN441" i="1"/>
  <c r="Y447" i="1"/>
  <c r="Z454" i="1"/>
  <c r="BN454" i="1"/>
  <c r="BP473" i="1"/>
  <c r="BN473" i="1"/>
  <c r="Z473" i="1"/>
  <c r="Y489" i="1"/>
  <c r="BP487" i="1"/>
  <c r="BN487" i="1"/>
  <c r="Z487" i="1"/>
  <c r="BP495" i="1"/>
  <c r="BN495" i="1"/>
  <c r="Z495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P547" i="1"/>
  <c r="BN547" i="1"/>
  <c r="Z547" i="1"/>
  <c r="Y566" i="1"/>
  <c r="Y565" i="1"/>
  <c r="BP563" i="1"/>
  <c r="BN563" i="1"/>
  <c r="Z563" i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Z25" i="1"/>
  <c r="BN25" i="1"/>
  <c r="Z37" i="1"/>
  <c r="BN37" i="1"/>
  <c r="Z43" i="1"/>
  <c r="BN43" i="1"/>
  <c r="BP43" i="1"/>
  <c r="D640" i="1"/>
  <c r="Z52" i="1"/>
  <c r="BN52" i="1"/>
  <c r="Z60" i="1"/>
  <c r="BN60" i="1"/>
  <c r="Z66" i="1"/>
  <c r="BN66" i="1"/>
  <c r="BP66" i="1"/>
  <c r="Z70" i="1"/>
  <c r="BN70" i="1"/>
  <c r="Y80" i="1"/>
  <c r="Z76" i="1"/>
  <c r="BN76" i="1"/>
  <c r="Z84" i="1"/>
  <c r="BN84" i="1"/>
  <c r="E640" i="1"/>
  <c r="Z97" i="1"/>
  <c r="BN97" i="1"/>
  <c r="Z98" i="1"/>
  <c r="BN98" i="1"/>
  <c r="Z99" i="1"/>
  <c r="BN99" i="1"/>
  <c r="Z105" i="1"/>
  <c r="BN105" i="1"/>
  <c r="Z112" i="1"/>
  <c r="BN112" i="1"/>
  <c r="Z118" i="1"/>
  <c r="BN118" i="1"/>
  <c r="BP118" i="1"/>
  <c r="Z124" i="1"/>
  <c r="BN124" i="1"/>
  <c r="BP124" i="1"/>
  <c r="Z127" i="1"/>
  <c r="BN127" i="1"/>
  <c r="Z128" i="1"/>
  <c r="BN128" i="1"/>
  <c r="Z131" i="1"/>
  <c r="BN131" i="1"/>
  <c r="Z142" i="1"/>
  <c r="BN142" i="1"/>
  <c r="Z152" i="1"/>
  <c r="BN152" i="1"/>
  <c r="BP152" i="1"/>
  <c r="H640" i="1"/>
  <c r="Y167" i="1"/>
  <c r="Z165" i="1"/>
  <c r="BN165" i="1"/>
  <c r="Z177" i="1"/>
  <c r="Z178" i="1" s="1"/>
  <c r="BN177" i="1"/>
  <c r="BP177" i="1"/>
  <c r="Z181" i="1"/>
  <c r="BN181" i="1"/>
  <c r="BP181" i="1"/>
  <c r="Z185" i="1"/>
  <c r="BN185" i="1"/>
  <c r="Z186" i="1"/>
  <c r="BN186" i="1"/>
  <c r="Z195" i="1"/>
  <c r="BN195" i="1"/>
  <c r="Y201" i="1"/>
  <c r="Z205" i="1"/>
  <c r="BN205" i="1"/>
  <c r="Z209" i="1"/>
  <c r="BN209" i="1"/>
  <c r="Z215" i="1"/>
  <c r="BN215" i="1"/>
  <c r="BP215" i="1"/>
  <c r="Z219" i="1"/>
  <c r="BN219" i="1"/>
  <c r="Z223" i="1"/>
  <c r="BN223" i="1"/>
  <c r="Z233" i="1"/>
  <c r="BN233" i="1"/>
  <c r="Z240" i="1"/>
  <c r="BN240" i="1"/>
  <c r="Z249" i="1"/>
  <c r="BN249" i="1"/>
  <c r="Z253" i="1"/>
  <c r="BN253" i="1"/>
  <c r="Z266" i="1"/>
  <c r="BN266" i="1"/>
  <c r="Z270" i="1"/>
  <c r="BN270" i="1"/>
  <c r="Z289" i="1"/>
  <c r="BN289" i="1"/>
  <c r="Z319" i="1"/>
  <c r="BN319" i="1"/>
  <c r="Z324" i="1"/>
  <c r="Z325" i="1" s="1"/>
  <c r="BN324" i="1"/>
  <c r="BP324" i="1"/>
  <c r="Z328" i="1"/>
  <c r="BN328" i="1"/>
  <c r="Z350" i="1"/>
  <c r="BN350" i="1"/>
  <c r="Z354" i="1"/>
  <c r="BN354" i="1"/>
  <c r="BP476" i="1"/>
  <c r="BN476" i="1"/>
  <c r="Z476" i="1"/>
  <c r="Y497" i="1"/>
  <c r="BP492" i="1"/>
  <c r="BN492" i="1"/>
  <c r="Z492" i="1"/>
  <c r="BP518" i="1"/>
  <c r="BN518" i="1"/>
  <c r="Z518" i="1"/>
  <c r="BP526" i="1"/>
  <c r="BN526" i="1"/>
  <c r="Z526" i="1"/>
  <c r="Y555" i="1"/>
  <c r="BP542" i="1"/>
  <c r="BN542" i="1"/>
  <c r="Z542" i="1"/>
  <c r="BP544" i="1"/>
  <c r="BN544" i="1"/>
  <c r="Z544" i="1"/>
  <c r="BP546" i="1"/>
  <c r="BN546" i="1"/>
  <c r="Z546" i="1"/>
  <c r="BP557" i="1"/>
  <c r="BN557" i="1"/>
  <c r="Z557" i="1"/>
  <c r="Z560" i="1" s="1"/>
  <c r="BP564" i="1"/>
  <c r="BN564" i="1"/>
  <c r="Z564" i="1"/>
  <c r="Y585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AF640" i="1"/>
  <c r="H9" i="1"/>
  <c r="A10" i="1"/>
  <c r="Y26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BP232" i="1"/>
  <c r="BN232" i="1"/>
  <c r="Z232" i="1"/>
  <c r="Z234" i="1" s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F9" i="1"/>
  <c r="J9" i="1"/>
  <c r="Z22" i="1"/>
  <c r="BN22" i="1"/>
  <c r="BP22" i="1"/>
  <c r="Z24" i="1"/>
  <c r="BN24" i="1"/>
  <c r="X634" i="1"/>
  <c r="Y27" i="1"/>
  <c r="C640" i="1"/>
  <c r="Z36" i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Z93" i="1" s="1"/>
  <c r="BN90" i="1"/>
  <c r="BP90" i="1"/>
  <c r="Z92" i="1"/>
  <c r="BN92" i="1"/>
  <c r="Y93" i="1"/>
  <c r="Z96" i="1"/>
  <c r="Z106" i="1" s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BN182" i="1"/>
  <c r="Z184" i="1"/>
  <c r="BN184" i="1"/>
  <c r="Z187" i="1"/>
  <c r="BN187" i="1"/>
  <c r="Z189" i="1"/>
  <c r="BN189" i="1"/>
  <c r="Z194" i="1"/>
  <c r="BN194" i="1"/>
  <c r="BP194" i="1"/>
  <c r="Y197" i="1"/>
  <c r="Z200" i="1"/>
  <c r="Z201" i="1" s="1"/>
  <c r="BN200" i="1"/>
  <c r="Z204" i="1"/>
  <c r="BN204" i="1"/>
  <c r="BP204" i="1"/>
  <c r="Z206" i="1"/>
  <c r="BN206" i="1"/>
  <c r="Z208" i="1"/>
  <c r="BN208" i="1"/>
  <c r="Z210" i="1"/>
  <c r="BN210" i="1"/>
  <c r="Z216" i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Z293" i="1" s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Y371" i="1"/>
  <c r="BP369" i="1"/>
  <c r="BN369" i="1"/>
  <c r="Z369" i="1"/>
  <c r="K640" i="1"/>
  <c r="Y242" i="1"/>
  <c r="T640" i="1"/>
  <c r="Y326" i="1"/>
  <c r="BP367" i="1"/>
  <c r="BN367" i="1"/>
  <c r="Z367" i="1"/>
  <c r="BP375" i="1"/>
  <c r="BN375" i="1"/>
  <c r="Z375" i="1"/>
  <c r="Z377" i="1" s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BP493" i="1"/>
  <c r="BN493" i="1"/>
  <c r="Z493" i="1"/>
  <c r="Y496" i="1"/>
  <c r="BP517" i="1"/>
  <c r="BN517" i="1"/>
  <c r="Z517" i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BP558" i="1"/>
  <c r="BN558" i="1"/>
  <c r="Z558" i="1"/>
  <c r="Y560" i="1"/>
  <c r="BP400" i="1"/>
  <c r="BN400" i="1"/>
  <c r="Z400" i="1"/>
  <c r="Y402" i="1"/>
  <c r="X640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BP494" i="1"/>
  <c r="BN494" i="1"/>
  <c r="Z494" i="1"/>
  <c r="BP571" i="1"/>
  <c r="BN571" i="1"/>
  <c r="Z571" i="1"/>
  <c r="BP573" i="1"/>
  <c r="BN573" i="1"/>
  <c r="Z573" i="1"/>
  <c r="AA64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554" i="1" l="1"/>
  <c r="Z496" i="1"/>
  <c r="Z320" i="1"/>
  <c r="Z242" i="1"/>
  <c r="Z196" i="1"/>
  <c r="Z121" i="1"/>
  <c r="Z628" i="1"/>
  <c r="Z478" i="1"/>
  <c r="Z532" i="1"/>
  <c r="Z190" i="1"/>
  <c r="Z133" i="1"/>
  <c r="Z80" i="1"/>
  <c r="Z71" i="1"/>
  <c r="Z40" i="1"/>
  <c r="Z362" i="1"/>
  <c r="Z602" i="1"/>
  <c r="Z227" i="1"/>
  <c r="Z115" i="1"/>
  <c r="Z584" i="1"/>
  <c r="Z565" i="1"/>
  <c r="Z426" i="1"/>
  <c r="Z416" i="1"/>
  <c r="Z539" i="1"/>
  <c r="Z455" i="1"/>
  <c r="Z442" i="1"/>
  <c r="Z401" i="1"/>
  <c r="Z371" i="1"/>
  <c r="Z212" i="1"/>
  <c r="Z167" i="1"/>
  <c r="Z86" i="1"/>
  <c r="Y630" i="1"/>
  <c r="Y632" i="1"/>
  <c r="Z26" i="1"/>
  <c r="Z390" i="1"/>
  <c r="Z384" i="1"/>
  <c r="Z255" i="1"/>
  <c r="Z609" i="1"/>
  <c r="Z594" i="1"/>
  <c r="Z577" i="1"/>
  <c r="Y631" i="1"/>
  <c r="Y633" i="1" s="1"/>
  <c r="Z355" i="1"/>
  <c r="Z284" i="1"/>
  <c r="Z272" i="1"/>
  <c r="Y634" i="1"/>
  <c r="Z635" i="1" l="1"/>
</calcChain>
</file>

<file path=xl/sharedStrings.xml><?xml version="1.0" encoding="utf-8"?>
<sst xmlns="http://schemas.openxmlformats.org/spreadsheetml/2006/main" count="2972" uniqueCount="1048">
  <si>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</si>
  <si>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</si>
  <si>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</si>
  <si>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</si>
  <si>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</si>
  <si>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</si>
  <si>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</si>
  <si>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</si>
  <si>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</si>
  <si>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</si>
  <si>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</si>
  <si>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</si>
  <si>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</si>
  <si>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</si>
  <si>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</si>
  <si>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</si>
  <si>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</si>
  <si>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</si>
  <si>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</si>
  <si>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</si>
  <si>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</si>
  <si>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</si>
  <si>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</si>
  <si>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</si>
  <si>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</si>
  <si>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</si>
  <si>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</si>
  <si>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</si>
  <si>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</si>
  <si>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</si>
  <si>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</si>
  <si>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</si>
  <si>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</si>
  <si>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</si>
  <si>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</si>
  <si>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</si>
  <si>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</si>
  <si>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</si>
  <si>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</si>
  <si>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</si>
  <si>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</si>
  <si>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</si>
  <si>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</si>
  <si>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</si>
  <si>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</si>
  <si>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</si>
  <si>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</si>
  <si>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</si>
  <si>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</si>
  <si>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</si>
  <si>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</si>
  <si>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</si>
  <si>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</si>
  <si>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</si>
  <si>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</si>
  <si>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</si>
  <si>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</si>
  <si>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</si>
  <si>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</si>
  <si>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</si>
  <si>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</si>
  <si>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</si>
  <si>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</si>
  <si>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</si>
  <si>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</si>
  <si>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</si>
  <si>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</si>
  <si>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</si>
  <si>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</si>
  <si>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</si>
  <si>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</si>
  <si>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</si>
  <si>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</si>
  <si>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</si>
  <si>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</si>
  <si>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</si>
  <si>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</si>
  <si>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</si>
  <si>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</si>
  <si>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</si>
  <si>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</si>
  <si>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</si>
  <si>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</si>
  <si>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</si>
  <si>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</si>
  <si>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</si>
  <si>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</si>
  <si>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</si>
  <si>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</si>
  <si>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</si>
  <si>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</si>
  <si>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</si>
  <si>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</si>
  <si>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</si>
  <si>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</si>
  <si>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</si>
  <si>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</si>
  <si>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</si>
  <si>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</si>
  <si>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</si>
  <si>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</si>
  <si>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</si>
  <si>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</si>
  <si>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</si>
  <si>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</si>
  <si>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</si>
  <si>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</si>
  <si>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</si>
  <si>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</si>
  <si>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</si>
  <si>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</si>
  <si>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</si>
  <si>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</si>
  <si>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</si>
  <si>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</si>
  <si>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</si>
  <si>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</si>
  <si>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</si>
  <si>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</si>
  <si>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</si>
  <si>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</si>
  <si>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</si>
  <si>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</si>
  <si>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</si>
  <si>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</si>
  <si>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</si>
  <si>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</si>
  <si>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</si>
  <si>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</si>
  <si>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</si>
  <si>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</si>
  <si>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</si>
  <si>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</si>
  <si>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</si>
  <si>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</si>
  <si>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</si>
  <si>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</si>
  <si>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</si>
  <si>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</si>
  <si>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</si>
  <si>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</si>
  <si>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</si>
  <si>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</si>
  <si>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</si>
  <si>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</si>
  <si>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</si>
  <si>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</si>
  <si>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</si>
  <si>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</si>
  <si>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</si>
  <si>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</si>
  <si>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</si>
  <si>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</si>
  <si>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</si>
  <si>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</si>
  <si>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</si>
  <si>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</si>
  <si>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</si>
  <si>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</si>
  <si>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</si>
  <si>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</si>
  <si>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</si>
  <si>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</si>
  <si>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</si>
  <si>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</si>
  <si>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</si>
  <si>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</si>
  <si>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</si>
  <si>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</si>
  <si>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</si>
  <si>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</si>
  <si>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</si>
  <si>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</si>
  <si>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</si>
  <si>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</si>
  <si>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</si>
  <si>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</si>
  <si>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</si>
  <si>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</si>
  <si>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</si>
  <si>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</si>
  <si>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</si>
  <si>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</si>
  <si>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</si>
  <si>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</si>
  <si>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</si>
  <si>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</si>
  <si>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</si>
  <si>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</si>
  <si>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</si>
  <si>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</si>
  <si>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</si>
  <si>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</si>
  <si>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</si>
  <si>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</si>
  <si>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</si>
  <si>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</si>
  <si>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</si>
  <si>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</si>
  <si>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</si>
  <si>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</si>
  <si>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</si>
  <si>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</si>
  <si>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</si>
  <si>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</si>
  <si>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</si>
  <si>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</si>
  <si>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</si>
  <si>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</si>
  <si>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</si>
  <si>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</si>
  <si>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</si>
  <si>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</si>
  <si>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</si>
  <si>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</si>
  <si>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</si>
  <si>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</si>
  <si>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</si>
  <si>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</si>
  <si>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</si>
  <si>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</si>
  <si>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</si>
  <si>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</si>
  <si>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</si>
  <si>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</si>
  <si>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</si>
  <si>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</si>
  <si>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</si>
  <si>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</si>
  <si>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</si>
  <si>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</si>
  <si>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</si>
  <si>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</si>
  <si>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</si>
  <si>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</si>
  <si>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</si>
  <si>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</si>
  <si>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</si>
  <si>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</si>
  <si>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</si>
  <si>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</si>
  <si>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</si>
  <si>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</si>
  <si>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</si>
  <si>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</si>
  <si>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</si>
  <si>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</si>
  <si>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</si>
  <si>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</si>
  <si>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</si>
  <si>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</si>
  <si>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</si>
  <si>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</si>
  <si>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</si>
  <si>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</si>
  <si>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</si>
  <si>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</si>
  <si>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</si>
  <si>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</si>
  <si>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</si>
  <si>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</si>
  <si>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</si>
  <si>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</si>
  <si>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</si>
  <si>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</si>
  <si>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</si>
  <si>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</si>
  <si>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</si>
  <si>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</si>
  <si>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</si>
  <si>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</si>
  <si>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</si>
  <si>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</si>
  <si>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</si>
  <si>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</si>
  <si>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</si>
  <si>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</si>
  <si>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</si>
  <si>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</si>
  <si>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</si>
  <si>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</si>
  <si>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</si>
  <si>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</si>
  <si>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</si>
  <si>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</si>
  <si>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</si>
  <si>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</si>
  <si>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</si>
  <si>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</si>
  <si>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</si>
  <si>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</si>
  <si>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</si>
  <si>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</si>
  <si>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</si>
  <si>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</si>
  <si>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</si>
  <si>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</si>
  <si>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</si>
  <si>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</si>
  <si>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</si>
  <si>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</si>
  <si>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</si>
  <si>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</si>
  <si>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</si>
  <si>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</si>
  <si>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</si>
  <si>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</si>
  <si>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</si>
  <si>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</si>
  <si>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</si>
  <si>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</si>
  <si>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</si>
  <si>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</si>
  <si>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</si>
  <si>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</si>
  <si>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</si>
  <si>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</si>
  <si>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</si>
  <si>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</si>
  <si>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</si>
  <si>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</si>
  <si>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</si>
  <si>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</si>
  <si>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</si>
  <si>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</si>
  <si>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</si>
  <si>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</si>
  <si>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</si>
  <si>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</si>
  <si>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</si>
  <si>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</si>
  <si>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</si>
  <si>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</si>
  <si>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</si>
  <si>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</si>
  <si>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</si>
  <si>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</si>
  <si>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</si>
  <si>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</si>
  <si>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</si>
  <si>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</si>
  <si>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</si>
  <si>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</si>
  <si>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</si>
  <si>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</si>
  <si>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</si>
  <si>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</si>
  <si>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</si>
  <si>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</si>
  <si>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</si>
  <si>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</si>
  <si>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</si>
  <si>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</si>
  <si>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</si>
  <si>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</si>
  <si>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</si>
  <si>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</si>
  <si>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</si>
  <si>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</si>
  <si>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</si>
  <si>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</si>
  <si>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</si>
  <si>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</si>
  <si>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</si>
  <si>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</si>
  <si>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</si>
  <si>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</si>
  <si>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</si>
  <si>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</si>
  <si>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</si>
  <si>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</si>
  <si>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</si>
  <si>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</si>
  <si>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</si>
  <si>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</si>
  <si>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</si>
  <si>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</si>
  <si>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</si>
  <si>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</si>
  <si>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</si>
  <si>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</si>
  <si>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</si>
  <si>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</si>
  <si>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</si>
  <si>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</si>
  <si>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</si>
  <si>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</si>
  <si>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</si>
  <si>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</si>
  <si>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</si>
  <si>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</si>
  <si>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</si>
  <si>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</si>
  <si>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</si>
  <si>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</si>
  <si>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</si>
  <si>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</si>
  <si>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</si>
  <si>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</si>
  <si>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</si>
  <si>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</si>
  <si>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</si>
  <si>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</si>
  <si>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</si>
  <si>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</si>
  <si>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</si>
  <si>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</si>
  <si>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</si>
  <si>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</si>
  <si>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</si>
  <si>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</si>
  <si>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</si>
  <si>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</si>
  <si>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</si>
  <si>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</si>
  <si>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</si>
  <si>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</si>
  <si>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</si>
  <si>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</si>
  <si>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</si>
  <si>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</si>
  <si>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</si>
  <si>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</si>
  <si>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</si>
  <si>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</si>
  <si>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</si>
  <si>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</si>
  <si>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</si>
  <si>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</si>
  <si>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</si>
  <si>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</si>
  <si>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</si>
  <si>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</si>
  <si>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</si>
  <si>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</si>
  <si>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</si>
  <si>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</si>
  <si>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</si>
  <si>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</si>
  <si>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</si>
  <si>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</si>
  <si>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</si>
  <si>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</si>
  <si>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</si>
  <si>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</si>
  <si>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</si>
  <si>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</si>
  <si>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</si>
  <si>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</si>
  <si>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</si>
  <si>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</si>
  <si>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</si>
  <si>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</si>
  <si>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</si>
  <si>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</si>
  <si>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</si>
  <si>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</si>
  <si>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</si>
  <si>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</si>
  <si>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</si>
  <si>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</si>
  <si>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</si>
  <si>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</si>
  <si>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</si>
  <si>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</si>
  <si>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</si>
  <si>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</si>
  <si>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</si>
  <si>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</si>
  <si>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</si>
  <si>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</si>
  <si>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</si>
  <si>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</si>
  <si>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</si>
  <si>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</si>
  <si>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</si>
  <si>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</si>
  <si>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</si>
  <si>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</si>
  <si>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</si>
  <si>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</si>
  <si>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</si>
  <si>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</si>
  <si>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</si>
  <si>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</si>
  <si>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</si>
  <si>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</si>
  <si>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</si>
  <si>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</si>
  <si>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</si>
  <si>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</si>
  <si>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</si>
  <si>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</si>
  <si>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</si>
  <si>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</si>
  <si>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</si>
  <si>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</si>
  <si>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</si>
  <si>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</si>
  <si>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</si>
  <si>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</si>
  <si>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</si>
  <si>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</si>
  <si>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</si>
  <si>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</si>
  <si>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</si>
  <si>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</si>
  <si>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</si>
  <si>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</si>
  <si>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</si>
  <si>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</si>
  <si>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</si>
  <si>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</si>
  <si>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</si>
  <si>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</si>
  <si>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</si>
  <si>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</si>
  <si>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</si>
  <si>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</si>
  <si>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</si>
  <si>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</si>
  <si>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</si>
  <si>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</si>
  <si>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</si>
  <si>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</si>
  <si>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</si>
  <si>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</si>
  <si>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</si>
  <si>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</si>
  <si>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</si>
  <si>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</si>
  <si>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</si>
  <si>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</si>
  <si>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</si>
  <si>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</si>
  <si>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</si>
  <si>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</si>
  <si>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</si>
  <si>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</si>
  <si>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</si>
  <si>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</si>
  <si>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</si>
  <si>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</si>
  <si>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</si>
  <si>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</si>
  <si>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</si>
  <si>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</si>
  <si>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</si>
  <si>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</si>
  <si>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</si>
  <si>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</si>
  <si>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</si>
  <si>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</si>
  <si>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</si>
  <si>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</si>
  <si>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</si>
  <si>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</si>
  <si>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</si>
  <si>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</si>
  <si>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</si>
  <si>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</si>
  <si>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</si>
  <si>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</si>
  <si>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</si>
  <si>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</si>
  <si>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</si>
  <si>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</si>
  <si>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</si>
  <si>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</si>
  <si>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</si>
  <si>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</si>
  <si>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</si>
  <si>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</si>
  <si>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</si>
  <si>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</si>
  <si>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</si>
  <si>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</si>
  <si>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</si>
  <si>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</si>
  <si>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</si>
  <si>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</si>
  <si>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</si>
  <si>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</si>
  <si>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</si>
  <si>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</si>
  <si>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</si>
  <si>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</si>
  <si>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</si>
  <si>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</si>
  <si>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</si>
  <si>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</si>
  <si>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</si>
  <si>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</si>
  <si>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</si>
  <si>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</si>
  <si>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</si>
  <si>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</si>
  <si>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</si>
  <si>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</si>
  <si>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</si>
  <si>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</si>
  <si>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</si>
  <si>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</si>
  <si>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</si>
  <si>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</si>
  <si>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</si>
  <si>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</si>
  <si>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</si>
  <si>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</si>
  <si>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</si>
  <si>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</si>
  <si>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</si>
  <si>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</si>
  <si>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</si>
  <si>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</si>
  <si>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</si>
  <si>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</si>
  <si>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</si>
  <si>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</si>
  <si>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</si>
  <si>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</si>
  <si>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</si>
  <si>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</si>
  <si>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</si>
  <si>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</si>
  <si>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</si>
  <si>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</si>
  <si>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</si>
  <si>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</si>
  <si>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</si>
  <si>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</si>
  <si>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</si>
  <si>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</si>
  <si>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</si>
  <si>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</si>
  <si>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</si>
  <si>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</si>
  <si>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</si>
  <si>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</si>
  <si>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</si>
  <si>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</si>
  <si>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</si>
  <si>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</si>
  <si>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</si>
  <si>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</si>
  <si>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</si>
  <si>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</si>
  <si>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</si>
  <si>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</si>
  <si>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</si>
  <si>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</si>
  <si>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</si>
  <si>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</si>
  <si>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</si>
  <si>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</si>
  <si>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</si>
  <si>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</si>
  <si>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</si>
  <si>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</si>
  <si>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</si>
  <si>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</si>
  <si>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</si>
  <si>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</si>
  <si>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</si>
  <si>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</si>
  <si>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</si>
  <si>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</si>
  <si>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</si>
  <si>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</si>
  <si>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</si>
  <si>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</si>
  <si>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</si>
  <si>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</si>
  <si>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</si>
  <si>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</si>
  <si>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</si>
  <si>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</si>
  <si>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</si>
  <si>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</si>
  <si>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</si>
  <si>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</si>
  <si>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</si>
  <si>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</si>
  <si>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</si>
  <si>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</si>
  <si>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</si>
  <si>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</si>
  <si>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</si>
  <si>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</si>
  <si>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</si>
  <si>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</si>
  <si>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</si>
  <si>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</si>
  <si>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</si>
  <si>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</si>
  <si>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</si>
  <si>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</si>
  <si>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</si>
  <si>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</si>
  <si>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</si>
  <si>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</si>
  <si>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</si>
  <si>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</si>
  <si>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</si>
  <si>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</si>
  <si>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</si>
  <si>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</si>
  <si>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</si>
  <si>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</si>
  <si>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</si>
  <si>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</si>
  <si>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</si>
  <si>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</si>
  <si>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</si>
  <si>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</si>
  <si>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</si>
  <si>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</si>
  <si>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</si>
  <si>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</si>
  <si>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</si>
  <si>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</si>
  <si>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</si>
  <si>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</si>
  <si>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</si>
  <si>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</si>
  <si>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</si>
  <si>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</si>
  <si>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</si>
  <si>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</si>
  <si>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</si>
  <si>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</si>
  <si>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</si>
  <si>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</si>
  <si>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</si>
  <si>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</si>
  <si>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</si>
  <si>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</si>
  <si>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</si>
  <si>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</si>
  <si>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</si>
  <si>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</si>
  <si>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</si>
  <si>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</si>
  <si>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</si>
  <si>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</si>
  <si>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</si>
  <si>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</si>
  <si>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</si>
  <si>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</si>
  <si>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</si>
  <si>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</si>
  <si>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</si>
  <si>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</si>
  <si>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</si>
  <si>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</si>
  <si>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</si>
  <si>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</si>
  <si>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</si>
  <si>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</si>
  <si>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</si>
  <si>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</si>
  <si>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</si>
  <si>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</si>
  <si>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</si>
  <si>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</si>
  <si>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</si>
  <si>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</si>
  <si>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</si>
  <si>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</si>
  <si>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</si>
  <si>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</si>
  <si>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</si>
  <si>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</si>
  <si>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</si>
  <si>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</si>
  <si>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</si>
  <si>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</si>
  <si>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</si>
  <si>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</si>
  <si>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</si>
  <si>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</si>
  <si>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</si>
  <si>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</si>
  <si>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</si>
  <si>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</si>
  <si>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</si>
  <si>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</si>
  <si>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</si>
  <si>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</si>
  <si>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</si>
  <si>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</si>
  <si>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</si>
  <si>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</si>
  <si>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</si>
  <si>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</si>
  <si>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</si>
  <si>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</si>
  <si>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</si>
  <si>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</si>
  <si>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</si>
  <si>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</si>
  <si>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</si>
  <si>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</si>
  <si>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</si>
  <si>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</si>
  <si>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</si>
  <si>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</si>
  <si>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</si>
  <si>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</si>
  <si>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</si>
  <si>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</si>
  <si>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</si>
  <si>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</si>
  <si>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</si>
  <si>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</si>
  <si>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</si>
  <si>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</si>
  <si>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</si>
  <si>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</si>
  <si>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</si>
  <si>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</si>
  <si>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</si>
  <si>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</si>
  <si>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</si>
  <si>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</si>
  <si>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</si>
  <si>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</si>
  <si>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</si>
  <si>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</si>
  <si>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</si>
  <si>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</si>
  <si>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</si>
  <si>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</si>
  <si>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</si>
  <si>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</si>
  <si>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</si>
  <si>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</si>
  <si>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</si>
  <si>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</si>
  <si>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</si>
  <si>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</si>
  <si>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</si>
  <si>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</si>
  <si>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</si>
  <si>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</si>
  <si>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</si>
  <si>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</si>
  <si>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</si>
  <si>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</si>
  <si>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</si>
  <si>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</si>
  <si>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</si>
  <si>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</si>
  <si>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</si>
  <si>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</si>
  <si>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</si>
  <si>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</si>
  <si>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</si>
  <si>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</si>
  <si>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</si>
  <si>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</si>
  <si>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</si>
  <si>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</si>
  <si>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</si>
  <si>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</si>
  <si>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</si>
  <si>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</si>
  <si>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</si>
  <si>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</si>
  <si>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</si>
  <si>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</si>
  <si>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</si>
  <si>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</si>
  <si>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</si>
  <si>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</si>
  <si>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</si>
  <si>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</si>
  <si>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</si>
  <si>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</si>
  <si>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</si>
  <si>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</si>
  <si>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</si>
  <si>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</si>
  <si>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</si>
  <si>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</si>
  <si>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</si>
  <si>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</si>
  <si>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</si>
  <si>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</si>
  <si>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</si>
  <si>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</si>
  <si>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</si>
  <si>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</si>
  <si>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</si>
  <si>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</si>
  <si>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</si>
  <si>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</si>
  <si>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</si>
  <si>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</si>
  <si>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</si>
  <si>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</si>
  <si>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</si>
  <si>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</si>
  <si>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</si>
  <si>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</si>
  <si>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</si>
  <si>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</si>
  <si>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</si>
  <si>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</si>
  <si>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</si>
  <si>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</si>
  <si>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</si>
  <si>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</si>
  <si>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</si>
  <si>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</si>
  <si>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</si>
  <si>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</si>
  <si>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</si>
  <si>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</si>
  <si>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</si>
  <si>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</si>
  <si>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</si>
  <si>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</si>
  <si>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</si>
  <si>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</si>
  <si>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</si>
  <si>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</si>
  <si>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</si>
  <si>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</si>
  <si>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</si>
  <si>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</si>
  <si>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</si>
  <si>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</si>
  <si>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</si>
  <si>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</si>
  <si>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</si>
  <si>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</si>
  <si>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</si>
  <si>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</si>
  <si>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</si>
  <si>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</si>
  <si>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</si>
  <si>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</si>
  <si>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</si>
  <si>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</si>
  <si>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</si>
  <si>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</si>
  <si>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</si>
  <si>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</si>
  <si>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</si>
  <si>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</si>
  <si>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</si>
  <si>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</si>
  <si>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</si>
  <si>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</si>
  <si>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</si>
  <si>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</si>
  <si>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</si>
  <si>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</si>
  <si>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</si>
  <si>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</si>
  <si>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</si>
  <si>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</si>
  <si>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</si>
  <si>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</si>
  <si>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</si>
  <si>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</si>
  <si>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</si>
  <si>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</si>
  <si>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</si>
  <si>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</si>
  <si>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</si>
  <si>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</si>
  <si>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</si>
  <si>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</si>
  <si>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</si>
  <si>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</si>
  <si>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</si>
  <si>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</si>
  <si>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</si>
  <si>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</si>
  <si>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</si>
  <si>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</si>
  <si>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</si>
  <si>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</si>
  <si>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</si>
  <si>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</si>
  <si>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</si>
  <si>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</si>
  <si>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</si>
  <si>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</si>
  <si>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</si>
  <si>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</si>
  <si>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</si>
  <si>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</si>
  <si>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</si>
  <si>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</si>
  <si>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</si>
  <si>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</si>
  <si>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</si>
  <si>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</si>
  <si>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</si>
  <si>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</si>
  <si>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</si>
  <si>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</si>
  <si>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</si>
  <si>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</si>
  <si>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</si>
  <si>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</si>
  <si>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</si>
  <si>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</si>
  <si>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</si>
  <si>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</si>
  <si>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</si>
  <si>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</si>
  <si>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</si>
  <si>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</si>
  <si>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</si>
  <si>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</si>
  <si>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</si>
  <si>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</si>
  <si>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</si>
  <si>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</si>
  <si>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</si>
  <si>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</si>
  <si>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</si>
  <si>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</si>
  <si>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</si>
  <si>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</si>
  <si>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</si>
  <si>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</si>
  <si>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</si>
  <si>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</si>
  <si>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</si>
  <si>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</si>
  <si>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</si>
  <si>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</si>
  <si>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</si>
  <si>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</si>
  <si>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</si>
  <si>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</si>
  <si>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</si>
  <si>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</si>
  <si>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</si>
  <si>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</si>
  <si>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</si>
  <si>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</si>
  <si>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Новороссийск,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</si>
</sst>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1047</v>
      </c>
      <c r="I5" s="1041"/>
      <c r="J5" s="1041"/>
      <c r="K5" s="1041"/>
      <c r="L5" s="1041"/>
      <c r="M5" s="818"/>
      <c r="N5" s="58"/>
      <c r="P5" s="24" t="s">
        <v>9</v>
      </c>
      <c r="Q5" s="1118">
        <v>45738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Суббота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1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 t="s">
        <v>18</v>
      </c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19</v>
      </c>
      <c r="Q8" s="877">
        <v>0.41666666666666669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20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21</v>
      </c>
      <c r="Q10" s="964"/>
      <c r="R10" s="965"/>
      <c r="U10" s="24" t="s">
        <v>22</v>
      </c>
      <c r="V10" s="783" t="s">
        <v>23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1"/>
      <c r="R11" s="862"/>
      <c r="U11" s="24" t="s">
        <v>26</v>
      </c>
      <c r="V11" s="1049" t="s">
        <v>27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34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35</v>
      </c>
      <c r="B17" s="739" t="s">
        <v>36</v>
      </c>
      <c r="C17" s="916" t="s">
        <v>37</v>
      </c>
      <c r="D17" s="739" t="s">
        <v>38</v>
      </c>
      <c r="E17" s="846"/>
      <c r="F17" s="739" t="s">
        <v>39</v>
      </c>
      <c r="G17" s="739" t="s">
        <v>40</v>
      </c>
      <c r="H17" s="739" t="s">
        <v>41</v>
      </c>
      <c r="I17" s="739" t="s">
        <v>42</v>
      </c>
      <c r="J17" s="739" t="s">
        <v>43</v>
      </c>
      <c r="K17" s="739" t="s">
        <v>44</v>
      </c>
      <c r="L17" s="739" t="s">
        <v>45</v>
      </c>
      <c r="M17" s="739" t="s">
        <v>46</v>
      </c>
      <c r="N17" s="739" t="s">
        <v>47</v>
      </c>
      <c r="O17" s="739" t="s">
        <v>48</v>
      </c>
      <c r="P17" s="739" t="s">
        <v>49</v>
      </c>
      <c r="Q17" s="845"/>
      <c r="R17" s="845"/>
      <c r="S17" s="845"/>
      <c r="T17" s="846"/>
      <c r="U17" s="1139" t="s">
        <v>50</v>
      </c>
      <c r="V17" s="787"/>
      <c r="W17" s="739" t="s">
        <v>51</v>
      </c>
      <c r="X17" s="739" t="s">
        <v>52</v>
      </c>
      <c r="Y17" s="1141" t="s">
        <v>53</v>
      </c>
      <c r="Z17" s="1016" t="s">
        <v>54</v>
      </c>
      <c r="AA17" s="1005" t="s">
        <v>55</v>
      </c>
      <c r="AB17" s="1005" t="s">
        <v>56</v>
      </c>
      <c r="AC17" s="1005" t="s">
        <v>57</v>
      </c>
      <c r="AD17" s="1005" t="s">
        <v>58</v>
      </c>
      <c r="AE17" s="1087"/>
      <c r="AF17" s="1088"/>
      <c r="AG17" s="66"/>
      <c r="BD17" s="65" t="s">
        <v>59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60</v>
      </c>
      <c r="V18" s="67" t="s">
        <v>61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62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63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81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88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89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68</v>
      </c>
      <c r="X35" s="727">
        <v>120</v>
      </c>
      <c r="Y35" s="728">
        <f>IFERROR(IF(X35="",0,CEILING((X35/$H35),1)*$H35),"")</f>
        <v>129.60000000000002</v>
      </c>
      <c r="Z35" s="36">
        <f>IFERROR(IF(Y35=0,"",ROUNDUP(Y35/H35,0)*0.01898),"")</f>
        <v>0.22776000000000002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124.83333333333331</v>
      </c>
      <c r="BN35" s="64">
        <f>IFERROR(Y35*I35/H35,"0")</f>
        <v>134.82000000000002</v>
      </c>
      <c r="BO35" s="64">
        <f>IFERROR(1/J35*(X35/H35),"0")</f>
        <v>0.1736111111111111</v>
      </c>
      <c r="BP35" s="64">
        <f>IFERROR(1/J35*(Y35/H35),"0")</f>
        <v>0.18750000000000003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68</v>
      </c>
      <c r="X37" s="727">
        <v>90</v>
      </c>
      <c r="Y37" s="728">
        <f>IFERROR(IF(X37="",0,CEILING((X37/$H37),1)*$H37),"")</f>
        <v>92</v>
      </c>
      <c r="Z37" s="36">
        <f>IFERROR(IF(Y37=0,"",ROUNDUP(Y37/H37,0)*0.00902),"")</f>
        <v>0.20746000000000001</v>
      </c>
      <c r="AA37" s="56"/>
      <c r="AB37" s="57"/>
      <c r="AC37" s="83" t="s">
        <v>94</v>
      </c>
      <c r="AG37" s="64"/>
      <c r="AJ37" s="68" t="s">
        <v>103</v>
      </c>
      <c r="AK37" s="68">
        <v>48</v>
      </c>
      <c r="BB37" s="84" t="s">
        <v>1</v>
      </c>
      <c r="BM37" s="64">
        <f>IFERROR(X37*I37/H37,"0")</f>
        <v>94.724999999999994</v>
      </c>
      <c r="BN37" s="64">
        <f>IFERROR(Y37*I37/H37,"0")</f>
        <v>96.83</v>
      </c>
      <c r="BO37" s="64">
        <f>IFERROR(1/J37*(X37/H37),"0")</f>
        <v>0.17045454545454547</v>
      </c>
      <c r="BP37" s="64">
        <f>IFERROR(1/J37*(Y37/H37),"0")</f>
        <v>0.17424242424242425</v>
      </c>
    </row>
    <row r="38" spans="1:68" ht="27" hidden="1" customHeight="1" x14ac:dyDescent="0.25">
      <c r="A38" s="54" t="s">
        <v>104</v>
      </c>
      <c r="B38" s="54" t="s">
        <v>105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106</v>
      </c>
      <c r="B39" s="54" t="s">
        <v>107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79</v>
      </c>
      <c r="Q40" s="751"/>
      <c r="R40" s="751"/>
      <c r="S40" s="751"/>
      <c r="T40" s="751"/>
      <c r="U40" s="751"/>
      <c r="V40" s="752"/>
      <c r="W40" s="37" t="s">
        <v>80</v>
      </c>
      <c r="X40" s="729">
        <f>IFERROR(X35/H35,"0")+IFERROR(X36/H36,"0")+IFERROR(X37/H37,"0")+IFERROR(X38/H38,"0")+IFERROR(X39/H39,"0")</f>
        <v>33.611111111111114</v>
      </c>
      <c r="Y40" s="729">
        <f>IFERROR(Y35/H35,"0")+IFERROR(Y36/H36,"0")+IFERROR(Y37/H37,"0")+IFERROR(Y38/H38,"0")+IFERROR(Y39/H39,"0")</f>
        <v>35</v>
      </c>
      <c r="Z40" s="729">
        <f>IFERROR(IF(Z35="",0,Z35),"0")+IFERROR(IF(Z36="",0,Z36),"0")+IFERROR(IF(Z37="",0,Z37),"0")+IFERROR(IF(Z38="",0,Z38),"0")+IFERROR(IF(Z39="",0,Z39),"0")</f>
        <v>0.43522000000000005</v>
      </c>
      <c r="AA40" s="730"/>
      <c r="AB40" s="730"/>
      <c r="AC40" s="730"/>
    </row>
    <row r="41" spans="1:68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79</v>
      </c>
      <c r="Q41" s="751"/>
      <c r="R41" s="751"/>
      <c r="S41" s="751"/>
      <c r="T41" s="751"/>
      <c r="U41" s="751"/>
      <c r="V41" s="752"/>
      <c r="W41" s="37" t="s">
        <v>68</v>
      </c>
      <c r="X41" s="729">
        <f>IFERROR(SUM(X35:X39),"0")</f>
        <v>210</v>
      </c>
      <c r="Y41" s="729">
        <f>IFERROR(SUM(Y35:Y39),"0")</f>
        <v>221.60000000000002</v>
      </c>
      <c r="Z41" s="37"/>
      <c r="AA41" s="730"/>
      <c r="AB41" s="730"/>
      <c r="AC41" s="730"/>
    </row>
    <row r="42" spans="1:68" ht="14.25" hidden="1" customHeight="1" x14ac:dyDescent="0.25">
      <c r="A42" s="758" t="s">
        <v>63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108</v>
      </c>
      <c r="B43" s="54" t="s">
        <v>109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112</v>
      </c>
      <c r="B44" s="54" t="s">
        <v>113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79</v>
      </c>
      <c r="Q45" s="751"/>
      <c r="R45" s="751"/>
      <c r="S45" s="751"/>
      <c r="T45" s="751"/>
      <c r="U45" s="751"/>
      <c r="V45" s="752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79</v>
      </c>
      <c r="Q46" s="751"/>
      <c r="R46" s="751"/>
      <c r="S46" s="751"/>
      <c r="T46" s="751"/>
      <c r="U46" s="751"/>
      <c r="V46" s="752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115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89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116</v>
      </c>
      <c r="B49" s="54" t="s">
        <v>117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119</v>
      </c>
      <c r="B50" s="54" t="s">
        <v>120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121</v>
      </c>
      <c r="M50" s="33" t="s">
        <v>93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7">
        <v>200</v>
      </c>
      <c r="Y50" s="728">
        <f t="shared" si="0"/>
        <v>205.20000000000002</v>
      </c>
      <c r="Z50" s="36">
        <f>IFERROR(IF(Y50=0,"",ROUNDUP(Y50/H50,0)*0.01898),"")</f>
        <v>0.36062</v>
      </c>
      <c r="AA50" s="56"/>
      <c r="AB50" s="57"/>
      <c r="AC50" s="95" t="s">
        <v>122</v>
      </c>
      <c r="AG50" s="64"/>
      <c r="AJ50" s="68" t="s">
        <v>123</v>
      </c>
      <c r="AK50" s="68">
        <v>691.2</v>
      </c>
      <c r="BB50" s="96" t="s">
        <v>1</v>
      </c>
      <c r="BM50" s="64">
        <f t="shared" si="1"/>
        <v>208.05555555555554</v>
      </c>
      <c r="BN50" s="64">
        <f t="shared" si="2"/>
        <v>213.46499999999997</v>
      </c>
      <c r="BO50" s="64">
        <f t="shared" si="3"/>
        <v>0.28935185185185186</v>
      </c>
      <c r="BP50" s="64">
        <f t="shared" si="4"/>
        <v>0.296875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130</v>
      </c>
      <c r="B53" s="54" t="s">
        <v>131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132</v>
      </c>
      <c r="B54" s="54" t="s">
        <v>133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134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121</v>
      </c>
      <c r="M55" s="33" t="s">
        <v>93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68</v>
      </c>
      <c r="X55" s="727">
        <v>161</v>
      </c>
      <c r="Y55" s="728">
        <f t="shared" si="0"/>
        <v>162</v>
      </c>
      <c r="Z55" s="36">
        <f>IFERROR(IF(Y55=0,"",ROUNDUP(Y55/H55,0)*0.00902),"")</f>
        <v>0.32472000000000001</v>
      </c>
      <c r="AA55" s="56"/>
      <c r="AB55" s="57"/>
      <c r="AC55" s="105" t="s">
        <v>122</v>
      </c>
      <c r="AG55" s="64"/>
      <c r="AJ55" s="68" t="s">
        <v>123</v>
      </c>
      <c r="AK55" s="68">
        <v>594</v>
      </c>
      <c r="BB55" s="106" t="s">
        <v>1</v>
      </c>
      <c r="BM55" s="64">
        <f t="shared" si="1"/>
        <v>168.51333333333332</v>
      </c>
      <c r="BN55" s="64">
        <f t="shared" si="2"/>
        <v>169.56</v>
      </c>
      <c r="BO55" s="64">
        <f t="shared" si="3"/>
        <v>0.27104377104377103</v>
      </c>
      <c r="BP55" s="64">
        <f t="shared" si="4"/>
        <v>0.27272727272727271</v>
      </c>
    </row>
    <row r="56" spans="1:68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79</v>
      </c>
      <c r="Q56" s="751"/>
      <c r="R56" s="751"/>
      <c r="S56" s="751"/>
      <c r="T56" s="751"/>
      <c r="U56" s="751"/>
      <c r="V56" s="752"/>
      <c r="W56" s="37" t="s">
        <v>80</v>
      </c>
      <c r="X56" s="729">
        <f>IFERROR(X49/H49,"0")+IFERROR(X50/H50,"0")+IFERROR(X51/H51,"0")+IFERROR(X52/H52,"0")+IFERROR(X53/H53,"0")+IFERROR(X54/H54,"0")+IFERROR(X55/H55,"0")</f>
        <v>54.296296296296298</v>
      </c>
      <c r="Y56" s="729">
        <f>IFERROR(Y49/H49,"0")+IFERROR(Y50/H50,"0")+IFERROR(Y51/H51,"0")+IFERROR(Y52/H52,"0")+IFERROR(Y53/H53,"0")+IFERROR(Y54/H54,"0")+IFERROR(Y55/H55,"0")</f>
        <v>55</v>
      </c>
      <c r="Z56" s="729">
        <f>IFERROR(IF(Z49="",0,Z49),"0")+IFERROR(IF(Z50="",0,Z50),"0")+IFERROR(IF(Z51="",0,Z51),"0")+IFERROR(IF(Z52="",0,Z52),"0")+IFERROR(IF(Z53="",0,Z53),"0")+IFERROR(IF(Z54="",0,Z54),"0")+IFERROR(IF(Z55="",0,Z55),"0")</f>
        <v>0.68534000000000006</v>
      </c>
      <c r="AA56" s="730"/>
      <c r="AB56" s="730"/>
      <c r="AC56" s="730"/>
    </row>
    <row r="57" spans="1:68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79</v>
      </c>
      <c r="Q57" s="751"/>
      <c r="R57" s="751"/>
      <c r="S57" s="751"/>
      <c r="T57" s="751"/>
      <c r="U57" s="751"/>
      <c r="V57" s="752"/>
      <c r="W57" s="37" t="s">
        <v>68</v>
      </c>
      <c r="X57" s="729">
        <f>IFERROR(SUM(X49:X55),"0")</f>
        <v>361</v>
      </c>
      <c r="Y57" s="729">
        <f>IFERROR(SUM(Y49:Y55),"0")</f>
        <v>367.20000000000005</v>
      </c>
      <c r="Z57" s="37"/>
      <c r="AA57" s="730"/>
      <c r="AB57" s="730"/>
      <c r="AC57" s="730"/>
    </row>
    <row r="58" spans="1:68" ht="14.25" hidden="1" customHeight="1" x14ac:dyDescent="0.25">
      <c r="A58" s="758" t="s">
        <v>138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customHeight="1" x14ac:dyDescent="0.25">
      <c r="A59" s="54" t="s">
        <v>139</v>
      </c>
      <c r="B59" s="54" t="s">
        <v>140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68</v>
      </c>
      <c r="X59" s="727">
        <v>346</v>
      </c>
      <c r="Y59" s="728">
        <f>IFERROR(IF(X59="",0,CEILING((X59/$H59),1)*$H59),"")</f>
        <v>356.40000000000003</v>
      </c>
      <c r="Z59" s="36">
        <f>IFERROR(IF(Y59=0,"",ROUNDUP(Y59/H59,0)*0.01898),"")</f>
        <v>0.62634000000000001</v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359.93611111111107</v>
      </c>
      <c r="BN59" s="64">
        <f>IFERROR(Y59*I59/H59,"0")</f>
        <v>370.755</v>
      </c>
      <c r="BO59" s="64">
        <f>IFERROR(1/J59*(X59/H59),"0")</f>
        <v>0.50057870370370372</v>
      </c>
      <c r="BP59" s="64">
        <f>IFERROR(1/J59*(Y59/H59),"0")</f>
        <v>0.515625</v>
      </c>
    </row>
    <row r="60" spans="1:68" ht="27" hidden="1" customHeight="1" x14ac:dyDescent="0.25">
      <c r="A60" s="54" t="s">
        <v>142</v>
      </c>
      <c r="B60" s="54" t="s">
        <v>143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145</v>
      </c>
      <c r="B61" s="54" t="s">
        <v>146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147</v>
      </c>
      <c r="B62" s="54" t="s">
        <v>148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121</v>
      </c>
      <c r="M62" s="33" t="s">
        <v>93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68</v>
      </c>
      <c r="X62" s="727">
        <v>67</v>
      </c>
      <c r="Y62" s="728">
        <f>IFERROR(IF(X62="",0,CEILING((X62/$H62),1)*$H62),"")</f>
        <v>67.5</v>
      </c>
      <c r="Z62" s="36">
        <f>IFERROR(IF(Y62=0,"",ROUNDUP(Y62/H62,0)*0.00651),"")</f>
        <v>0.16275000000000001</v>
      </c>
      <c r="AA62" s="56"/>
      <c r="AB62" s="57"/>
      <c r="AC62" s="113" t="s">
        <v>141</v>
      </c>
      <c r="AG62" s="64"/>
      <c r="AJ62" s="68" t="s">
        <v>123</v>
      </c>
      <c r="AK62" s="68">
        <v>491.4</v>
      </c>
      <c r="BB62" s="114" t="s">
        <v>1</v>
      </c>
      <c r="BM62" s="64">
        <f>IFERROR(X62*I62/H62,"0")</f>
        <v>71.466666666666654</v>
      </c>
      <c r="BN62" s="64">
        <f>IFERROR(Y62*I62/H62,"0")</f>
        <v>72</v>
      </c>
      <c r="BO62" s="64">
        <f>IFERROR(1/J62*(X62/H62),"0")</f>
        <v>0.13634513634513634</v>
      </c>
      <c r="BP62" s="64">
        <f>IFERROR(1/J62*(Y62/H62),"0")</f>
        <v>0.13736263736263737</v>
      </c>
    </row>
    <row r="63" spans="1:68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79</v>
      </c>
      <c r="Q63" s="751"/>
      <c r="R63" s="751"/>
      <c r="S63" s="751"/>
      <c r="T63" s="751"/>
      <c r="U63" s="751"/>
      <c r="V63" s="752"/>
      <c r="W63" s="37" t="s">
        <v>80</v>
      </c>
      <c r="X63" s="729">
        <f>IFERROR(X59/H59,"0")+IFERROR(X60/H60,"0")+IFERROR(X61/H61,"0")+IFERROR(X62/H62,"0")</f>
        <v>56.851851851851848</v>
      </c>
      <c r="Y63" s="729">
        <f>IFERROR(Y59/H59,"0")+IFERROR(Y60/H60,"0")+IFERROR(Y61/H61,"0")+IFERROR(Y62/H62,"0")</f>
        <v>58</v>
      </c>
      <c r="Z63" s="729">
        <f>IFERROR(IF(Z59="",0,Z59),"0")+IFERROR(IF(Z60="",0,Z60),"0")+IFERROR(IF(Z61="",0,Z61),"0")+IFERROR(IF(Z62="",0,Z62),"0")</f>
        <v>0.78909000000000007</v>
      </c>
      <c r="AA63" s="730"/>
      <c r="AB63" s="730"/>
      <c r="AC63" s="730"/>
    </row>
    <row r="64" spans="1:68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79</v>
      </c>
      <c r="Q64" s="751"/>
      <c r="R64" s="751"/>
      <c r="S64" s="751"/>
      <c r="T64" s="751"/>
      <c r="U64" s="751"/>
      <c r="V64" s="752"/>
      <c r="W64" s="37" t="s">
        <v>68</v>
      </c>
      <c r="X64" s="729">
        <f>IFERROR(SUM(X59:X62),"0")</f>
        <v>413</v>
      </c>
      <c r="Y64" s="729">
        <f>IFERROR(SUM(Y59:Y62),"0")</f>
        <v>423.90000000000003</v>
      </c>
      <c r="Z64" s="37"/>
      <c r="AA64" s="730"/>
      <c r="AB64" s="730"/>
      <c r="AC64" s="730"/>
    </row>
    <row r="65" spans="1:68" ht="14.25" hidden="1" customHeight="1" x14ac:dyDescent="0.25">
      <c r="A65" s="758" t="s">
        <v>149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150</v>
      </c>
      <c r="B66" s="54" t="s">
        <v>151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153</v>
      </c>
      <c r="B67" s="54" t="s">
        <v>154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152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79</v>
      </c>
      <c r="Q71" s="751"/>
      <c r="R71" s="751"/>
      <c r="S71" s="751"/>
      <c r="T71" s="751"/>
      <c r="U71" s="751"/>
      <c r="V71" s="752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79</v>
      </c>
      <c r="Q72" s="751"/>
      <c r="R72" s="751"/>
      <c r="S72" s="751"/>
      <c r="T72" s="751"/>
      <c r="U72" s="751"/>
      <c r="V72" s="752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58" t="s">
        <v>63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163</v>
      </c>
      <c r="B74" s="54" t="s">
        <v>164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166</v>
      </c>
      <c r="B75" s="54" t="s">
        <v>167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169</v>
      </c>
      <c r="B76" s="54" t="s">
        <v>170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68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172</v>
      </c>
      <c r="B77" s="54" t="s">
        <v>173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176</v>
      </c>
      <c r="B79" s="54" t="s">
        <v>177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79</v>
      </c>
      <c r="Q80" s="751"/>
      <c r="R80" s="751"/>
      <c r="S80" s="751"/>
      <c r="T80" s="751"/>
      <c r="U80" s="751"/>
      <c r="V80" s="752"/>
      <c r="W80" s="37" t="s">
        <v>80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79</v>
      </c>
      <c r="Q81" s="751"/>
      <c r="R81" s="751"/>
      <c r="S81" s="751"/>
      <c r="T81" s="751"/>
      <c r="U81" s="751"/>
      <c r="V81" s="752"/>
      <c r="W81" s="37" t="s">
        <v>68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58" t="s">
        <v>178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hidden="1" customHeight="1" x14ac:dyDescent="0.25">
      <c r="A83" s="54" t="s">
        <v>179</v>
      </c>
      <c r="B83" s="54" t="s">
        <v>180</v>
      </c>
      <c r="C83" s="31">
        <v>4301060366</v>
      </c>
      <c r="D83" s="734">
        <v>4680115881532</v>
      </c>
      <c r="E83" s="735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181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179</v>
      </c>
      <c r="B84" s="54" t="s">
        <v>182</v>
      </c>
      <c r="C84" s="31">
        <v>4301060371</v>
      </c>
      <c r="D84" s="734">
        <v>4680115881532</v>
      </c>
      <c r="E84" s="735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97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183</v>
      </c>
      <c r="B85" s="54" t="s">
        <v>184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79</v>
      </c>
      <c r="Q86" s="751"/>
      <c r="R86" s="751"/>
      <c r="S86" s="751"/>
      <c r="T86" s="751"/>
      <c r="U86" s="751"/>
      <c r="V86" s="752"/>
      <c r="W86" s="37" t="s">
        <v>80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hidden="1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79</v>
      </c>
      <c r="Q87" s="751"/>
      <c r="R87" s="751"/>
      <c r="S87" s="751"/>
      <c r="T87" s="751"/>
      <c r="U87" s="751"/>
      <c r="V87" s="752"/>
      <c r="W87" s="37" t="s">
        <v>68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hidden="1" customHeight="1" x14ac:dyDescent="0.25">
      <c r="A88" s="757" t="s">
        <v>186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89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customHeight="1" x14ac:dyDescent="0.25">
      <c r="A90" s="54" t="s">
        <v>187</v>
      </c>
      <c r="B90" s="54" t="s">
        <v>188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134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68</v>
      </c>
      <c r="X90" s="727">
        <v>88</v>
      </c>
      <c r="Y90" s="728">
        <f>IFERROR(IF(X90="",0,CEILING((X90/$H90),1)*$H90),"")</f>
        <v>97.2</v>
      </c>
      <c r="Z90" s="36">
        <f>IFERROR(IF(Y90=0,"",ROUNDUP(Y90/H90,0)*0.01898),"")</f>
        <v>0.17082</v>
      </c>
      <c r="AA90" s="56"/>
      <c r="AB90" s="57"/>
      <c r="AC90" s="143" t="s">
        <v>189</v>
      </c>
      <c r="AG90" s="64"/>
      <c r="AJ90" s="68"/>
      <c r="AK90" s="68">
        <v>0</v>
      </c>
      <c r="BB90" s="144" t="s">
        <v>1</v>
      </c>
      <c r="BM90" s="64">
        <f>IFERROR(X90*I90/H90,"0")</f>
        <v>91.544444444444437</v>
      </c>
      <c r="BN90" s="64">
        <f>IFERROR(Y90*I90/H90,"0")</f>
        <v>101.11499999999998</v>
      </c>
      <c r="BO90" s="64">
        <f>IFERROR(1/J90*(X90/H90),"0")</f>
        <v>0.1273148148148148</v>
      </c>
      <c r="BP90" s="64">
        <f>IFERROR(1/J90*(Y90/H90),"0")</f>
        <v>0.140625</v>
      </c>
    </row>
    <row r="91" spans="1:68" ht="16.5" hidden="1" customHeight="1" x14ac:dyDescent="0.25">
      <c r="A91" s="54" t="s">
        <v>190</v>
      </c>
      <c r="B91" s="54" t="s">
        <v>191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189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192</v>
      </c>
      <c r="B92" s="54" t="s">
        <v>193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134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68</v>
      </c>
      <c r="X92" s="727">
        <v>125</v>
      </c>
      <c r="Y92" s="728">
        <f>IFERROR(IF(X92="",0,CEILING((X92/$H92),1)*$H92),"")</f>
        <v>126</v>
      </c>
      <c r="Z92" s="36">
        <f>IFERROR(IF(Y92=0,"",ROUNDUP(Y92/H92,0)*0.00902),"")</f>
        <v>0.25256000000000001</v>
      </c>
      <c r="AA92" s="56"/>
      <c r="AB92" s="57"/>
      <c r="AC92" s="147" t="s">
        <v>194</v>
      </c>
      <c r="AG92" s="64"/>
      <c r="AJ92" s="68" t="s">
        <v>103</v>
      </c>
      <c r="AK92" s="68">
        <v>54</v>
      </c>
      <c r="BB92" s="148" t="s">
        <v>1</v>
      </c>
      <c r="BM92" s="64">
        <f>IFERROR(X92*I92/H92,"0")</f>
        <v>130.83333333333334</v>
      </c>
      <c r="BN92" s="64">
        <f>IFERROR(Y92*I92/H92,"0")</f>
        <v>131.88</v>
      </c>
      <c r="BO92" s="64">
        <f>IFERROR(1/J92*(X92/H92),"0")</f>
        <v>0.21043771043771045</v>
      </c>
      <c r="BP92" s="64">
        <f>IFERROR(1/J92*(Y92/H92),"0")</f>
        <v>0.21212121212121213</v>
      </c>
    </row>
    <row r="93" spans="1:68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79</v>
      </c>
      <c r="Q93" s="751"/>
      <c r="R93" s="751"/>
      <c r="S93" s="751"/>
      <c r="T93" s="751"/>
      <c r="U93" s="751"/>
      <c r="V93" s="752"/>
      <c r="W93" s="37" t="s">
        <v>80</v>
      </c>
      <c r="X93" s="729">
        <f>IFERROR(X90/H90,"0")+IFERROR(X91/H91,"0")+IFERROR(X92/H92,"0")</f>
        <v>35.925925925925924</v>
      </c>
      <c r="Y93" s="729">
        <f>IFERROR(Y90/H90,"0")+IFERROR(Y91/H91,"0")+IFERROR(Y92/H92,"0")</f>
        <v>37</v>
      </c>
      <c r="Z93" s="729">
        <f>IFERROR(IF(Z90="",0,Z90),"0")+IFERROR(IF(Z91="",0,Z91),"0")+IFERROR(IF(Z92="",0,Z92),"0")</f>
        <v>0.42337999999999998</v>
      </c>
      <c r="AA93" s="730"/>
      <c r="AB93" s="730"/>
      <c r="AC93" s="730"/>
    </row>
    <row r="94" spans="1:68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79</v>
      </c>
      <c r="Q94" s="751"/>
      <c r="R94" s="751"/>
      <c r="S94" s="751"/>
      <c r="T94" s="751"/>
      <c r="U94" s="751"/>
      <c r="V94" s="752"/>
      <c r="W94" s="37" t="s">
        <v>68</v>
      </c>
      <c r="X94" s="729">
        <f>IFERROR(SUM(X90:X92),"0")</f>
        <v>213</v>
      </c>
      <c r="Y94" s="729">
        <f>IFERROR(SUM(Y90:Y92),"0")</f>
        <v>223.2</v>
      </c>
      <c r="Z94" s="37"/>
      <c r="AA94" s="730"/>
      <c r="AB94" s="730"/>
      <c r="AC94" s="730"/>
    </row>
    <row r="95" spans="1:68" ht="14.25" hidden="1" customHeight="1" x14ac:dyDescent="0.25">
      <c r="A95" s="758" t="s">
        <v>63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195</v>
      </c>
      <c r="B96" s="54" t="s">
        <v>196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195</v>
      </c>
      <c r="B97" s="54" t="s">
        <v>198</v>
      </c>
      <c r="C97" s="31">
        <v>4301051546</v>
      </c>
      <c r="D97" s="734">
        <v>4607091386967</v>
      </c>
      <c r="E97" s="735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92</v>
      </c>
      <c r="L97" s="32"/>
      <c r="M97" s="33" t="s">
        <v>102</v>
      </c>
      <c r="N97" s="33"/>
      <c r="O97" s="32">
        <v>45</v>
      </c>
      <c r="P97" s="8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2"/>
      <c r="R97" s="732"/>
      <c r="S97" s="732"/>
      <c r="T97" s="733"/>
      <c r="U97" s="34"/>
      <c r="V97" s="34"/>
      <c r="W97" s="35" t="s">
        <v>68</v>
      </c>
      <c r="X97" s="727">
        <v>35</v>
      </c>
      <c r="Y97" s="728">
        <f t="shared" si="10"/>
        <v>42</v>
      </c>
      <c r="Z97" s="36">
        <f>IFERROR(IF(Y97=0,"",ROUNDUP(Y97/H97,0)*0.01898),"")</f>
        <v>9.4899999999999998E-2</v>
      </c>
      <c r="AA97" s="56"/>
      <c r="AB97" s="57"/>
      <c r="AC97" s="151" t="s">
        <v>197</v>
      </c>
      <c r="AG97" s="64"/>
      <c r="AJ97" s="68"/>
      <c r="AK97" s="68">
        <v>0</v>
      </c>
      <c r="BB97" s="152" t="s">
        <v>1</v>
      </c>
      <c r="BM97" s="64">
        <f t="shared" si="11"/>
        <v>37.162500000000001</v>
      </c>
      <c r="BN97" s="64">
        <f t="shared" si="12"/>
        <v>44.594999999999999</v>
      </c>
      <c r="BO97" s="64">
        <f t="shared" si="13"/>
        <v>6.5104166666666657E-2</v>
      </c>
      <c r="BP97" s="64">
        <f t="shared" si="14"/>
        <v>7.8125E-2</v>
      </c>
    </row>
    <row r="98" spans="1:68" ht="16.5" hidden="1" customHeight="1" x14ac:dyDescent="0.25">
      <c r="A98" s="54" t="s">
        <v>195</v>
      </c>
      <c r="B98" s="54" t="s">
        <v>199</v>
      </c>
      <c r="C98" s="31">
        <v>4301051712</v>
      </c>
      <c r="D98" s="734">
        <v>4607091386967</v>
      </c>
      <c r="E98" s="735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92</v>
      </c>
      <c r="L98" s="32"/>
      <c r="M98" s="33" t="s">
        <v>134</v>
      </c>
      <c r="N98" s="33"/>
      <c r="O98" s="32">
        <v>45</v>
      </c>
      <c r="P98" s="1042" t="s">
        <v>200</v>
      </c>
      <c r="Q98" s="732"/>
      <c r="R98" s="732"/>
      <c r="S98" s="732"/>
      <c r="T98" s="733"/>
      <c r="U98" s="34" t="s">
        <v>201</v>
      </c>
      <c r="V98" s="34"/>
      <c r="W98" s="35" t="s">
        <v>68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203</v>
      </c>
      <c r="B99" s="54" t="s">
        <v>204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37" t="s">
        <v>205</v>
      </c>
      <c r="Q99" s="732"/>
      <c r="R99" s="732"/>
      <c r="S99" s="732"/>
      <c r="T99" s="733"/>
      <c r="U99" s="34" t="s">
        <v>206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121</v>
      </c>
      <c r="M100" s="33" t="s">
        <v>102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7">
        <v>46</v>
      </c>
      <c r="Y100" s="728">
        <f t="shared" si="10"/>
        <v>48.6</v>
      </c>
      <c r="Z100" s="36">
        <f>IFERROR(IF(Y100=0,"",ROUNDUP(Y100/H100,0)*0.00651),"")</f>
        <v>0.11718000000000001</v>
      </c>
      <c r="AA100" s="56"/>
      <c r="AB100" s="57"/>
      <c r="AC100" s="157" t="s">
        <v>197</v>
      </c>
      <c r="AG100" s="64"/>
      <c r="AJ100" s="68" t="s">
        <v>123</v>
      </c>
      <c r="AK100" s="68">
        <v>491.4</v>
      </c>
      <c r="BB100" s="158" t="s">
        <v>1</v>
      </c>
      <c r="BM100" s="64">
        <f t="shared" si="11"/>
        <v>50.293333333333329</v>
      </c>
      <c r="BN100" s="64">
        <f t="shared" si="12"/>
        <v>53.135999999999996</v>
      </c>
      <c r="BO100" s="64">
        <f t="shared" si="13"/>
        <v>9.3610093610093606E-2</v>
      </c>
      <c r="BP100" s="64">
        <f t="shared" si="14"/>
        <v>9.8901098901098911E-2</v>
      </c>
    </row>
    <row r="101" spans="1:68" ht="16.5" hidden="1" customHeight="1" x14ac:dyDescent="0.25">
      <c r="A101" s="54" t="s">
        <v>208</v>
      </c>
      <c r="B101" s="54" t="s">
        <v>210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134</v>
      </c>
      <c r="N101" s="33"/>
      <c r="O101" s="32">
        <v>45</v>
      </c>
      <c r="P101" s="1059" t="s">
        <v>211</v>
      </c>
      <c r="Q101" s="732"/>
      <c r="R101" s="732"/>
      <c r="S101" s="732"/>
      <c r="T101" s="733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208</v>
      </c>
      <c r="B102" s="54" t="s">
        <v>212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103" t="s">
        <v>213</v>
      </c>
      <c r="Q102" s="732"/>
      <c r="R102" s="732"/>
      <c r="S102" s="732"/>
      <c r="T102" s="733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197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214</v>
      </c>
      <c r="B103" s="54" t="s">
        <v>215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68</v>
      </c>
      <c r="X103" s="727">
        <v>37</v>
      </c>
      <c r="Y103" s="728">
        <f t="shared" si="10"/>
        <v>37.619999999999997</v>
      </c>
      <c r="Z103" s="36">
        <f>IFERROR(IF(Y103=0,"",ROUNDUP(Y103/H103,0)*0.00651),"")</f>
        <v>0.12369000000000001</v>
      </c>
      <c r="AA103" s="56"/>
      <c r="AB103" s="57"/>
      <c r="AC103" s="163" t="s">
        <v>216</v>
      </c>
      <c r="AG103" s="64"/>
      <c r="AJ103" s="68"/>
      <c r="AK103" s="68">
        <v>0</v>
      </c>
      <c r="BB103" s="164" t="s">
        <v>1</v>
      </c>
      <c r="BM103" s="64">
        <f t="shared" si="11"/>
        <v>41.82121212121212</v>
      </c>
      <c r="BN103" s="64">
        <f t="shared" si="12"/>
        <v>42.521999999999998</v>
      </c>
      <c r="BO103" s="64">
        <f t="shared" si="13"/>
        <v>0.10267510267510269</v>
      </c>
      <c r="BP103" s="64">
        <f t="shared" si="14"/>
        <v>0.1043956043956044</v>
      </c>
    </row>
    <row r="104" spans="1:68" ht="27" hidden="1" customHeight="1" x14ac:dyDescent="0.25">
      <c r="A104" s="54" t="s">
        <v>217</v>
      </c>
      <c r="B104" s="54" t="s">
        <v>218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216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217</v>
      </c>
      <c r="B105" s="54" t="s">
        <v>219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216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79</v>
      </c>
      <c r="Q106" s="751"/>
      <c r="R106" s="751"/>
      <c r="S106" s="751"/>
      <c r="T106" s="751"/>
      <c r="U106" s="751"/>
      <c r="V106" s="752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39.890572390572387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42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0.33577000000000001</v>
      </c>
      <c r="AA106" s="730"/>
      <c r="AB106" s="730"/>
      <c r="AC106" s="730"/>
    </row>
    <row r="107" spans="1:68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79</v>
      </c>
      <c r="Q107" s="751"/>
      <c r="R107" s="751"/>
      <c r="S107" s="751"/>
      <c r="T107" s="751"/>
      <c r="U107" s="751"/>
      <c r="V107" s="752"/>
      <c r="W107" s="37" t="s">
        <v>68</v>
      </c>
      <c r="X107" s="729">
        <f>IFERROR(SUM(X96:X105),"0")</f>
        <v>118</v>
      </c>
      <c r="Y107" s="729">
        <f>IFERROR(SUM(Y96:Y105),"0")</f>
        <v>128.22</v>
      </c>
      <c r="Z107" s="37"/>
      <c r="AA107" s="730"/>
      <c r="AB107" s="730"/>
      <c r="AC107" s="730"/>
    </row>
    <row r="108" spans="1:68" ht="16.5" hidden="1" customHeight="1" x14ac:dyDescent="0.25">
      <c r="A108" s="757" t="s">
        <v>220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89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221</v>
      </c>
      <c r="B110" s="54" t="s">
        <v>222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221</v>
      </c>
      <c r="B111" s="54" t="s">
        <v>224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68</v>
      </c>
      <c r="X111" s="727">
        <v>30</v>
      </c>
      <c r="Y111" s="728">
        <f>IFERROR(IF(X111="",0,CEILING((X111/$H111),1)*$H111),"")</f>
        <v>33.599999999999994</v>
      </c>
      <c r="Z111" s="36">
        <f>IFERROR(IF(Y111=0,"",ROUNDUP(Y111/H111,0)*0.01898),"")</f>
        <v>5.6940000000000004E-2</v>
      </c>
      <c r="AA111" s="56"/>
      <c r="AB111" s="57"/>
      <c r="AC111" s="171" t="s">
        <v>223</v>
      </c>
      <c r="AG111" s="64"/>
      <c r="AJ111" s="68"/>
      <c r="AK111" s="68">
        <v>0</v>
      </c>
      <c r="BB111" s="172" t="s">
        <v>1</v>
      </c>
      <c r="BM111" s="64">
        <f>IFERROR(X111*I111/H111,"0")</f>
        <v>31.165178571428573</v>
      </c>
      <c r="BN111" s="64">
        <f>IFERROR(Y111*I111/H111,"0")</f>
        <v>34.904999999999994</v>
      </c>
      <c r="BO111" s="64">
        <f>IFERROR(1/J111*(X111/H111),"0")</f>
        <v>4.1852678571428575E-2</v>
      </c>
      <c r="BP111" s="64">
        <f>IFERROR(1/J111*(Y111/H111),"0")</f>
        <v>4.6874999999999993E-2</v>
      </c>
    </row>
    <row r="112" spans="1:68" ht="16.5" customHeight="1" x14ac:dyDescent="0.25">
      <c r="A112" s="54" t="s">
        <v>225</v>
      </c>
      <c r="B112" s="54" t="s">
        <v>226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 t="s">
        <v>101</v>
      </c>
      <c r="M112" s="33" t="s">
        <v>102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7">
        <v>62</v>
      </c>
      <c r="Y112" s="728">
        <f>IFERROR(IF(X112="",0,CEILING((X112/$H112),1)*$H112),"")</f>
        <v>63.75</v>
      </c>
      <c r="Z112" s="36">
        <f>IFERROR(IF(Y112=0,"",ROUNDUP(Y112/H112,0)*0.00902),"")</f>
        <v>0.15334</v>
      </c>
      <c r="AA112" s="56"/>
      <c r="AB112" s="57"/>
      <c r="AC112" s="173" t="s">
        <v>223</v>
      </c>
      <c r="AG112" s="64"/>
      <c r="AJ112" s="68" t="s">
        <v>103</v>
      </c>
      <c r="AK112" s="68">
        <v>45</v>
      </c>
      <c r="BB112" s="174" t="s">
        <v>1</v>
      </c>
      <c r="BM112" s="64">
        <f>IFERROR(X112*I112/H112,"0")</f>
        <v>65.472000000000008</v>
      </c>
      <c r="BN112" s="64">
        <f>IFERROR(Y112*I112/H112,"0")</f>
        <v>67.319999999999993</v>
      </c>
      <c r="BO112" s="64">
        <f>IFERROR(1/J112*(X112/H112),"0")</f>
        <v>0.12525252525252528</v>
      </c>
      <c r="BP112" s="64">
        <f>IFERROR(1/J112*(Y112/H112),"0")</f>
        <v>0.12878787878787878</v>
      </c>
    </row>
    <row r="113" spans="1:68" ht="16.5" hidden="1" customHeight="1" x14ac:dyDescent="0.25">
      <c r="A113" s="54" t="s">
        <v>227</v>
      </c>
      <c r="B113" s="54" t="s">
        <v>228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68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229</v>
      </c>
      <c r="B114" s="54" t="s">
        <v>230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223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79</v>
      </c>
      <c r="Q115" s="751"/>
      <c r="R115" s="751"/>
      <c r="S115" s="751"/>
      <c r="T115" s="751"/>
      <c r="U115" s="751"/>
      <c r="V115" s="752"/>
      <c r="W115" s="37" t="s">
        <v>80</v>
      </c>
      <c r="X115" s="729">
        <f>IFERROR(X110/H110,"0")+IFERROR(X111/H111,"0")+IFERROR(X112/H112,"0")+IFERROR(X113/H113,"0")+IFERROR(X114/H114,"0")</f>
        <v>19.211904761904762</v>
      </c>
      <c r="Y115" s="729">
        <f>IFERROR(Y110/H110,"0")+IFERROR(Y111/H111,"0")+IFERROR(Y112/H112,"0")+IFERROR(Y113/H113,"0")+IFERROR(Y114/H114,"0")</f>
        <v>20</v>
      </c>
      <c r="Z115" s="729">
        <f>IFERROR(IF(Z110="",0,Z110),"0")+IFERROR(IF(Z111="",0,Z111),"0")+IFERROR(IF(Z112="",0,Z112),"0")+IFERROR(IF(Z113="",0,Z113),"0")+IFERROR(IF(Z114="",0,Z114),"0")</f>
        <v>0.21028000000000002</v>
      </c>
      <c r="AA115" s="730"/>
      <c r="AB115" s="730"/>
      <c r="AC115" s="730"/>
    </row>
    <row r="116" spans="1:68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79</v>
      </c>
      <c r="Q116" s="751"/>
      <c r="R116" s="751"/>
      <c r="S116" s="751"/>
      <c r="T116" s="751"/>
      <c r="U116" s="751"/>
      <c r="V116" s="752"/>
      <c r="W116" s="37" t="s">
        <v>68</v>
      </c>
      <c r="X116" s="729">
        <f>IFERROR(SUM(X110:X114),"0")</f>
        <v>92</v>
      </c>
      <c r="Y116" s="729">
        <f>IFERROR(SUM(Y110:Y114),"0")</f>
        <v>97.35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138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hidden="1" customHeight="1" x14ac:dyDescent="0.25">
      <c r="A118" s="54" t="s">
        <v>231</v>
      </c>
      <c r="B118" s="54" t="s">
        <v>232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234</v>
      </c>
      <c r="B119" s="54" t="s">
        <v>235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236</v>
      </c>
      <c r="B120" s="54" t="s">
        <v>237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233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79</v>
      </c>
      <c r="Q121" s="751"/>
      <c r="R121" s="751"/>
      <c r="S121" s="751"/>
      <c r="T121" s="751"/>
      <c r="U121" s="751"/>
      <c r="V121" s="752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hidden="1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79</v>
      </c>
      <c r="Q122" s="751"/>
      <c r="R122" s="751"/>
      <c r="S122" s="751"/>
      <c r="T122" s="751"/>
      <c r="U122" s="751"/>
      <c r="V122" s="752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hidden="1" customHeight="1" x14ac:dyDescent="0.25">
      <c r="A123" s="758" t="s">
        <v>63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238</v>
      </c>
      <c r="B124" s="54" t="s">
        <v>239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240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238</v>
      </c>
      <c r="B125" s="54" t="s">
        <v>241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68</v>
      </c>
      <c r="X125" s="727">
        <v>36</v>
      </c>
      <c r="Y125" s="728">
        <f t="shared" si="15"/>
        <v>42</v>
      </c>
      <c r="Z125" s="36">
        <f>IFERROR(IF(Y125=0,"",ROUNDUP(Y125/H125,0)*0.01898),"")</f>
        <v>9.4899999999999998E-2</v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16"/>
        <v>38.198571428571427</v>
      </c>
      <c r="BN125" s="64">
        <f t="shared" si="17"/>
        <v>44.564999999999998</v>
      </c>
      <c r="BO125" s="64">
        <f t="shared" si="18"/>
        <v>6.6964285714285712E-2</v>
      </c>
      <c r="BP125" s="64">
        <f t="shared" si="19"/>
        <v>7.8125E-2</v>
      </c>
    </row>
    <row r="126" spans="1:68" ht="16.5" hidden="1" customHeight="1" x14ac:dyDescent="0.25">
      <c r="A126" s="54" t="s">
        <v>238</v>
      </c>
      <c r="B126" s="54" t="s">
        <v>243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134</v>
      </c>
      <c r="N126" s="33"/>
      <c r="O126" s="32">
        <v>45</v>
      </c>
      <c r="P126" s="1146" t="s">
        <v>244</v>
      </c>
      <c r="Q126" s="732"/>
      <c r="R126" s="732"/>
      <c r="S126" s="732"/>
      <c r="T126" s="733"/>
      <c r="U126" s="34" t="s">
        <v>245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247</v>
      </c>
      <c r="B127" s="54" t="s">
        <v>248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68</v>
      </c>
      <c r="X127" s="727">
        <v>67</v>
      </c>
      <c r="Y127" s="728">
        <f t="shared" si="15"/>
        <v>67.319999999999993</v>
      </c>
      <c r="Z127" s="36">
        <f t="shared" ref="Z127:Z132" si="20">IFERROR(IF(Y127=0,"",ROUNDUP(Y127/H127,0)*0.00651),"")</f>
        <v>0.22134000000000001</v>
      </c>
      <c r="AA127" s="56"/>
      <c r="AB127" s="57"/>
      <c r="AC127" s="191" t="s">
        <v>240</v>
      </c>
      <c r="AG127" s="64"/>
      <c r="AJ127" s="68"/>
      <c r="AK127" s="68">
        <v>0</v>
      </c>
      <c r="BB127" s="192" t="s">
        <v>1</v>
      </c>
      <c r="BM127" s="64">
        <f t="shared" si="16"/>
        <v>75.324242424242428</v>
      </c>
      <c r="BN127" s="64">
        <f t="shared" si="17"/>
        <v>75.683999999999983</v>
      </c>
      <c r="BO127" s="64">
        <f t="shared" si="18"/>
        <v>0.18592518592518595</v>
      </c>
      <c r="BP127" s="64">
        <f t="shared" si="19"/>
        <v>0.18681318681318682</v>
      </c>
    </row>
    <row r="128" spans="1:68" ht="27" hidden="1" customHeight="1" x14ac:dyDescent="0.25">
      <c r="A128" s="54" t="s">
        <v>247</v>
      </c>
      <c r="B128" s="54" t="s">
        <v>249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134</v>
      </c>
      <c r="N128" s="33"/>
      <c r="O128" s="32">
        <v>45</v>
      </c>
      <c r="P128" s="1101" t="s">
        <v>250</v>
      </c>
      <c r="Q128" s="732"/>
      <c r="R128" s="732"/>
      <c r="S128" s="732"/>
      <c r="T128" s="733"/>
      <c r="U128" s="34" t="s">
        <v>251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246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hidden="1" customHeight="1" x14ac:dyDescent="0.25">
      <c r="A129" s="54" t="s">
        <v>252</v>
      </c>
      <c r="B129" s="54" t="s">
        <v>253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121</v>
      </c>
      <c r="M129" s="33" t="s">
        <v>102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240</v>
      </c>
      <c r="AG129" s="64"/>
      <c r="AJ129" s="68" t="s">
        <v>123</v>
      </c>
      <c r="AK129" s="68">
        <v>491.4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hidden="1" customHeight="1" x14ac:dyDescent="0.25">
      <c r="A130" s="54" t="s">
        <v>252</v>
      </c>
      <c r="B130" s="54" t="s">
        <v>254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134</v>
      </c>
      <c r="N130" s="33"/>
      <c r="O130" s="32">
        <v>45</v>
      </c>
      <c r="P130" s="1038" t="s">
        <v>255</v>
      </c>
      <c r="Q130" s="732"/>
      <c r="R130" s="732"/>
      <c r="S130" s="732"/>
      <c r="T130" s="733"/>
      <c r="U130" s="34" t="s">
        <v>251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246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256</v>
      </c>
      <c r="B131" s="54" t="s">
        <v>257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68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258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259</v>
      </c>
      <c r="B132" s="54" t="s">
        <v>260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261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79</v>
      </c>
      <c r="Q133" s="751"/>
      <c r="R133" s="751"/>
      <c r="S133" s="751"/>
      <c r="T133" s="751"/>
      <c r="U133" s="751"/>
      <c r="V133" s="752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38.124098124098126</v>
      </c>
      <c r="Y133" s="729">
        <f>IFERROR(Y124/H124,"0")+IFERROR(Y125/H125,"0")+IFERROR(Y126/H126,"0")+IFERROR(Y127/H127,"0")+IFERROR(Y128/H128,"0")+IFERROR(Y129/H129,"0")+IFERROR(Y130/H130,"0")+IFERROR(Y131/H131,"0")+IFERROR(Y132/H132,"0")</f>
        <v>39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0.31624000000000002</v>
      </c>
      <c r="AA133" s="730"/>
      <c r="AB133" s="730"/>
      <c r="AC133" s="730"/>
    </row>
    <row r="134" spans="1:68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79</v>
      </c>
      <c r="Q134" s="751"/>
      <c r="R134" s="751"/>
      <c r="S134" s="751"/>
      <c r="T134" s="751"/>
      <c r="U134" s="751"/>
      <c r="V134" s="752"/>
      <c r="W134" s="37" t="s">
        <v>68</v>
      </c>
      <c r="X134" s="729">
        <f>IFERROR(SUM(X124:X132),"0")</f>
        <v>103</v>
      </c>
      <c r="Y134" s="729">
        <f>IFERROR(SUM(Y124:Y132),"0")</f>
        <v>109.32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178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262</v>
      </c>
      <c r="B136" s="54" t="s">
        <v>263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264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265</v>
      </c>
      <c r="B137" s="54" t="s">
        <v>266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79</v>
      </c>
      <c r="Q138" s="751"/>
      <c r="R138" s="751"/>
      <c r="S138" s="751"/>
      <c r="T138" s="751"/>
      <c r="U138" s="751"/>
      <c r="V138" s="752"/>
      <c r="W138" s="37" t="s">
        <v>80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79</v>
      </c>
      <c r="Q139" s="751"/>
      <c r="R139" s="751"/>
      <c r="S139" s="751"/>
      <c r="T139" s="751"/>
      <c r="U139" s="751"/>
      <c r="V139" s="752"/>
      <c r="W139" s="37" t="s">
        <v>68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57" t="s">
        <v>268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89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269</v>
      </c>
      <c r="B142" s="54" t="s">
        <v>270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271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269</v>
      </c>
      <c r="B143" s="54" t="s">
        <v>272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68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271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79</v>
      </c>
      <c r="Q144" s="751"/>
      <c r="R144" s="751"/>
      <c r="S144" s="751"/>
      <c r="T144" s="751"/>
      <c r="U144" s="751"/>
      <c r="V144" s="752"/>
      <c r="W144" s="37" t="s">
        <v>80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79</v>
      </c>
      <c r="Q145" s="751"/>
      <c r="R145" s="751"/>
      <c r="S145" s="751"/>
      <c r="T145" s="751"/>
      <c r="U145" s="751"/>
      <c r="V145" s="752"/>
      <c r="W145" s="37" t="s">
        <v>68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149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hidden="1" customHeight="1" x14ac:dyDescent="0.25">
      <c r="A147" s="54" t="s">
        <v>273</v>
      </c>
      <c r="B147" s="54" t="s">
        <v>274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275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273</v>
      </c>
      <c r="B148" s="54" t="s">
        <v>276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275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79</v>
      </c>
      <c r="Q149" s="751"/>
      <c r="R149" s="751"/>
      <c r="S149" s="751"/>
      <c r="T149" s="751"/>
      <c r="U149" s="751"/>
      <c r="V149" s="752"/>
      <c r="W149" s="37" t="s">
        <v>80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79</v>
      </c>
      <c r="Q150" s="751"/>
      <c r="R150" s="751"/>
      <c r="S150" s="751"/>
      <c r="T150" s="751"/>
      <c r="U150" s="751"/>
      <c r="V150" s="752"/>
      <c r="W150" s="37" t="s">
        <v>68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58" t="s">
        <v>63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277</v>
      </c>
      <c r="B152" s="54" t="s">
        <v>278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271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277</v>
      </c>
      <c r="B153" s="54" t="s">
        <v>279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271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79</v>
      </c>
      <c r="Q154" s="751"/>
      <c r="R154" s="751"/>
      <c r="S154" s="751"/>
      <c r="T154" s="751"/>
      <c r="U154" s="751"/>
      <c r="V154" s="752"/>
      <c r="W154" s="37" t="s">
        <v>80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79</v>
      </c>
      <c r="Q155" s="751"/>
      <c r="R155" s="751"/>
      <c r="S155" s="751"/>
      <c r="T155" s="751"/>
      <c r="U155" s="751"/>
      <c r="V155" s="752"/>
      <c r="W155" s="37" t="s">
        <v>68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57" t="s">
        <v>87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89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280</v>
      </c>
      <c r="B158" s="54" t="s">
        <v>281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282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79</v>
      </c>
      <c r="Q159" s="751"/>
      <c r="R159" s="751"/>
      <c r="S159" s="751"/>
      <c r="T159" s="751"/>
      <c r="U159" s="751"/>
      <c r="V159" s="752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79</v>
      </c>
      <c r="Q160" s="751"/>
      <c r="R160" s="751"/>
      <c r="S160" s="751"/>
      <c r="T160" s="751"/>
      <c r="U160" s="751"/>
      <c r="V160" s="752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149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customHeight="1" x14ac:dyDescent="0.25">
      <c r="A162" s="54" t="s">
        <v>283</v>
      </c>
      <c r="B162" s="54" t="s">
        <v>284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68</v>
      </c>
      <c r="X162" s="727">
        <v>21</v>
      </c>
      <c r="Y162" s="728">
        <f>IFERROR(IF(X162="",0,CEILING((X162/$H162),1)*$H162),"")</f>
        <v>27</v>
      </c>
      <c r="Z162" s="36">
        <f>IFERROR(IF(Y162=0,"",ROUNDUP(Y162/H162,0)*0.01898),"")</f>
        <v>5.6940000000000004E-2</v>
      </c>
      <c r="AA162" s="56"/>
      <c r="AB162" s="57"/>
      <c r="AC162" s="221" t="s">
        <v>285</v>
      </c>
      <c r="AG162" s="64"/>
      <c r="AJ162" s="68"/>
      <c r="AK162" s="68">
        <v>0</v>
      </c>
      <c r="BB162" s="222" t="s">
        <v>1</v>
      </c>
      <c r="BM162" s="64">
        <f>IFERROR(X162*I162/H162,"0")</f>
        <v>22.365000000000002</v>
      </c>
      <c r="BN162" s="64">
        <f>IFERROR(Y162*I162/H162,"0")</f>
        <v>28.755000000000003</v>
      </c>
      <c r="BO162" s="64">
        <f>IFERROR(1/J162*(X162/H162),"0")</f>
        <v>3.6458333333333336E-2</v>
      </c>
      <c r="BP162" s="64">
        <f>IFERROR(1/J162*(Y162/H162),"0")</f>
        <v>4.6875E-2</v>
      </c>
    </row>
    <row r="163" spans="1:68" ht="27" hidden="1" customHeight="1" x14ac:dyDescent="0.25">
      <c r="A163" s="54" t="s">
        <v>286</v>
      </c>
      <c r="B163" s="54" t="s">
        <v>287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289</v>
      </c>
      <c r="B164" s="54" t="s">
        <v>290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68</v>
      </c>
      <c r="X164" s="727">
        <v>74</v>
      </c>
      <c r="Y164" s="728">
        <f>IFERROR(IF(X164="",0,CEILING((X164/$H164),1)*$H164),"")</f>
        <v>81</v>
      </c>
      <c r="Z164" s="36">
        <f>IFERROR(IF(Y164=0,"",ROUNDUP(Y164/H164,0)*0.01898),"")</f>
        <v>0.17082</v>
      </c>
      <c r="AA164" s="56"/>
      <c r="AB164" s="57"/>
      <c r="AC164" s="225" t="s">
        <v>291</v>
      </c>
      <c r="AG164" s="64"/>
      <c r="AJ164" s="68"/>
      <c r="AK164" s="68">
        <v>0</v>
      </c>
      <c r="BB164" s="226" t="s">
        <v>1</v>
      </c>
      <c r="BM164" s="64">
        <f>IFERROR(X164*I164/H164,"0")</f>
        <v>78.81</v>
      </c>
      <c r="BN164" s="64">
        <f>IFERROR(Y164*I164/H164,"0")</f>
        <v>86.265000000000015</v>
      </c>
      <c r="BO164" s="64">
        <f>IFERROR(1/J164*(X164/H164),"0")</f>
        <v>0.12847222222222221</v>
      </c>
      <c r="BP164" s="64">
        <f>IFERROR(1/J164*(Y164/H164),"0")</f>
        <v>0.140625</v>
      </c>
    </row>
    <row r="165" spans="1:68" ht="27" hidden="1" customHeight="1" x14ac:dyDescent="0.25">
      <c r="A165" s="54" t="s">
        <v>292</v>
      </c>
      <c r="B165" s="54" t="s">
        <v>293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288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294</v>
      </c>
      <c r="B166" s="54" t="s">
        <v>295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291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79</v>
      </c>
      <c r="Q167" s="751"/>
      <c r="R167" s="751"/>
      <c r="S167" s="751"/>
      <c r="T167" s="751"/>
      <c r="U167" s="751"/>
      <c r="V167" s="752"/>
      <c r="W167" s="37" t="s">
        <v>80</v>
      </c>
      <c r="X167" s="729">
        <f>IFERROR(X162/H162,"0")+IFERROR(X163/H163,"0")+IFERROR(X164/H164,"0")+IFERROR(X165/H165,"0")+IFERROR(X166/H166,"0")</f>
        <v>10.555555555555555</v>
      </c>
      <c r="Y167" s="729">
        <f>IFERROR(Y162/H162,"0")+IFERROR(Y163/H163,"0")+IFERROR(Y164/H164,"0")+IFERROR(Y165/H165,"0")+IFERROR(Y166/H166,"0")</f>
        <v>12</v>
      </c>
      <c r="Z167" s="729">
        <f>IFERROR(IF(Z162="",0,Z162),"0")+IFERROR(IF(Z163="",0,Z163),"0")+IFERROR(IF(Z164="",0,Z164),"0")+IFERROR(IF(Z165="",0,Z165),"0")+IFERROR(IF(Z166="",0,Z166),"0")</f>
        <v>0.22776000000000002</v>
      </c>
      <c r="AA167" s="730"/>
      <c r="AB167" s="730"/>
      <c r="AC167" s="730"/>
    </row>
    <row r="168" spans="1:68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79</v>
      </c>
      <c r="Q168" s="751"/>
      <c r="R168" s="751"/>
      <c r="S168" s="751"/>
      <c r="T168" s="751"/>
      <c r="U168" s="751"/>
      <c r="V168" s="752"/>
      <c r="W168" s="37" t="s">
        <v>68</v>
      </c>
      <c r="X168" s="729">
        <f>IFERROR(SUM(X162:X166),"0")</f>
        <v>95</v>
      </c>
      <c r="Y168" s="729">
        <f>IFERROR(SUM(Y162:Y166),"0")</f>
        <v>108</v>
      </c>
      <c r="Z168" s="37"/>
      <c r="AA168" s="730"/>
      <c r="AB168" s="730"/>
      <c r="AC168" s="730"/>
    </row>
    <row r="169" spans="1:68" ht="14.25" hidden="1" customHeight="1" x14ac:dyDescent="0.25">
      <c r="A169" s="758" t="s">
        <v>63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296</v>
      </c>
      <c r="B170" s="54" t="s">
        <v>297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298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299</v>
      </c>
      <c r="B171" s="54" t="s">
        <v>300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301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79</v>
      </c>
      <c r="Q172" s="751"/>
      <c r="R172" s="751"/>
      <c r="S172" s="751"/>
      <c r="T172" s="751"/>
      <c r="U172" s="751"/>
      <c r="V172" s="752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79</v>
      </c>
      <c r="Q173" s="751"/>
      <c r="R173" s="751"/>
      <c r="S173" s="751"/>
      <c r="T173" s="751"/>
      <c r="U173" s="751"/>
      <c r="V173" s="752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302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303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138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hidden="1" customHeight="1" x14ac:dyDescent="0.25">
      <c r="A177" s="54" t="s">
        <v>304</v>
      </c>
      <c r="B177" s="54" t="s">
        <v>305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306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79</v>
      </c>
      <c r="Q178" s="751"/>
      <c r="R178" s="751"/>
      <c r="S178" s="751"/>
      <c r="T178" s="751"/>
      <c r="U178" s="751"/>
      <c r="V178" s="752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79</v>
      </c>
      <c r="Q179" s="751"/>
      <c r="R179" s="751"/>
      <c r="S179" s="751"/>
      <c r="T179" s="751"/>
      <c r="U179" s="751"/>
      <c r="V179" s="752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149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hidden="1" customHeight="1" x14ac:dyDescent="0.25">
      <c r="A181" s="54" t="s">
        <v>307</v>
      </c>
      <c r="B181" s="54" t="s">
        <v>308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309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hidden="1" customHeight="1" x14ac:dyDescent="0.25">
      <c r="A182" s="54" t="s">
        <v>310</v>
      </c>
      <c r="B182" s="54" t="s">
        <v>311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68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313</v>
      </c>
      <c r="B183" s="54" t="s">
        <v>314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68</v>
      </c>
      <c r="X183" s="727">
        <v>22</v>
      </c>
      <c r="Y183" s="728">
        <f t="shared" si="21"/>
        <v>25.200000000000003</v>
      </c>
      <c r="Z183" s="36">
        <f>IFERROR(IF(Y183=0,"",ROUNDUP(Y183/H183,0)*0.00902),"")</f>
        <v>5.4120000000000001E-2</v>
      </c>
      <c r="AA183" s="56"/>
      <c r="AB183" s="57"/>
      <c r="AC183" s="241" t="s">
        <v>315</v>
      </c>
      <c r="AG183" s="64"/>
      <c r="AJ183" s="68"/>
      <c r="AK183" s="68">
        <v>0</v>
      </c>
      <c r="BB183" s="242" t="s">
        <v>1</v>
      </c>
      <c r="BM183" s="64">
        <f t="shared" si="22"/>
        <v>23.1</v>
      </c>
      <c r="BN183" s="64">
        <f t="shared" si="23"/>
        <v>26.460000000000004</v>
      </c>
      <c r="BO183" s="64">
        <f t="shared" si="24"/>
        <v>3.9682539682539687E-2</v>
      </c>
      <c r="BP183" s="64">
        <f t="shared" si="25"/>
        <v>4.5454545454545456E-2</v>
      </c>
    </row>
    <row r="184" spans="1:68" ht="27" customHeight="1" x14ac:dyDescent="0.25">
      <c r="A184" s="54" t="s">
        <v>316</v>
      </c>
      <c r="B184" s="54" t="s">
        <v>317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68</v>
      </c>
      <c r="X184" s="727">
        <v>44</v>
      </c>
      <c r="Y184" s="728">
        <f t="shared" si="21"/>
        <v>44.1</v>
      </c>
      <c r="Z184" s="36">
        <f>IFERROR(IF(Y184=0,"",ROUNDUP(Y184/H184,0)*0.00502),"")</f>
        <v>0.10542</v>
      </c>
      <c r="AA184" s="56"/>
      <c r="AB184" s="57"/>
      <c r="AC184" s="243" t="s">
        <v>309</v>
      </c>
      <c r="AG184" s="64"/>
      <c r="AJ184" s="68"/>
      <c r="AK184" s="68">
        <v>0</v>
      </c>
      <c r="BB184" s="244" t="s">
        <v>1</v>
      </c>
      <c r="BM184" s="64">
        <f t="shared" si="22"/>
        <v>46.723809523809521</v>
      </c>
      <c r="BN184" s="64">
        <f t="shared" si="23"/>
        <v>46.83</v>
      </c>
      <c r="BO184" s="64">
        <f t="shared" si="24"/>
        <v>8.9540089540089546E-2</v>
      </c>
      <c r="BP184" s="64">
        <f t="shared" si="25"/>
        <v>8.9743589743589758E-2</v>
      </c>
    </row>
    <row r="185" spans="1:68" ht="27" customHeight="1" x14ac:dyDescent="0.25">
      <c r="A185" s="54" t="s">
        <v>318</v>
      </c>
      <c r="B185" s="54" t="s">
        <v>319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68</v>
      </c>
      <c r="X185" s="727">
        <v>29</v>
      </c>
      <c r="Y185" s="728">
        <f t="shared" si="21"/>
        <v>29.400000000000002</v>
      </c>
      <c r="Z185" s="36">
        <f>IFERROR(IF(Y185=0,"",ROUNDUP(Y185/H185,0)*0.00502),"")</f>
        <v>7.0280000000000009E-2</v>
      </c>
      <c r="AA185" s="56"/>
      <c r="AB185" s="57"/>
      <c r="AC185" s="245" t="s">
        <v>312</v>
      </c>
      <c r="AG185" s="64"/>
      <c r="AJ185" s="68"/>
      <c r="AK185" s="68">
        <v>0</v>
      </c>
      <c r="BB185" s="246" t="s">
        <v>1</v>
      </c>
      <c r="BM185" s="64">
        <f t="shared" si="22"/>
        <v>30.795238095238094</v>
      </c>
      <c r="BN185" s="64">
        <f t="shared" si="23"/>
        <v>31.22</v>
      </c>
      <c r="BO185" s="64">
        <f t="shared" si="24"/>
        <v>5.9015059015059018E-2</v>
      </c>
      <c r="BP185" s="64">
        <f t="shared" si="25"/>
        <v>5.9829059829059839E-2</v>
      </c>
    </row>
    <row r="186" spans="1:68" ht="27" hidden="1" customHeight="1" x14ac:dyDescent="0.25">
      <c r="A186" s="54" t="s">
        <v>320</v>
      </c>
      <c r="B186" s="54" t="s">
        <v>321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094" t="s">
        <v>322</v>
      </c>
      <c r="Q186" s="732"/>
      <c r="R186" s="732"/>
      <c r="S186" s="732"/>
      <c r="T186" s="733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323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324</v>
      </c>
      <c r="B187" s="54" t="s">
        <v>325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68</v>
      </c>
      <c r="X187" s="727">
        <v>55</v>
      </c>
      <c r="Y187" s="728">
        <f t="shared" si="21"/>
        <v>56.7</v>
      </c>
      <c r="Z187" s="36">
        <f>IFERROR(IF(Y187=0,"",ROUNDUP(Y187/H187,0)*0.00502),"")</f>
        <v>0.13553999999999999</v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57.61904761904762</v>
      </c>
      <c r="BN187" s="64">
        <f t="shared" si="23"/>
        <v>59.400000000000006</v>
      </c>
      <c r="BO187" s="64">
        <f t="shared" si="24"/>
        <v>0.11192511192511194</v>
      </c>
      <c r="BP187" s="64">
        <f t="shared" si="25"/>
        <v>0.11538461538461539</v>
      </c>
    </row>
    <row r="188" spans="1:68" ht="27" hidden="1" customHeight="1" x14ac:dyDescent="0.25">
      <c r="A188" s="54" t="s">
        <v>326</v>
      </c>
      <c r="B188" s="54" t="s">
        <v>327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328</v>
      </c>
      <c r="B189" s="54" t="s">
        <v>329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330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79</v>
      </c>
      <c r="Q190" s="751"/>
      <c r="R190" s="751"/>
      <c r="S190" s="751"/>
      <c r="T190" s="751"/>
      <c r="U190" s="751"/>
      <c r="V190" s="752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66.19047619047619</v>
      </c>
      <c r="Y190" s="729">
        <f>IFERROR(Y181/H181,"0")+IFERROR(Y182/H182,"0")+IFERROR(Y183/H183,"0")+IFERROR(Y184/H184,"0")+IFERROR(Y185/H185,"0")+IFERROR(Y186/H186,"0")+IFERROR(Y187/H187,"0")+IFERROR(Y188/H188,"0")+IFERROR(Y189/H189,"0")</f>
        <v>68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0.36536000000000002</v>
      </c>
      <c r="AA190" s="730"/>
      <c r="AB190" s="730"/>
      <c r="AC190" s="730"/>
    </row>
    <row r="191" spans="1:68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79</v>
      </c>
      <c r="Q191" s="751"/>
      <c r="R191" s="751"/>
      <c r="S191" s="751"/>
      <c r="T191" s="751"/>
      <c r="U191" s="751"/>
      <c r="V191" s="752"/>
      <c r="W191" s="37" t="s">
        <v>68</v>
      </c>
      <c r="X191" s="729">
        <f>IFERROR(SUM(X181:X189),"0")</f>
        <v>150</v>
      </c>
      <c r="Y191" s="729">
        <f>IFERROR(SUM(Y181:Y189),"0")</f>
        <v>155.40000000000003</v>
      </c>
      <c r="Z191" s="37"/>
      <c r="AA191" s="730"/>
      <c r="AB191" s="730"/>
      <c r="AC191" s="730"/>
    </row>
    <row r="192" spans="1:68" ht="16.5" hidden="1" customHeight="1" x14ac:dyDescent="0.25">
      <c r="A192" s="757" t="s">
        <v>331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89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332</v>
      </c>
      <c r="B194" s="54" t="s">
        <v>333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334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334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79</v>
      </c>
      <c r="Q196" s="751"/>
      <c r="R196" s="751"/>
      <c r="S196" s="751"/>
      <c r="T196" s="751"/>
      <c r="U196" s="751"/>
      <c r="V196" s="752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79</v>
      </c>
      <c r="Q197" s="751"/>
      <c r="R197" s="751"/>
      <c r="S197" s="751"/>
      <c r="T197" s="751"/>
      <c r="U197" s="751"/>
      <c r="V197" s="752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138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337</v>
      </c>
      <c r="B199" s="54" t="s">
        <v>338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339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340</v>
      </c>
      <c r="B200" s="54" t="s">
        <v>341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339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79</v>
      </c>
      <c r="Q201" s="751"/>
      <c r="R201" s="751"/>
      <c r="S201" s="751"/>
      <c r="T201" s="751"/>
      <c r="U201" s="751"/>
      <c r="V201" s="752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79</v>
      </c>
      <c r="Q202" s="751"/>
      <c r="R202" s="751"/>
      <c r="S202" s="751"/>
      <c r="T202" s="751"/>
      <c r="U202" s="751"/>
      <c r="V202" s="752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149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hidden="1" customHeight="1" x14ac:dyDescent="0.25">
      <c r="A204" s="54" t="s">
        <v>342</v>
      </c>
      <c r="B204" s="54" t="s">
        <v>343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68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344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hidden="1" customHeight="1" x14ac:dyDescent="0.25">
      <c r="A205" s="54" t="s">
        <v>345</v>
      </c>
      <c r="B205" s="54" t="s">
        <v>346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68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347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348</v>
      </c>
      <c r="B206" s="54" t="s">
        <v>349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350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351</v>
      </c>
      <c r="B207" s="54" t="s">
        <v>352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68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353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354</v>
      </c>
      <c r="B208" s="54" t="s">
        <v>355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68</v>
      </c>
      <c r="X208" s="727">
        <v>20</v>
      </c>
      <c r="Y208" s="728">
        <f t="shared" si="26"/>
        <v>21.6</v>
      </c>
      <c r="Z208" s="36">
        <f>IFERROR(IF(Y208=0,"",ROUNDUP(Y208/H208,0)*0.00502),"")</f>
        <v>6.0240000000000002E-2</v>
      </c>
      <c r="AA208" s="56"/>
      <c r="AB208" s="57"/>
      <c r="AC208" s="271" t="s">
        <v>344</v>
      </c>
      <c r="AG208" s="64"/>
      <c r="AJ208" s="68"/>
      <c r="AK208" s="68">
        <v>0</v>
      </c>
      <c r="BB208" s="272" t="s">
        <v>1</v>
      </c>
      <c r="BM208" s="64">
        <f t="shared" si="27"/>
        <v>21.444444444444446</v>
      </c>
      <c r="BN208" s="64">
        <f t="shared" si="28"/>
        <v>23.16</v>
      </c>
      <c r="BO208" s="64">
        <f t="shared" si="29"/>
        <v>4.7483380816714153E-2</v>
      </c>
      <c r="BP208" s="64">
        <f t="shared" si="30"/>
        <v>5.1282051282051287E-2</v>
      </c>
    </row>
    <row r="209" spans="1:68" ht="27" customHeight="1" x14ac:dyDescent="0.25">
      <c r="A209" s="54" t="s">
        <v>356</v>
      </c>
      <c r="B209" s="54" t="s">
        <v>357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68</v>
      </c>
      <c r="X209" s="727">
        <v>23</v>
      </c>
      <c r="Y209" s="728">
        <f t="shared" si="26"/>
        <v>23.400000000000002</v>
      </c>
      <c r="Z209" s="36">
        <f>IFERROR(IF(Y209=0,"",ROUNDUP(Y209/H209,0)*0.00502),"")</f>
        <v>6.5259999999999999E-2</v>
      </c>
      <c r="AA209" s="56"/>
      <c r="AB209" s="57"/>
      <c r="AC209" s="273" t="s">
        <v>347</v>
      </c>
      <c r="AG209" s="64"/>
      <c r="AJ209" s="68"/>
      <c r="AK209" s="68">
        <v>0</v>
      </c>
      <c r="BB209" s="274" t="s">
        <v>1</v>
      </c>
      <c r="BM209" s="64">
        <f t="shared" si="27"/>
        <v>24.277777777777775</v>
      </c>
      <c r="BN209" s="64">
        <f t="shared" si="28"/>
        <v>24.7</v>
      </c>
      <c r="BO209" s="64">
        <f t="shared" si="29"/>
        <v>5.4605887939221276E-2</v>
      </c>
      <c r="BP209" s="64">
        <f t="shared" si="30"/>
        <v>5.5555555555555559E-2</v>
      </c>
    </row>
    <row r="210" spans="1:68" ht="27" hidden="1" customHeight="1" x14ac:dyDescent="0.25">
      <c r="A210" s="54" t="s">
        <v>358</v>
      </c>
      <c r="B210" s="54" t="s">
        <v>359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68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350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360</v>
      </c>
      <c r="B211" s="54" t="s">
        <v>361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7">
        <v>28</v>
      </c>
      <c r="Y211" s="728">
        <f t="shared" si="26"/>
        <v>28.8</v>
      </c>
      <c r="Z211" s="36">
        <f>IFERROR(IF(Y211=0,"",ROUNDUP(Y211/H211,0)*0.00502),"")</f>
        <v>8.0320000000000003E-2</v>
      </c>
      <c r="AA211" s="56"/>
      <c r="AB211" s="57"/>
      <c r="AC211" s="277" t="s">
        <v>353</v>
      </c>
      <c r="AG211" s="64"/>
      <c r="AJ211" s="68"/>
      <c r="AK211" s="68">
        <v>0</v>
      </c>
      <c r="BB211" s="278" t="s">
        <v>1</v>
      </c>
      <c r="BM211" s="64">
        <f t="shared" si="27"/>
        <v>29.555555555555554</v>
      </c>
      <c r="BN211" s="64">
        <f t="shared" si="28"/>
        <v>30.4</v>
      </c>
      <c r="BO211" s="64">
        <f t="shared" si="29"/>
        <v>6.6476733143399816E-2</v>
      </c>
      <c r="BP211" s="64">
        <f t="shared" si="30"/>
        <v>6.8376068376068383E-2</v>
      </c>
    </row>
    <row r="212" spans="1:68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79</v>
      </c>
      <c r="Q212" s="751"/>
      <c r="R212" s="751"/>
      <c r="S212" s="751"/>
      <c r="T212" s="751"/>
      <c r="U212" s="751"/>
      <c r="V212" s="752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39.444444444444443</v>
      </c>
      <c r="Y212" s="729">
        <f>IFERROR(Y204/H204,"0")+IFERROR(Y205/H205,"0")+IFERROR(Y206/H206,"0")+IFERROR(Y207/H207,"0")+IFERROR(Y208/H208,"0")+IFERROR(Y209/H209,"0")+IFERROR(Y210/H210,"0")+IFERROR(Y211/H211,"0")</f>
        <v>41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0.20582</v>
      </c>
      <c r="AA212" s="730"/>
      <c r="AB212" s="730"/>
      <c r="AC212" s="730"/>
    </row>
    <row r="213" spans="1:68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79</v>
      </c>
      <c r="Q213" s="751"/>
      <c r="R213" s="751"/>
      <c r="S213" s="751"/>
      <c r="T213" s="751"/>
      <c r="U213" s="751"/>
      <c r="V213" s="752"/>
      <c r="W213" s="37" t="s">
        <v>68</v>
      </c>
      <c r="X213" s="729">
        <f>IFERROR(SUM(X204:X211),"0")</f>
        <v>71</v>
      </c>
      <c r="Y213" s="729">
        <f>IFERROR(SUM(Y204:Y211),"0")</f>
        <v>73.8</v>
      </c>
      <c r="Z213" s="37"/>
      <c r="AA213" s="730"/>
      <c r="AB213" s="730"/>
      <c r="AC213" s="730"/>
    </row>
    <row r="214" spans="1:68" ht="14.25" hidden="1" customHeight="1" x14ac:dyDescent="0.25">
      <c r="A214" s="758" t="s">
        <v>63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362</v>
      </c>
      <c r="B215" s="54" t="s">
        <v>363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365</v>
      </c>
      <c r="B216" s="54" t="s">
        <v>366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134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367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370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hidden="1" customHeight="1" x14ac:dyDescent="0.25">
      <c r="A218" s="54" t="s">
        <v>371</v>
      </c>
      <c r="B218" s="54" t="s">
        <v>372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373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7">
        <v>48</v>
      </c>
      <c r="Y219" s="728">
        <f t="shared" si="31"/>
        <v>48</v>
      </c>
      <c r="Z219" s="36">
        <f t="shared" ref="Z219:Z226" si="36">IFERROR(IF(Y219=0,"",ROUNDUP(Y219/H219,0)*0.00651),"")</f>
        <v>0.13020000000000001</v>
      </c>
      <c r="AA219" s="56"/>
      <c r="AB219" s="57"/>
      <c r="AC219" s="287" t="s">
        <v>364</v>
      </c>
      <c r="AG219" s="64"/>
      <c r="AJ219" s="68"/>
      <c r="AK219" s="68">
        <v>0</v>
      </c>
      <c r="BB219" s="288" t="s">
        <v>1</v>
      </c>
      <c r="BM219" s="64">
        <f t="shared" si="32"/>
        <v>53.4</v>
      </c>
      <c r="BN219" s="64">
        <f t="shared" si="33"/>
        <v>53.4</v>
      </c>
      <c r="BO219" s="64">
        <f t="shared" si="34"/>
        <v>0.1098901098901099</v>
      </c>
      <c r="BP219" s="64">
        <f t="shared" si="35"/>
        <v>0.1098901098901099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134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378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7">
        <v>99</v>
      </c>
      <c r="Y221" s="728">
        <f t="shared" si="31"/>
        <v>100.8</v>
      </c>
      <c r="Z221" s="36">
        <f t="shared" si="36"/>
        <v>0.27342</v>
      </c>
      <c r="AA221" s="56"/>
      <c r="AB221" s="57"/>
      <c r="AC221" s="291" t="s">
        <v>373</v>
      </c>
      <c r="AG221" s="64"/>
      <c r="AJ221" s="68"/>
      <c r="AK221" s="68">
        <v>0</v>
      </c>
      <c r="BB221" s="292" t="s">
        <v>1</v>
      </c>
      <c r="BM221" s="64">
        <f t="shared" si="32"/>
        <v>109.39500000000001</v>
      </c>
      <c r="BN221" s="64">
        <f t="shared" si="33"/>
        <v>111.384</v>
      </c>
      <c r="BO221" s="64">
        <f t="shared" si="34"/>
        <v>0.22664835164835168</v>
      </c>
      <c r="BP221" s="64">
        <f t="shared" si="35"/>
        <v>0.23076923076923078</v>
      </c>
    </row>
    <row r="222" spans="1:68" ht="27" customHeight="1" x14ac:dyDescent="0.25">
      <c r="A222" s="54" t="s">
        <v>381</v>
      </c>
      <c r="B222" s="54" t="s">
        <v>382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7">
        <v>74</v>
      </c>
      <c r="Y222" s="728">
        <f t="shared" si="31"/>
        <v>74.399999999999991</v>
      </c>
      <c r="Z222" s="36">
        <f t="shared" si="36"/>
        <v>0.20181000000000002</v>
      </c>
      <c r="AA222" s="56"/>
      <c r="AB222" s="57"/>
      <c r="AC222" s="293" t="s">
        <v>373</v>
      </c>
      <c r="AG222" s="64"/>
      <c r="AJ222" s="68"/>
      <c r="AK222" s="68">
        <v>0</v>
      </c>
      <c r="BB222" s="294" t="s">
        <v>1</v>
      </c>
      <c r="BM222" s="64">
        <f t="shared" si="32"/>
        <v>81.77000000000001</v>
      </c>
      <c r="BN222" s="64">
        <f t="shared" si="33"/>
        <v>82.212000000000003</v>
      </c>
      <c r="BO222" s="64">
        <f t="shared" si="34"/>
        <v>0.16941391941391945</v>
      </c>
      <c r="BP222" s="64">
        <f t="shared" si="35"/>
        <v>0.17032967032967034</v>
      </c>
    </row>
    <row r="223" spans="1:68" ht="27" hidden="1" customHeight="1" x14ac:dyDescent="0.25">
      <c r="A223" s="54" t="s">
        <v>383</v>
      </c>
      <c r="B223" s="54" t="s">
        <v>384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385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hidden="1" customHeight="1" x14ac:dyDescent="0.25">
      <c r="A224" s="54" t="s">
        <v>386</v>
      </c>
      <c r="B224" s="54" t="s">
        <v>387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68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385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customHeight="1" x14ac:dyDescent="0.25">
      <c r="A225" s="54" t="s">
        <v>388</v>
      </c>
      <c r="B225" s="54" t="s">
        <v>389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68</v>
      </c>
      <c r="X225" s="727">
        <v>35</v>
      </c>
      <c r="Y225" s="728">
        <f t="shared" si="31"/>
        <v>36</v>
      </c>
      <c r="Z225" s="36">
        <f t="shared" si="36"/>
        <v>9.7650000000000001E-2</v>
      </c>
      <c r="AA225" s="56"/>
      <c r="AB225" s="57"/>
      <c r="AC225" s="299" t="s">
        <v>390</v>
      </c>
      <c r="AG225" s="64"/>
      <c r="AJ225" s="68"/>
      <c r="AK225" s="68">
        <v>0</v>
      </c>
      <c r="BB225" s="300" t="s">
        <v>1</v>
      </c>
      <c r="BM225" s="64">
        <f t="shared" si="32"/>
        <v>38.762500000000003</v>
      </c>
      <c r="BN225" s="64">
        <f t="shared" si="33"/>
        <v>39.870000000000005</v>
      </c>
      <c r="BO225" s="64">
        <f t="shared" si="34"/>
        <v>8.0128205128205135E-2</v>
      </c>
      <c r="BP225" s="64">
        <f t="shared" si="35"/>
        <v>8.241758241758243E-2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393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394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79</v>
      </c>
      <c r="Q227" s="751"/>
      <c r="R227" s="751"/>
      <c r="S227" s="751"/>
      <c r="T227" s="751"/>
      <c r="U227" s="751"/>
      <c r="V227" s="752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106.66666666666667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108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0.70308000000000004</v>
      </c>
      <c r="AA227" s="730"/>
      <c r="AB227" s="730"/>
      <c r="AC227" s="730"/>
    </row>
    <row r="228" spans="1:68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79</v>
      </c>
      <c r="Q228" s="751"/>
      <c r="R228" s="751"/>
      <c r="S228" s="751"/>
      <c r="T228" s="751"/>
      <c r="U228" s="751"/>
      <c r="V228" s="752"/>
      <c r="W228" s="37" t="s">
        <v>68</v>
      </c>
      <c r="X228" s="729">
        <f>IFERROR(SUM(X215:X226),"0")</f>
        <v>256</v>
      </c>
      <c r="Y228" s="729">
        <f>IFERROR(SUM(Y215:Y226),"0")</f>
        <v>259.2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178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395</v>
      </c>
      <c r="B230" s="54" t="s">
        <v>396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134</v>
      </c>
      <c r="N230" s="33"/>
      <c r="O230" s="32">
        <v>30</v>
      </c>
      <c r="P230" s="837" t="s">
        <v>397</v>
      </c>
      <c r="Q230" s="732"/>
      <c r="R230" s="732"/>
      <c r="S230" s="732"/>
      <c r="T230" s="733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398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401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402</v>
      </c>
      <c r="B232" s="54" t="s">
        <v>403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134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404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405</v>
      </c>
      <c r="B233" s="54" t="s">
        <v>406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398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79</v>
      </c>
      <c r="Q234" s="751"/>
      <c r="R234" s="751"/>
      <c r="S234" s="751"/>
      <c r="T234" s="751"/>
      <c r="U234" s="751"/>
      <c r="V234" s="752"/>
      <c r="W234" s="37" t="s">
        <v>80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hidden="1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79</v>
      </c>
      <c r="Q235" s="751"/>
      <c r="R235" s="751"/>
      <c r="S235" s="751"/>
      <c r="T235" s="751"/>
      <c r="U235" s="751"/>
      <c r="V235" s="752"/>
      <c r="W235" s="37" t="s">
        <v>68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hidden="1" customHeight="1" x14ac:dyDescent="0.25">
      <c r="A236" s="757" t="s">
        <v>407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89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408</v>
      </c>
      <c r="B238" s="54" t="s">
        <v>409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410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411</v>
      </c>
      <c r="B239" s="54" t="s">
        <v>412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413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414</v>
      </c>
      <c r="B240" s="54" t="s">
        <v>415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410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416</v>
      </c>
      <c r="B241" s="54" t="s">
        <v>417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413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79</v>
      </c>
      <c r="Q242" s="751"/>
      <c r="R242" s="751"/>
      <c r="S242" s="751"/>
      <c r="T242" s="751"/>
      <c r="U242" s="751"/>
      <c r="V242" s="752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79</v>
      </c>
      <c r="Q243" s="751"/>
      <c r="R243" s="751"/>
      <c r="S243" s="751"/>
      <c r="T243" s="751"/>
      <c r="U243" s="751"/>
      <c r="V243" s="752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418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89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419</v>
      </c>
      <c r="B246" s="54" t="s">
        <v>420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421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419</v>
      </c>
      <c r="B247" s="54" t="s">
        <v>422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423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424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425</v>
      </c>
      <c r="B248" s="54" t="s">
        <v>426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68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427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430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428</v>
      </c>
      <c r="B250" s="54" t="s">
        <v>431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423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432</v>
      </c>
      <c r="B251" s="54" t="s">
        <v>433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421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436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439</v>
      </c>
      <c r="B254" s="54" t="s">
        <v>440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430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79</v>
      </c>
      <c r="Q255" s="751"/>
      <c r="R255" s="751"/>
      <c r="S255" s="751"/>
      <c r="T255" s="751"/>
      <c r="U255" s="751"/>
      <c r="V255" s="752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79</v>
      </c>
      <c r="Q256" s="751"/>
      <c r="R256" s="751"/>
      <c r="S256" s="751"/>
      <c r="T256" s="751"/>
      <c r="U256" s="751"/>
      <c r="V256" s="752"/>
      <c r="W256" s="37" t="s">
        <v>68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138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441</v>
      </c>
      <c r="B258" s="54" t="s">
        <v>442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79</v>
      </c>
      <c r="Q259" s="751"/>
      <c r="R259" s="751"/>
      <c r="S259" s="751"/>
      <c r="T259" s="751"/>
      <c r="U259" s="751"/>
      <c r="V259" s="752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79</v>
      </c>
      <c r="Q260" s="751"/>
      <c r="R260" s="751"/>
      <c r="S260" s="751"/>
      <c r="T260" s="751"/>
      <c r="U260" s="751"/>
      <c r="V260" s="752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444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89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customHeight="1" x14ac:dyDescent="0.25">
      <c r="A263" s="54" t="s">
        <v>445</v>
      </c>
      <c r="B263" s="54" t="s">
        <v>446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7">
        <v>51</v>
      </c>
      <c r="Y263" s="728">
        <f t="shared" ref="Y263:Y271" si="42">IFERROR(IF(X263="",0,CEILING((X263/$H263),1)*$H263),"")</f>
        <v>54</v>
      </c>
      <c r="Z263" s="36">
        <f>IFERROR(IF(Y263=0,"",ROUNDUP(Y263/H263,0)*0.01898),"")</f>
        <v>9.4899999999999998E-2</v>
      </c>
      <c r="AA263" s="56"/>
      <c r="AB263" s="57"/>
      <c r="AC263" s="339" t="s">
        <v>447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53.054166666666667</v>
      </c>
      <c r="BN263" s="64">
        <f t="shared" ref="BN263:BN271" si="44">IFERROR(Y263*I263/H263,"0")</f>
        <v>56.17499999999999</v>
      </c>
      <c r="BO263" s="64">
        <f t="shared" ref="BO263:BO271" si="45">IFERROR(1/J263*(X263/H263),"0")</f>
        <v>7.3784722222222224E-2</v>
      </c>
      <c r="BP263" s="64">
        <f t="shared" ref="BP263:BP271" si="46">IFERROR(1/J263*(Y263/H263),"0")</f>
        <v>7.8125E-2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423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450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448</v>
      </c>
      <c r="B265" s="54" t="s">
        <v>451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7">
        <v>101</v>
      </c>
      <c r="Y265" s="728">
        <f t="shared" si="42"/>
        <v>108</v>
      </c>
      <c r="Z265" s="36">
        <f>IFERROR(IF(Y265=0,"",ROUNDUP(Y265/H265,0)*0.01898),"")</f>
        <v>0.1898</v>
      </c>
      <c r="AA265" s="56"/>
      <c r="AB265" s="57"/>
      <c r="AC265" s="343" t="s">
        <v>452</v>
      </c>
      <c r="AG265" s="64"/>
      <c r="AJ265" s="68"/>
      <c r="AK265" s="68">
        <v>0</v>
      </c>
      <c r="BB265" s="344" t="s">
        <v>1</v>
      </c>
      <c r="BM265" s="64">
        <f t="shared" si="43"/>
        <v>105.06805555555555</v>
      </c>
      <c r="BN265" s="64">
        <f t="shared" si="44"/>
        <v>112.34999999999998</v>
      </c>
      <c r="BO265" s="64">
        <f t="shared" si="45"/>
        <v>0.14612268518518517</v>
      </c>
      <c r="BP265" s="64">
        <f t="shared" si="46"/>
        <v>0.15625</v>
      </c>
    </row>
    <row r="266" spans="1:68" ht="37.5" hidden="1" customHeight="1" x14ac:dyDescent="0.25">
      <c r="A266" s="54" t="s">
        <v>453</v>
      </c>
      <c r="B266" s="54" t="s">
        <v>454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455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456</v>
      </c>
      <c r="B267" s="54" t="s">
        <v>457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458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461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464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467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468</v>
      </c>
      <c r="B271" s="54" t="s">
        <v>469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470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79</v>
      </c>
      <c r="Q272" s="751"/>
      <c r="R272" s="751"/>
      <c r="S272" s="751"/>
      <c r="T272" s="751"/>
      <c r="U272" s="751"/>
      <c r="V272" s="752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14.074074074074073</v>
      </c>
      <c r="Y272" s="729">
        <f>IFERROR(Y263/H263,"0")+IFERROR(Y264/H264,"0")+IFERROR(Y265/H265,"0")+IFERROR(Y266/H266,"0")+IFERROR(Y267/H267,"0")+IFERROR(Y268/H268,"0")+IFERROR(Y269/H269,"0")+IFERROR(Y270/H270,"0")+IFERROR(Y271/H271,"0")</f>
        <v>15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0.28470000000000001</v>
      </c>
      <c r="AA272" s="730"/>
      <c r="AB272" s="730"/>
      <c r="AC272" s="730"/>
    </row>
    <row r="273" spans="1:68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79</v>
      </c>
      <c r="Q273" s="751"/>
      <c r="R273" s="751"/>
      <c r="S273" s="751"/>
      <c r="T273" s="751"/>
      <c r="U273" s="751"/>
      <c r="V273" s="752"/>
      <c r="W273" s="37" t="s">
        <v>68</v>
      </c>
      <c r="X273" s="729">
        <f>IFERROR(SUM(X263:X271),"0")</f>
        <v>152</v>
      </c>
      <c r="Y273" s="729">
        <f>IFERROR(SUM(Y263:Y271),"0")</f>
        <v>162</v>
      </c>
      <c r="Z273" s="37"/>
      <c r="AA273" s="730"/>
      <c r="AB273" s="730"/>
      <c r="AC273" s="730"/>
    </row>
    <row r="274" spans="1:68" ht="16.5" hidden="1" customHeight="1" x14ac:dyDescent="0.25">
      <c r="A274" s="757" t="s">
        <v>471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89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472</v>
      </c>
      <c r="B276" s="54" t="s">
        <v>473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79</v>
      </c>
      <c r="Q277" s="751"/>
      <c r="R277" s="751"/>
      <c r="S277" s="751"/>
      <c r="T277" s="751"/>
      <c r="U277" s="751"/>
      <c r="V277" s="752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79</v>
      </c>
      <c r="Q278" s="751"/>
      <c r="R278" s="751"/>
      <c r="S278" s="751"/>
      <c r="T278" s="751"/>
      <c r="U278" s="751"/>
      <c r="V278" s="752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474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89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475</v>
      </c>
      <c r="B281" s="54" t="s">
        <v>476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479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480</v>
      </c>
      <c r="B283" s="54" t="s">
        <v>481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482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79</v>
      </c>
      <c r="Q284" s="751"/>
      <c r="R284" s="751"/>
      <c r="S284" s="751"/>
      <c r="T284" s="751"/>
      <c r="U284" s="751"/>
      <c r="V284" s="752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79</v>
      </c>
      <c r="Q285" s="751"/>
      <c r="R285" s="751"/>
      <c r="S285" s="751"/>
      <c r="T285" s="751"/>
      <c r="U285" s="751"/>
      <c r="V285" s="752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483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63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484</v>
      </c>
      <c r="B288" s="54" t="s">
        <v>485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486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487</v>
      </c>
      <c r="B289" s="54" t="s">
        <v>488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489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490</v>
      </c>
      <c r="B290" s="54" t="s">
        <v>491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134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68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492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493</v>
      </c>
      <c r="B291" s="54" t="s">
        <v>494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68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495</v>
      </c>
      <c r="AG291" s="64"/>
      <c r="AJ291" s="68" t="s">
        <v>103</v>
      </c>
      <c r="AK291" s="68">
        <v>33.6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496</v>
      </c>
      <c r="B292" s="54" t="s">
        <v>497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498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79</v>
      </c>
      <c r="Q293" s="751"/>
      <c r="R293" s="751"/>
      <c r="S293" s="751"/>
      <c r="T293" s="751"/>
      <c r="U293" s="751"/>
      <c r="V293" s="752"/>
      <c r="W293" s="37" t="s">
        <v>80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hidden="1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79</v>
      </c>
      <c r="Q294" s="751"/>
      <c r="R294" s="751"/>
      <c r="S294" s="751"/>
      <c r="T294" s="751"/>
      <c r="U294" s="751"/>
      <c r="V294" s="752"/>
      <c r="W294" s="37" t="s">
        <v>68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hidden="1" customHeight="1" x14ac:dyDescent="0.25">
      <c r="A295" s="757" t="s">
        <v>499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89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500</v>
      </c>
      <c r="B297" s="54" t="s">
        <v>501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502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79</v>
      </c>
      <c r="Q298" s="751"/>
      <c r="R298" s="751"/>
      <c r="S298" s="751"/>
      <c r="T298" s="751"/>
      <c r="U298" s="751"/>
      <c r="V298" s="752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79</v>
      </c>
      <c r="Q299" s="751"/>
      <c r="R299" s="751"/>
      <c r="S299" s="751"/>
      <c r="T299" s="751"/>
      <c r="U299" s="751"/>
      <c r="V299" s="752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149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503</v>
      </c>
      <c r="B301" s="54" t="s">
        <v>504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505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79</v>
      </c>
      <c r="Q302" s="751"/>
      <c r="R302" s="751"/>
      <c r="S302" s="751"/>
      <c r="T302" s="751"/>
      <c r="U302" s="751"/>
      <c r="V302" s="752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79</v>
      </c>
      <c r="Q303" s="751"/>
      <c r="R303" s="751"/>
      <c r="S303" s="751"/>
      <c r="T303" s="751"/>
      <c r="U303" s="751"/>
      <c r="V303" s="752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63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506</v>
      </c>
      <c r="B305" s="54" t="s">
        <v>507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508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79</v>
      </c>
      <c r="Q306" s="751"/>
      <c r="R306" s="751"/>
      <c r="S306" s="751"/>
      <c r="T306" s="751"/>
      <c r="U306" s="751"/>
      <c r="V306" s="752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79</v>
      </c>
      <c r="Q307" s="751"/>
      <c r="R307" s="751"/>
      <c r="S307" s="751"/>
      <c r="T307" s="751"/>
      <c r="U307" s="751"/>
      <c r="V307" s="752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509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89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510</v>
      </c>
      <c r="B310" s="54" t="s">
        <v>511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512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79</v>
      </c>
      <c r="Q311" s="751"/>
      <c r="R311" s="751"/>
      <c r="S311" s="751"/>
      <c r="T311" s="751"/>
      <c r="U311" s="751"/>
      <c r="V311" s="752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79</v>
      </c>
      <c r="Q312" s="751"/>
      <c r="R312" s="751"/>
      <c r="S312" s="751"/>
      <c r="T312" s="751"/>
      <c r="U312" s="751"/>
      <c r="V312" s="752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149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513</v>
      </c>
      <c r="B314" s="54" t="s">
        <v>514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515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79</v>
      </c>
      <c r="Q315" s="751"/>
      <c r="R315" s="751"/>
      <c r="S315" s="751"/>
      <c r="T315" s="751"/>
      <c r="U315" s="751"/>
      <c r="V315" s="752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79</v>
      </c>
      <c r="Q316" s="751"/>
      <c r="R316" s="751"/>
      <c r="S316" s="751"/>
      <c r="T316" s="751"/>
      <c r="U316" s="751"/>
      <c r="V316" s="752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63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516</v>
      </c>
      <c r="B318" s="54" t="s">
        <v>517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518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519</v>
      </c>
      <c r="B319" s="54" t="s">
        <v>520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521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79</v>
      </c>
      <c r="Q320" s="751"/>
      <c r="R320" s="751"/>
      <c r="S320" s="751"/>
      <c r="T320" s="751"/>
      <c r="U320" s="751"/>
      <c r="V320" s="752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79</v>
      </c>
      <c r="Q321" s="751"/>
      <c r="R321" s="751"/>
      <c r="S321" s="751"/>
      <c r="T321" s="751"/>
      <c r="U321" s="751"/>
      <c r="V321" s="752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522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89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523</v>
      </c>
      <c r="B324" s="54" t="s">
        <v>524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413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79</v>
      </c>
      <c r="Q325" s="751"/>
      <c r="R325" s="751"/>
      <c r="S325" s="751"/>
      <c r="T325" s="751"/>
      <c r="U325" s="751"/>
      <c r="V325" s="752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79</v>
      </c>
      <c r="Q326" s="751"/>
      <c r="R326" s="751"/>
      <c r="S326" s="751"/>
      <c r="T326" s="751"/>
      <c r="U326" s="751"/>
      <c r="V326" s="752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149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customHeight="1" x14ac:dyDescent="0.25">
      <c r="A328" s="54" t="s">
        <v>525</v>
      </c>
      <c r="B328" s="54" t="s">
        <v>526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68</v>
      </c>
      <c r="X328" s="727">
        <v>29</v>
      </c>
      <c r="Y328" s="728">
        <f>IFERROR(IF(X328="",0,CEILING((X328/$H328),1)*$H328),"")</f>
        <v>29.400000000000002</v>
      </c>
      <c r="Z328" s="36">
        <f>IFERROR(IF(Y328=0,"",ROUNDUP(Y328/H328,0)*0.00502),"")</f>
        <v>7.0280000000000009E-2</v>
      </c>
      <c r="AA328" s="56"/>
      <c r="AB328" s="57"/>
      <c r="AC328" s="391" t="s">
        <v>527</v>
      </c>
      <c r="AG328" s="64"/>
      <c r="AJ328" s="68"/>
      <c r="AK328" s="68">
        <v>0</v>
      </c>
      <c r="BB328" s="392" t="s">
        <v>1</v>
      </c>
      <c r="BM328" s="64">
        <f>IFERROR(X328*I328/H328,"0")</f>
        <v>30.380952380952383</v>
      </c>
      <c r="BN328" s="64">
        <f>IFERROR(Y328*I328/H328,"0")</f>
        <v>30.8</v>
      </c>
      <c r="BO328" s="64">
        <f>IFERROR(1/J328*(X328/H328),"0")</f>
        <v>5.9015059015059018E-2</v>
      </c>
      <c r="BP328" s="64">
        <f>IFERROR(1/J328*(Y328/H328),"0")</f>
        <v>5.9829059829059839E-2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527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79</v>
      </c>
      <c r="Q330" s="751"/>
      <c r="R330" s="751"/>
      <c r="S330" s="751"/>
      <c r="T330" s="751"/>
      <c r="U330" s="751"/>
      <c r="V330" s="752"/>
      <c r="W330" s="37" t="s">
        <v>80</v>
      </c>
      <c r="X330" s="729">
        <f>IFERROR(X328/H328,"0")+IFERROR(X329/H329,"0")</f>
        <v>13.809523809523808</v>
      </c>
      <c r="Y330" s="729">
        <f>IFERROR(Y328/H328,"0")+IFERROR(Y329/H329,"0")</f>
        <v>14</v>
      </c>
      <c r="Z330" s="729">
        <f>IFERROR(IF(Z328="",0,Z328),"0")+IFERROR(IF(Z329="",0,Z329),"0")</f>
        <v>7.0280000000000009E-2</v>
      </c>
      <c r="AA330" s="730"/>
      <c r="AB330" s="730"/>
      <c r="AC330" s="730"/>
    </row>
    <row r="331" spans="1:68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79</v>
      </c>
      <c r="Q331" s="751"/>
      <c r="R331" s="751"/>
      <c r="S331" s="751"/>
      <c r="T331" s="751"/>
      <c r="U331" s="751"/>
      <c r="V331" s="752"/>
      <c r="W331" s="37" t="s">
        <v>68</v>
      </c>
      <c r="X331" s="729">
        <f>IFERROR(SUM(X328:X329),"0")</f>
        <v>29</v>
      </c>
      <c r="Y331" s="729">
        <f>IFERROR(SUM(Y328:Y329),"0")</f>
        <v>29.400000000000002</v>
      </c>
      <c r="Z331" s="37"/>
      <c r="AA331" s="730"/>
      <c r="AB331" s="730"/>
      <c r="AC331" s="730"/>
    </row>
    <row r="332" spans="1:68" ht="14.25" hidden="1" customHeight="1" x14ac:dyDescent="0.25">
      <c r="A332" s="758" t="s">
        <v>63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530</v>
      </c>
      <c r="B333" s="54" t="s">
        <v>531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532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533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89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534</v>
      </c>
      <c r="B338" s="54" t="s">
        <v>535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79</v>
      </c>
      <c r="Q339" s="751"/>
      <c r="R339" s="751"/>
      <c r="S339" s="751"/>
      <c r="T339" s="751"/>
      <c r="U339" s="751"/>
      <c r="V339" s="752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79</v>
      </c>
      <c r="Q340" s="751"/>
      <c r="R340" s="751"/>
      <c r="S340" s="751"/>
      <c r="T340" s="751"/>
      <c r="U340" s="751"/>
      <c r="V340" s="752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149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537</v>
      </c>
      <c r="B342" s="54" t="s">
        <v>538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539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540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541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89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customHeight="1" x14ac:dyDescent="0.25">
      <c r="A347" s="54" t="s">
        <v>542</v>
      </c>
      <c r="B347" s="54" t="s">
        <v>543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68</v>
      </c>
      <c r="X347" s="727">
        <v>68</v>
      </c>
      <c r="Y347" s="728">
        <f t="shared" ref="Y347:Y354" si="47">IFERROR(IF(X347="",0,CEILING((X347/$H347),1)*$H347),"")</f>
        <v>75.600000000000009</v>
      </c>
      <c r="Z347" s="36">
        <f>IFERROR(IF(Y347=0,"",ROUNDUP(Y347/H347,0)*0.01898),"")</f>
        <v>0.13286000000000001</v>
      </c>
      <c r="AA347" s="56"/>
      <c r="AB347" s="57"/>
      <c r="AC347" s="401" t="s">
        <v>544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70.73888888888888</v>
      </c>
      <c r="BN347" s="64">
        <f t="shared" ref="BN347:BN354" si="49">IFERROR(Y347*I347/H347,"0")</f>
        <v>78.64500000000001</v>
      </c>
      <c r="BO347" s="64">
        <f t="shared" ref="BO347:BO354" si="50">IFERROR(1/J347*(X347/H347),"0")</f>
        <v>9.8379629629629622E-2</v>
      </c>
      <c r="BP347" s="64">
        <f t="shared" ref="BP347:BP354" si="51">IFERROR(1/J347*(Y347/H347),"0")</f>
        <v>0.109375</v>
      </c>
    </row>
    <row r="348" spans="1:68" ht="27" customHeight="1" x14ac:dyDescent="0.25">
      <c r="A348" s="54" t="s">
        <v>545</v>
      </c>
      <c r="B348" s="54" t="s">
        <v>546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121</v>
      </c>
      <c r="M348" s="33" t="s">
        <v>102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68</v>
      </c>
      <c r="X348" s="727">
        <v>213</v>
      </c>
      <c r="Y348" s="728">
        <f t="shared" si="47"/>
        <v>216</v>
      </c>
      <c r="Z348" s="36">
        <f>IFERROR(IF(Y348=0,"",ROUNDUP(Y348/H348,0)*0.01898),"")</f>
        <v>0.37959999999999999</v>
      </c>
      <c r="AA348" s="56"/>
      <c r="AB348" s="57"/>
      <c r="AC348" s="403" t="s">
        <v>547</v>
      </c>
      <c r="AG348" s="64"/>
      <c r="AJ348" s="68" t="s">
        <v>123</v>
      </c>
      <c r="AK348" s="68">
        <v>691.2</v>
      </c>
      <c r="BB348" s="404" t="s">
        <v>1</v>
      </c>
      <c r="BM348" s="64">
        <f t="shared" si="48"/>
        <v>221.57916666666662</v>
      </c>
      <c r="BN348" s="64">
        <f t="shared" si="49"/>
        <v>224.69999999999996</v>
      </c>
      <c r="BO348" s="64">
        <f t="shared" si="50"/>
        <v>0.30815972222222221</v>
      </c>
      <c r="BP348" s="64">
        <f t="shared" si="51"/>
        <v>0.3125</v>
      </c>
    </row>
    <row r="349" spans="1:68" ht="27" hidden="1" customHeight="1" x14ac:dyDescent="0.25">
      <c r="A349" s="54" t="s">
        <v>545</v>
      </c>
      <c r="B349" s="54" t="s">
        <v>548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423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7">
        <v>53</v>
      </c>
      <c r="Y350" s="728">
        <f t="shared" si="47"/>
        <v>54</v>
      </c>
      <c r="Z350" s="36">
        <f>IFERROR(IF(Y350=0,"",ROUNDUP(Y350/H350,0)*0.01898),"")</f>
        <v>9.4899999999999998E-2</v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55.134722222222209</v>
      </c>
      <c r="BN350" s="64">
        <f t="shared" si="49"/>
        <v>56.17499999999999</v>
      </c>
      <c r="BO350" s="64">
        <f t="shared" si="50"/>
        <v>7.6678240740740741E-2</v>
      </c>
      <c r="BP350" s="64">
        <f t="shared" si="51"/>
        <v>7.8125E-2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562</v>
      </c>
      <c r="B354" s="54" t="s">
        <v>563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68</v>
      </c>
      <c r="X354" s="727">
        <v>39</v>
      </c>
      <c r="Y354" s="728">
        <f t="shared" si="47"/>
        <v>40</v>
      </c>
      <c r="Z354" s="36">
        <f>IFERROR(IF(Y354=0,"",ROUNDUP(Y354/H354,0)*0.00902),"")</f>
        <v>9.0200000000000002E-2</v>
      </c>
      <c r="AA354" s="56"/>
      <c r="AB354" s="57"/>
      <c r="AC354" s="415" t="s">
        <v>547</v>
      </c>
      <c r="AG354" s="64"/>
      <c r="AJ354" s="68"/>
      <c r="AK354" s="68">
        <v>0</v>
      </c>
      <c r="BB354" s="416" t="s">
        <v>1</v>
      </c>
      <c r="BM354" s="64">
        <f t="shared" si="48"/>
        <v>41.047499999999999</v>
      </c>
      <c r="BN354" s="64">
        <f t="shared" si="49"/>
        <v>42.1</v>
      </c>
      <c r="BO354" s="64">
        <f t="shared" si="50"/>
        <v>7.3863636363636367E-2</v>
      </c>
      <c r="BP354" s="64">
        <f t="shared" si="51"/>
        <v>7.575757575757576E-2</v>
      </c>
    </row>
    <row r="355" spans="1:68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40.675925925925924</v>
      </c>
      <c r="Y355" s="729">
        <f>IFERROR(Y347/H347,"0")+IFERROR(Y348/H348,"0")+IFERROR(Y349/H349,"0")+IFERROR(Y350/H350,"0")+IFERROR(Y351/H351,"0")+IFERROR(Y352/H352,"0")+IFERROR(Y353/H353,"0")+IFERROR(Y354/H354,"0")</f>
        <v>42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0.69755999999999996</v>
      </c>
      <c r="AA355" s="730"/>
      <c r="AB355" s="730"/>
      <c r="AC355" s="730"/>
    </row>
    <row r="356" spans="1:68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29">
        <f>IFERROR(SUM(X347:X354),"0")</f>
        <v>373</v>
      </c>
      <c r="Y356" s="729">
        <f>IFERROR(SUM(Y347:Y354),"0")</f>
        <v>385.6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149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7">
        <v>82</v>
      </c>
      <c r="Y358" s="728">
        <f>IFERROR(IF(X358="",0,CEILING((X358/$H358),1)*$H358),"")</f>
        <v>84</v>
      </c>
      <c r="Z358" s="36">
        <f>IFERROR(IF(Y358=0,"",ROUNDUP(Y358/H358,0)*0.00902),"")</f>
        <v>0.1804</v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87.271428571428558</v>
      </c>
      <c r="BN358" s="64">
        <f>IFERROR(Y358*I358/H358,"0")</f>
        <v>89.399999999999991</v>
      </c>
      <c r="BO358" s="64">
        <f>IFERROR(1/J358*(X358/H358),"0")</f>
        <v>0.1479076479076479</v>
      </c>
      <c r="BP358" s="64">
        <f>IFERROR(1/J358*(Y358/H358),"0")</f>
        <v>0.15151515151515152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7">
        <v>52</v>
      </c>
      <c r="Y359" s="728">
        <f>IFERROR(IF(X359="",0,CEILING((X359/$H359),1)*$H359),"")</f>
        <v>54.6</v>
      </c>
      <c r="Z359" s="36">
        <f>IFERROR(IF(Y359=0,"",ROUNDUP(Y359/H359,0)*0.00902),"")</f>
        <v>0.11726</v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55.342857142857142</v>
      </c>
      <c r="BN359" s="64">
        <f>IFERROR(Y359*I359/H359,"0")</f>
        <v>58.109999999999992</v>
      </c>
      <c r="BO359" s="64">
        <f>IFERROR(1/J359*(X359/H359),"0")</f>
        <v>9.3795093795093792E-2</v>
      </c>
      <c r="BP359" s="64">
        <f>IFERROR(1/J359*(Y359/H359),"0")</f>
        <v>9.8484848484848481E-2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29">
        <f>IFERROR(X358/H358,"0")+IFERROR(X359/H359,"0")+IFERROR(X360/H360,"0")+IFERROR(X361/H361,"0")</f>
        <v>31.904761904761902</v>
      </c>
      <c r="Y362" s="729">
        <f>IFERROR(Y358/H358,"0")+IFERROR(Y359/H359,"0")+IFERROR(Y360/H360,"0")+IFERROR(Y361/H361,"0")</f>
        <v>33</v>
      </c>
      <c r="Z362" s="729">
        <f>IFERROR(IF(Z358="",0,Z358),"0")+IFERROR(IF(Z359="",0,Z359),"0")+IFERROR(IF(Z360="",0,Z360),"0")+IFERROR(IF(Z361="",0,Z361),"0")</f>
        <v>0.29766000000000004</v>
      </c>
      <c r="AA362" s="730"/>
      <c r="AB362" s="730"/>
      <c r="AC362" s="730"/>
    </row>
    <row r="363" spans="1:68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29">
        <f>IFERROR(SUM(X358:X361),"0")</f>
        <v>134</v>
      </c>
      <c r="Y363" s="729">
        <f>IFERROR(SUM(Y358:Y361),"0")</f>
        <v>138.6</v>
      </c>
      <c r="Z363" s="37"/>
      <c r="AA363" s="730"/>
      <c r="AB363" s="730"/>
      <c r="AC363" s="730"/>
    </row>
    <row r="364" spans="1:68" ht="14.25" hidden="1" customHeight="1" x14ac:dyDescent="0.25">
      <c r="A364" s="758" t="s">
        <v>63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68</v>
      </c>
      <c r="X365" s="727">
        <v>740</v>
      </c>
      <c r="Y365" s="728">
        <f t="shared" ref="Y365:Y370" si="52">IFERROR(IF(X365="",0,CEILING((X365/$H365),1)*$H365),"")</f>
        <v>741</v>
      </c>
      <c r="Z365" s="36">
        <f>IFERROR(IF(Y365=0,"",ROUNDUP(Y365/H365,0)*0.01898),"")</f>
        <v>1.8030999999999999</v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788.66923076923092</v>
      </c>
      <c r="BN365" s="64">
        <f t="shared" ref="BN365:BN370" si="54">IFERROR(Y365*I365/H365,"0")</f>
        <v>789.73500000000013</v>
      </c>
      <c r="BO365" s="64">
        <f t="shared" ref="BO365:BO370" si="55">IFERROR(1/J365*(X365/H365),"0")</f>
        <v>1.4823717948717949</v>
      </c>
      <c r="BP365" s="64">
        <f t="shared" ref="BP365:BP370" si="56">IFERROR(1/J365*(Y365/H365),"0")</f>
        <v>1.484375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68</v>
      </c>
      <c r="X368" s="727">
        <v>69</v>
      </c>
      <c r="Y368" s="728">
        <f t="shared" si="52"/>
        <v>69</v>
      </c>
      <c r="Z368" s="36">
        <f>IFERROR(IF(Y368=0,"",ROUNDUP(Y368/H368,0)*0.00651),"")</f>
        <v>0.14973</v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74.658000000000001</v>
      </c>
      <c r="BN368" s="64">
        <f t="shared" si="54"/>
        <v>74.658000000000001</v>
      </c>
      <c r="BO368" s="64">
        <f t="shared" si="55"/>
        <v>0.1263736263736264</v>
      </c>
      <c r="BP368" s="64">
        <f t="shared" si="56"/>
        <v>0.1263736263736264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134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29">
        <f>IFERROR(X365/H365,"0")+IFERROR(X366/H366,"0")+IFERROR(X367/H367,"0")+IFERROR(X368/H368,"0")+IFERROR(X369/H369,"0")+IFERROR(X370/H370,"0")</f>
        <v>117.87179487179488</v>
      </c>
      <c r="Y371" s="729">
        <f>IFERROR(Y365/H365,"0")+IFERROR(Y366/H366,"0")+IFERROR(Y367/H367,"0")+IFERROR(Y368/H368,"0")+IFERROR(Y369/H369,"0")+IFERROR(Y370/H370,"0")</f>
        <v>118</v>
      </c>
      <c r="Z371" s="729">
        <f>IFERROR(IF(Z365="",0,Z365),"0")+IFERROR(IF(Z366="",0,Z366),"0")+IFERROR(IF(Z367="",0,Z367),"0")+IFERROR(IF(Z368="",0,Z368),"0")+IFERROR(IF(Z369="",0,Z369),"0")+IFERROR(IF(Z370="",0,Z370),"0")</f>
        <v>1.9528299999999998</v>
      </c>
      <c r="AA371" s="730"/>
      <c r="AB371" s="730"/>
      <c r="AC371" s="730"/>
    </row>
    <row r="372" spans="1:68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29">
        <f>IFERROR(SUM(X365:X370),"0")</f>
        <v>809</v>
      </c>
      <c r="Y372" s="729">
        <f>IFERROR(SUM(Y365:Y370),"0")</f>
        <v>810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178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68</v>
      </c>
      <c r="X374" s="727">
        <v>40</v>
      </c>
      <c r="Y374" s="728">
        <f>IFERROR(IF(X374="",0,CEILING((X374/$H374),1)*$H374),"")</f>
        <v>42</v>
      </c>
      <c r="Z374" s="36">
        <f>IFERROR(IF(Y374=0,"",ROUNDUP(Y374/H374,0)*0.01898),"")</f>
        <v>9.4899999999999998E-2</v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42.471428571428568</v>
      </c>
      <c r="BN374" s="64">
        <f>IFERROR(Y374*I374/H374,"0")</f>
        <v>44.594999999999999</v>
      </c>
      <c r="BO374" s="64">
        <f>IFERROR(1/J374*(X374/H374),"0")</f>
        <v>7.4404761904761904E-2</v>
      </c>
      <c r="BP374" s="64">
        <f>IFERROR(1/J374*(Y374/H374),"0")</f>
        <v>7.8125E-2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7">
        <v>80</v>
      </c>
      <c r="Y375" s="728">
        <f>IFERROR(IF(X375="",0,CEILING((X375/$H375),1)*$H375),"")</f>
        <v>85.8</v>
      </c>
      <c r="Z375" s="36">
        <f>IFERROR(IF(Y375=0,"",ROUNDUP(Y375/H375,0)*0.01898),"")</f>
        <v>0.20877999999999999</v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85.32307692307694</v>
      </c>
      <c r="BN375" s="64">
        <f>IFERROR(Y375*I375/H375,"0")</f>
        <v>91.509000000000015</v>
      </c>
      <c r="BO375" s="64">
        <f>IFERROR(1/J375*(X375/H375),"0")</f>
        <v>0.16025641025641027</v>
      </c>
      <c r="BP375" s="64">
        <f>IFERROR(1/J375*(Y375/H375),"0")</f>
        <v>0.171875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134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7">
        <v>50</v>
      </c>
      <c r="Y376" s="728">
        <f>IFERROR(IF(X376="",0,CEILING((X376/$H376),1)*$H376),"")</f>
        <v>50.400000000000006</v>
      </c>
      <c r="Z376" s="36">
        <f>IFERROR(IF(Y376=0,"",ROUNDUP(Y376/H376,0)*0.01898),"")</f>
        <v>0.11388000000000001</v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53.089285714285715</v>
      </c>
      <c r="BN376" s="64">
        <f>IFERROR(Y376*I376/H376,"0")</f>
        <v>53.514000000000003</v>
      </c>
      <c r="BO376" s="64">
        <f>IFERROR(1/J376*(X376/H376),"0")</f>
        <v>9.3005952380952384E-2</v>
      </c>
      <c r="BP376" s="64">
        <f>IFERROR(1/J376*(Y376/H376),"0")</f>
        <v>9.375E-2</v>
      </c>
    </row>
    <row r="377" spans="1:68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29">
        <f>IFERROR(X374/H374,"0")+IFERROR(X375/H375,"0")+IFERROR(X376/H376,"0")</f>
        <v>20.970695970695971</v>
      </c>
      <c r="Y377" s="729">
        <f>IFERROR(Y374/H374,"0")+IFERROR(Y375/H375,"0")+IFERROR(Y376/H376,"0")</f>
        <v>22</v>
      </c>
      <c r="Z377" s="729">
        <f>IFERROR(IF(Z374="",0,Z374),"0")+IFERROR(IF(Z375="",0,Z375),"0")+IFERROR(IF(Z376="",0,Z376),"0")</f>
        <v>0.41756000000000004</v>
      </c>
      <c r="AA377" s="730"/>
      <c r="AB377" s="730"/>
      <c r="AC377" s="730"/>
    </row>
    <row r="378" spans="1:68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29">
        <f>IFERROR(SUM(X374:X376),"0")</f>
        <v>170</v>
      </c>
      <c r="Y378" s="729">
        <f>IFERROR(SUM(Y374:Y376),"0")</f>
        <v>178.2</v>
      </c>
      <c r="Z378" s="37"/>
      <c r="AA378" s="730"/>
      <c r="AB378" s="730"/>
      <c r="AC378" s="730"/>
    </row>
    <row r="379" spans="1:68" ht="14.25" hidden="1" customHeight="1" x14ac:dyDescent="0.25">
      <c r="A379" s="758" t="s">
        <v>81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602</v>
      </c>
      <c r="B380" s="54" t="s">
        <v>603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83" t="s">
        <v>604</v>
      </c>
      <c r="Q380" s="732"/>
      <c r="R380" s="732"/>
      <c r="S380" s="732"/>
      <c r="T380" s="733"/>
      <c r="U380" s="34" t="s">
        <v>251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95" t="s">
        <v>608</v>
      </c>
      <c r="Q381" s="732"/>
      <c r="R381" s="732"/>
      <c r="S381" s="732"/>
      <c r="T381" s="733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610</v>
      </c>
      <c r="B382" s="54" t="s">
        <v>611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613</v>
      </c>
      <c r="B383" s="54" t="s">
        <v>614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68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hidden="1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615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616</v>
      </c>
      <c r="B387" s="54" t="s">
        <v>617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68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620</v>
      </c>
      <c r="B388" s="54" t="s">
        <v>621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622</v>
      </c>
      <c r="B389" s="54" t="s">
        <v>623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68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624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149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customHeight="1" x14ac:dyDescent="0.25">
      <c r="A394" s="54" t="s">
        <v>625</v>
      </c>
      <c r="B394" s="54" t="s">
        <v>626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68</v>
      </c>
      <c r="X394" s="727">
        <v>27</v>
      </c>
      <c r="Y394" s="728">
        <f>IFERROR(IF(X394="",0,CEILING((X394/$H394),1)*$H394),"")</f>
        <v>27</v>
      </c>
      <c r="Z394" s="36">
        <f>IFERROR(IF(Y394=0,"",ROUNDUP(Y394/H394,0)*0.00651),"")</f>
        <v>9.7650000000000001E-2</v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30.419999999999998</v>
      </c>
      <c r="BN394" s="64">
        <f>IFERROR(Y394*I394/H394,"0")</f>
        <v>30.419999999999998</v>
      </c>
      <c r="BO394" s="64">
        <f>IFERROR(1/J394*(X394/H394),"0")</f>
        <v>8.241758241758243E-2</v>
      </c>
      <c r="BP394" s="64">
        <f>IFERROR(1/J394*(Y394/H394),"0")</f>
        <v>8.241758241758243E-2</v>
      </c>
    </row>
    <row r="395" spans="1:68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29">
        <f>IFERROR(X394/H394,"0")</f>
        <v>15</v>
      </c>
      <c r="Y395" s="729">
        <f>IFERROR(Y394/H394,"0")</f>
        <v>15</v>
      </c>
      <c r="Z395" s="729">
        <f>IFERROR(IF(Z394="",0,Z394),"0")</f>
        <v>9.7650000000000001E-2</v>
      </c>
      <c r="AA395" s="730"/>
      <c r="AB395" s="730"/>
      <c r="AC395" s="730"/>
    </row>
    <row r="396" spans="1:68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29">
        <f>IFERROR(SUM(X394:X394),"0")</f>
        <v>27</v>
      </c>
      <c r="Y396" s="729">
        <f>IFERROR(SUM(Y394:Y394),"0")</f>
        <v>27</v>
      </c>
      <c r="Z396" s="37"/>
      <c r="AA396" s="730"/>
      <c r="AB396" s="730"/>
      <c r="AC396" s="730"/>
    </row>
    <row r="397" spans="1:68" ht="14.25" hidden="1" customHeight="1" x14ac:dyDescent="0.25">
      <c r="A397" s="758" t="s">
        <v>63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628</v>
      </c>
      <c r="B398" s="54" t="s">
        <v>629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631</v>
      </c>
      <c r="B399" s="54" t="s">
        <v>632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68</v>
      </c>
      <c r="X399" s="727">
        <v>110</v>
      </c>
      <c r="Y399" s="728">
        <f>IFERROR(IF(X399="",0,CEILING((X399/$H399),1)*$H399),"")</f>
        <v>111.30000000000001</v>
      </c>
      <c r="Z399" s="36">
        <f>IFERROR(IF(Y399=0,"",ROUNDUP(Y399/H399,0)*0.00651),"")</f>
        <v>0.34503</v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123.19999999999997</v>
      </c>
      <c r="BN399" s="64">
        <f>IFERROR(Y399*I399/H399,"0")</f>
        <v>124.65599999999999</v>
      </c>
      <c r="BO399" s="64">
        <f>IFERROR(1/J399*(X399/H399),"0")</f>
        <v>0.28780743066457354</v>
      </c>
      <c r="BP399" s="64">
        <f>IFERROR(1/J399*(Y399/H399),"0")</f>
        <v>0.29120879120879123</v>
      </c>
    </row>
    <row r="400" spans="1:68" ht="27" customHeight="1" x14ac:dyDescent="0.25">
      <c r="A400" s="54" t="s">
        <v>634</v>
      </c>
      <c r="B400" s="54" t="s">
        <v>635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134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68</v>
      </c>
      <c r="X400" s="727">
        <v>66</v>
      </c>
      <c r="Y400" s="728">
        <f>IFERROR(IF(X400="",0,CEILING((X400/$H400),1)*$H400),"")</f>
        <v>67.2</v>
      </c>
      <c r="Z400" s="36">
        <f>IFERROR(IF(Y400=0,"",ROUNDUP(Y400/H400,0)*0.00651),"")</f>
        <v>0.20832000000000001</v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73.542857142857144</v>
      </c>
      <c r="BN400" s="64">
        <f>IFERROR(Y400*I400/H400,"0")</f>
        <v>74.88</v>
      </c>
      <c r="BO400" s="64">
        <f>IFERROR(1/J400*(X400/H400),"0")</f>
        <v>0.17268445839874411</v>
      </c>
      <c r="BP400" s="64">
        <f>IFERROR(1/J400*(Y400/H400),"0")</f>
        <v>0.17582417582417584</v>
      </c>
    </row>
    <row r="401" spans="1:68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29">
        <f>IFERROR(X398/H398,"0")+IFERROR(X399/H399,"0")+IFERROR(X400/H400,"0")</f>
        <v>83.80952380952381</v>
      </c>
      <c r="Y401" s="729">
        <f>IFERROR(Y398/H398,"0")+IFERROR(Y399/H399,"0")+IFERROR(Y400/H400,"0")</f>
        <v>85</v>
      </c>
      <c r="Z401" s="729">
        <f>IFERROR(IF(Z398="",0,Z398),"0")+IFERROR(IF(Z399="",0,Z399),"0")+IFERROR(IF(Z400="",0,Z400),"0")</f>
        <v>0.55335000000000001</v>
      </c>
      <c r="AA401" s="730"/>
      <c r="AB401" s="730"/>
      <c r="AC401" s="730"/>
    </row>
    <row r="402" spans="1:68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29">
        <f>IFERROR(SUM(X398:X400),"0")</f>
        <v>176</v>
      </c>
      <c r="Y402" s="729">
        <f>IFERROR(SUM(Y398:Y400),"0")</f>
        <v>178.5</v>
      </c>
      <c r="Z402" s="37"/>
      <c r="AA402" s="730"/>
      <c r="AB402" s="730"/>
      <c r="AC402" s="730"/>
    </row>
    <row r="403" spans="1:68" ht="27.75" hidden="1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638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89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customHeight="1" x14ac:dyDescent="0.25">
      <c r="A406" s="54" t="s">
        <v>639</v>
      </c>
      <c r="B406" s="54" t="s">
        <v>640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121</v>
      </c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68</v>
      </c>
      <c r="X406" s="727">
        <v>155</v>
      </c>
      <c r="Y406" s="728">
        <f t="shared" ref="Y406:Y415" si="57">IFERROR(IF(X406="",0,CEILING((X406/$H406),1)*$H406),"")</f>
        <v>165</v>
      </c>
      <c r="Z406" s="36">
        <f>IFERROR(IF(Y406=0,"",ROUNDUP(Y406/H406,0)*0.02175),"")</f>
        <v>0.23924999999999999</v>
      </c>
      <c r="AA406" s="56"/>
      <c r="AB406" s="57"/>
      <c r="AC406" s="465" t="s">
        <v>641</v>
      </c>
      <c r="AG406" s="64"/>
      <c r="AJ406" s="68" t="s">
        <v>123</v>
      </c>
      <c r="AK406" s="68">
        <v>720</v>
      </c>
      <c r="BB406" s="466" t="s">
        <v>1</v>
      </c>
      <c r="BM406" s="64">
        <f t="shared" ref="BM406:BM415" si="58">IFERROR(X406*I406/H406,"0")</f>
        <v>159.96</v>
      </c>
      <c r="BN406" s="64">
        <f t="shared" ref="BN406:BN415" si="59">IFERROR(Y406*I406/H406,"0")</f>
        <v>170.28000000000003</v>
      </c>
      <c r="BO406" s="64">
        <f t="shared" ref="BO406:BO415" si="60">IFERROR(1/J406*(X406/H406),"0")</f>
        <v>0.21527777777777779</v>
      </c>
      <c r="BP406" s="64">
        <f t="shared" ref="BP406:BP415" si="61">IFERROR(1/J406*(Y406/H406),"0")</f>
        <v>0.22916666666666666</v>
      </c>
    </row>
    <row r="407" spans="1:68" ht="27" hidden="1" customHeight="1" x14ac:dyDescent="0.25">
      <c r="A407" s="54" t="s">
        <v>639</v>
      </c>
      <c r="B407" s="54" t="s">
        <v>642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423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644</v>
      </c>
      <c r="B408" s="54" t="s">
        <v>645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121</v>
      </c>
      <c r="M408" s="33" t="s">
        <v>67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68</v>
      </c>
      <c r="X408" s="727">
        <v>220</v>
      </c>
      <c r="Y408" s="728">
        <f t="shared" si="57"/>
        <v>225</v>
      </c>
      <c r="Z408" s="36">
        <f>IFERROR(IF(Y408=0,"",ROUNDUP(Y408/H408,0)*0.02175),"")</f>
        <v>0.32624999999999998</v>
      </c>
      <c r="AA408" s="56"/>
      <c r="AB408" s="57"/>
      <c r="AC408" s="469" t="s">
        <v>646</v>
      </c>
      <c r="AG408" s="64"/>
      <c r="AJ408" s="68" t="s">
        <v>123</v>
      </c>
      <c r="AK408" s="68">
        <v>720</v>
      </c>
      <c r="BB408" s="470" t="s">
        <v>1</v>
      </c>
      <c r="BM408" s="64">
        <f t="shared" si="58"/>
        <v>227.04</v>
      </c>
      <c r="BN408" s="64">
        <f t="shared" si="59"/>
        <v>232.2</v>
      </c>
      <c r="BO408" s="64">
        <f t="shared" si="60"/>
        <v>0.30555555555555552</v>
      </c>
      <c r="BP408" s="64">
        <f t="shared" si="61"/>
        <v>0.3125</v>
      </c>
    </row>
    <row r="409" spans="1:68" ht="27" hidden="1" customHeight="1" x14ac:dyDescent="0.25">
      <c r="A409" s="54" t="s">
        <v>644</v>
      </c>
      <c r="B409" s="54" t="s">
        <v>647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423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hidden="1" customHeight="1" x14ac:dyDescent="0.25">
      <c r="A410" s="54" t="s">
        <v>648</v>
      </c>
      <c r="B410" s="54" t="s">
        <v>649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134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68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651</v>
      </c>
      <c r="B411" s="54" t="s">
        <v>652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121</v>
      </c>
      <c r="M411" s="33" t="s">
        <v>67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68</v>
      </c>
      <c r="X411" s="727">
        <v>276</v>
      </c>
      <c r="Y411" s="728">
        <f t="shared" si="57"/>
        <v>285</v>
      </c>
      <c r="Z411" s="36">
        <f>IFERROR(IF(Y411=0,"",ROUNDUP(Y411/H411,0)*0.02175),"")</f>
        <v>0.41324999999999995</v>
      </c>
      <c r="AA411" s="56"/>
      <c r="AB411" s="57"/>
      <c r="AC411" s="475" t="s">
        <v>653</v>
      </c>
      <c r="AG411" s="64"/>
      <c r="AJ411" s="68" t="s">
        <v>123</v>
      </c>
      <c r="AK411" s="68">
        <v>720</v>
      </c>
      <c r="BB411" s="476" t="s">
        <v>1</v>
      </c>
      <c r="BM411" s="64">
        <f t="shared" si="58"/>
        <v>284.83200000000005</v>
      </c>
      <c r="BN411" s="64">
        <f t="shared" si="59"/>
        <v>294.12</v>
      </c>
      <c r="BO411" s="64">
        <f t="shared" si="60"/>
        <v>0.3833333333333333</v>
      </c>
      <c r="BP411" s="64">
        <f t="shared" si="61"/>
        <v>0.39583333333333331</v>
      </c>
    </row>
    <row r="412" spans="1:68" ht="27" hidden="1" customHeight="1" x14ac:dyDescent="0.25">
      <c r="A412" s="54" t="s">
        <v>651</v>
      </c>
      <c r="B412" s="54" t="s">
        <v>654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423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655</v>
      </c>
      <c r="B413" s="54" t="s">
        <v>656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658</v>
      </c>
      <c r="B414" s="54" t="s">
        <v>659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68</v>
      </c>
      <c r="X414" s="727">
        <v>19</v>
      </c>
      <c r="Y414" s="728">
        <f t="shared" si="57"/>
        <v>20</v>
      </c>
      <c r="Z414" s="36">
        <f>IFERROR(IF(Y414=0,"",ROUNDUP(Y414/H414,0)*0.00902),"")</f>
        <v>3.6080000000000001E-2</v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19.797999999999998</v>
      </c>
      <c r="BN414" s="64">
        <f t="shared" si="59"/>
        <v>20.84</v>
      </c>
      <c r="BO414" s="64">
        <f t="shared" si="60"/>
        <v>2.8787878787878786E-2</v>
      </c>
      <c r="BP414" s="64">
        <f t="shared" si="61"/>
        <v>3.0303030303030304E-2</v>
      </c>
    </row>
    <row r="415" spans="1:68" ht="37.5" customHeight="1" x14ac:dyDescent="0.25">
      <c r="A415" s="54" t="s">
        <v>660</v>
      </c>
      <c r="B415" s="54" t="s">
        <v>661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68</v>
      </c>
      <c r="X415" s="727">
        <v>25</v>
      </c>
      <c r="Y415" s="728">
        <f t="shared" si="57"/>
        <v>25</v>
      </c>
      <c r="Z415" s="36">
        <f>IFERROR(IF(Y415=0,"",ROUNDUP(Y415/H415,0)*0.00902),"")</f>
        <v>4.5100000000000001E-2</v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26.05</v>
      </c>
      <c r="BN415" s="64">
        <f t="shared" si="59"/>
        <v>26.05</v>
      </c>
      <c r="BO415" s="64">
        <f t="shared" si="60"/>
        <v>3.787878787878788E-2</v>
      </c>
      <c r="BP415" s="64">
        <f t="shared" si="61"/>
        <v>3.787878787878788E-2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52.199999999999996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54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1.0599299999999998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29">
        <f>IFERROR(SUM(X406:X415),"0")</f>
        <v>695</v>
      </c>
      <c r="Y417" s="729">
        <f>IFERROR(SUM(Y406:Y415),"0")</f>
        <v>720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138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121</v>
      </c>
      <c r="M419" s="33" t="s">
        <v>93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68</v>
      </c>
      <c r="X419" s="727">
        <v>262</v>
      </c>
      <c r="Y419" s="728">
        <f>IFERROR(IF(X419="",0,CEILING((X419/$H419),1)*$H419),"")</f>
        <v>270</v>
      </c>
      <c r="Z419" s="36">
        <f>IFERROR(IF(Y419=0,"",ROUNDUP(Y419/H419,0)*0.02175),"")</f>
        <v>0.39149999999999996</v>
      </c>
      <c r="AA419" s="56"/>
      <c r="AB419" s="57"/>
      <c r="AC419" s="485" t="s">
        <v>664</v>
      </c>
      <c r="AG419" s="64"/>
      <c r="AJ419" s="68" t="s">
        <v>123</v>
      </c>
      <c r="AK419" s="68">
        <v>720</v>
      </c>
      <c r="BB419" s="486" t="s">
        <v>1</v>
      </c>
      <c r="BM419" s="64">
        <f>IFERROR(X419*I419/H419,"0")</f>
        <v>270.38400000000001</v>
      </c>
      <c r="BN419" s="64">
        <f>IFERROR(Y419*I419/H419,"0")</f>
        <v>278.64000000000004</v>
      </c>
      <c r="BO419" s="64">
        <f>IFERROR(1/J419*(X419/H419),"0")</f>
        <v>0.36388888888888882</v>
      </c>
      <c r="BP419" s="64">
        <f>IFERROR(1/J419*(Y419/H419),"0")</f>
        <v>0.375</v>
      </c>
    </row>
    <row r="420" spans="1:68" ht="27" hidden="1" customHeight="1" x14ac:dyDescent="0.25">
      <c r="A420" s="54" t="s">
        <v>665</v>
      </c>
      <c r="B420" s="54" t="s">
        <v>666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29">
        <f>IFERROR(X419/H419,"0")+IFERROR(X420/H420,"0")</f>
        <v>17.466666666666665</v>
      </c>
      <c r="Y421" s="729">
        <f>IFERROR(Y419/H419,"0")+IFERROR(Y420/H420,"0")</f>
        <v>18</v>
      </c>
      <c r="Z421" s="729">
        <f>IFERROR(IF(Z419="",0,Z419),"0")+IFERROR(IF(Z420="",0,Z420),"0")</f>
        <v>0.39149999999999996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29">
        <f>IFERROR(SUM(X419:X420),"0")</f>
        <v>262</v>
      </c>
      <c r="Y422" s="729">
        <f>IFERROR(SUM(Y419:Y420),"0")</f>
        <v>270</v>
      </c>
      <c r="Z422" s="37"/>
      <c r="AA422" s="730"/>
      <c r="AB422" s="730"/>
      <c r="AC422" s="730"/>
    </row>
    <row r="423" spans="1:68" ht="14.25" hidden="1" customHeight="1" x14ac:dyDescent="0.25">
      <c r="A423" s="758" t="s">
        <v>63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667</v>
      </c>
      <c r="B424" s="54" t="s">
        <v>668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84" t="s">
        <v>669</v>
      </c>
      <c r="Q424" s="732"/>
      <c r="R424" s="732"/>
      <c r="S424" s="732"/>
      <c r="T424" s="733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671</v>
      </c>
      <c r="B425" s="54" t="s">
        <v>672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46" t="s">
        <v>673</v>
      </c>
      <c r="Q425" s="732"/>
      <c r="R425" s="732"/>
      <c r="S425" s="732"/>
      <c r="T425" s="733"/>
      <c r="U425" s="34"/>
      <c r="V425" s="34"/>
      <c r="W425" s="35" t="s">
        <v>68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178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customHeight="1" x14ac:dyDescent="0.25">
      <c r="A429" s="54" t="s">
        <v>675</v>
      </c>
      <c r="B429" s="54" t="s">
        <v>676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40" t="s">
        <v>677</v>
      </c>
      <c r="Q429" s="732"/>
      <c r="R429" s="732"/>
      <c r="S429" s="732"/>
      <c r="T429" s="733"/>
      <c r="U429" s="34"/>
      <c r="V429" s="34"/>
      <c r="W429" s="35" t="s">
        <v>68</v>
      </c>
      <c r="X429" s="727">
        <v>20</v>
      </c>
      <c r="Y429" s="728">
        <f>IFERROR(IF(X429="",0,CEILING((X429/$H429),1)*$H429),"")</f>
        <v>27</v>
      </c>
      <c r="Z429" s="36">
        <f>IFERROR(IF(Y429=0,"",ROUNDUP(Y429/H429,0)*0.01898),"")</f>
        <v>5.6940000000000004E-2</v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21.153333333333332</v>
      </c>
      <c r="BN429" s="64">
        <f>IFERROR(Y429*I429/H429,"0")</f>
        <v>28.556999999999999</v>
      </c>
      <c r="BO429" s="64">
        <f>IFERROR(1/J429*(X429/H429),"0")</f>
        <v>3.4722222222222224E-2</v>
      </c>
      <c r="BP429" s="64">
        <f>IFERROR(1/J429*(Y429/H429),"0")</f>
        <v>4.6875E-2</v>
      </c>
    </row>
    <row r="430" spans="1:68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29">
        <f>IFERROR(X429/H429,"0")</f>
        <v>2.2222222222222223</v>
      </c>
      <c r="Y430" s="729">
        <f>IFERROR(Y429/H429,"0")</f>
        <v>3</v>
      </c>
      <c r="Z430" s="729">
        <f>IFERROR(IF(Z429="",0,Z429),"0")</f>
        <v>5.6940000000000004E-2</v>
      </c>
      <c r="AA430" s="730"/>
      <c r="AB430" s="730"/>
      <c r="AC430" s="730"/>
    </row>
    <row r="431" spans="1:68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29">
        <f>IFERROR(SUM(X429:X429),"0")</f>
        <v>20</v>
      </c>
      <c r="Y431" s="729">
        <f>IFERROR(SUM(Y429:Y429),"0")</f>
        <v>27</v>
      </c>
      <c r="Z431" s="37"/>
      <c r="AA431" s="730"/>
      <c r="AB431" s="730"/>
      <c r="AC431" s="730"/>
    </row>
    <row r="432" spans="1:68" ht="16.5" hidden="1" customHeight="1" x14ac:dyDescent="0.25">
      <c r="A432" s="757" t="s">
        <v>679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89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680</v>
      </c>
      <c r="B434" s="54" t="s">
        <v>681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680</v>
      </c>
      <c r="B435" s="54" t="s">
        <v>683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685</v>
      </c>
      <c r="B436" s="54" t="s">
        <v>686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685</v>
      </c>
      <c r="B437" s="54" t="s">
        <v>687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688</v>
      </c>
      <c r="B438" s="54" t="s">
        <v>689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691</v>
      </c>
      <c r="B439" s="54" t="s">
        <v>692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694</v>
      </c>
      <c r="B440" s="54" t="s">
        <v>695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68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696</v>
      </c>
      <c r="B441" s="54" t="s">
        <v>697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149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698</v>
      </c>
      <c r="B445" s="54" t="s">
        <v>699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701</v>
      </c>
      <c r="B446" s="54" t="s">
        <v>702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63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customHeight="1" x14ac:dyDescent="0.25">
      <c r="A450" s="54" t="s">
        <v>703</v>
      </c>
      <c r="B450" s="54" t="s">
        <v>704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68</v>
      </c>
      <c r="X450" s="727">
        <v>51</v>
      </c>
      <c r="Y450" s="728">
        <f>IFERROR(IF(X450="",0,CEILING((X450/$H450),1)*$H450),"")</f>
        <v>54</v>
      </c>
      <c r="Z450" s="36">
        <f>IFERROR(IF(Y450=0,"",ROUNDUP(Y450/H450,0)*0.01898),"")</f>
        <v>0.11388000000000001</v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53.941000000000003</v>
      </c>
      <c r="BN450" s="64">
        <f>IFERROR(Y450*I450/H450,"0")</f>
        <v>57.113999999999997</v>
      </c>
      <c r="BO450" s="64">
        <f>IFERROR(1/J450*(X450/H450),"0")</f>
        <v>8.8541666666666671E-2</v>
      </c>
      <c r="BP450" s="64">
        <f>IFERROR(1/J450*(Y450/H450),"0")</f>
        <v>9.375E-2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0" t="s">
        <v>708</v>
      </c>
      <c r="Q451" s="732"/>
      <c r="R451" s="732"/>
      <c r="S451" s="732"/>
      <c r="T451" s="733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68</v>
      </c>
      <c r="X452" s="727">
        <v>49</v>
      </c>
      <c r="Y452" s="728">
        <f>IFERROR(IF(X452="",0,CEILING((X452/$H452),1)*$H452),"")</f>
        <v>50.4</v>
      </c>
      <c r="Z452" s="36">
        <f>IFERROR(IF(Y452=0,"",ROUNDUP(Y452/H452,0)*0.00651),"")</f>
        <v>0.13671</v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54.39</v>
      </c>
      <c r="BN452" s="64">
        <f>IFERROR(Y452*I452/H452,"0")</f>
        <v>55.944000000000003</v>
      </c>
      <c r="BO452" s="64">
        <f>IFERROR(1/J452*(X452/H452),"0")</f>
        <v>0.1121794871794872</v>
      </c>
      <c r="BP452" s="64">
        <f>IFERROR(1/J452*(Y452/H452),"0")</f>
        <v>0.11538461538461539</v>
      </c>
    </row>
    <row r="453" spans="1:68" ht="27" hidden="1" customHeight="1" x14ac:dyDescent="0.25">
      <c r="A453" s="54" t="s">
        <v>710</v>
      </c>
      <c r="B453" s="54" t="s">
        <v>713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29">
        <f>IFERROR(X450/H450,"0")+IFERROR(X451/H451,"0")+IFERROR(X452/H452,"0")+IFERROR(X453/H453,"0")+IFERROR(X454/H454,"0")</f>
        <v>26.083333333333336</v>
      </c>
      <c r="Y455" s="729">
        <f>IFERROR(Y450/H450,"0")+IFERROR(Y451/H451,"0")+IFERROR(Y452/H452,"0")+IFERROR(Y453/H453,"0")+IFERROR(Y454/H454,"0")</f>
        <v>27</v>
      </c>
      <c r="Z455" s="729">
        <f>IFERROR(IF(Z450="",0,Z450),"0")+IFERROR(IF(Z451="",0,Z451),"0")+IFERROR(IF(Z452="",0,Z452),"0")+IFERROR(IF(Z453="",0,Z453),"0")+IFERROR(IF(Z454="",0,Z454),"0")</f>
        <v>0.25058999999999998</v>
      </c>
      <c r="AA455" s="730"/>
      <c r="AB455" s="730"/>
      <c r="AC455" s="730"/>
    </row>
    <row r="456" spans="1:68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29">
        <f>IFERROR(SUM(X450:X454),"0")</f>
        <v>100</v>
      </c>
      <c r="Y456" s="729">
        <f>IFERROR(SUM(Y450:Y454),"0")</f>
        <v>104.4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178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3" t="s">
        <v>719</v>
      </c>
      <c r="Q458" s="732"/>
      <c r="R458" s="732"/>
      <c r="S458" s="732"/>
      <c r="T458" s="733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722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149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71" t="s">
        <v>725</v>
      </c>
      <c r="Q464" s="732"/>
      <c r="R464" s="732"/>
      <c r="S464" s="732"/>
      <c r="T464" s="733"/>
      <c r="U464" s="34"/>
      <c r="V464" s="34"/>
      <c r="W464" s="35" t="s">
        <v>68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60" t="s">
        <v>729</v>
      </c>
      <c r="Q465" s="732"/>
      <c r="R465" s="732"/>
      <c r="S465" s="732"/>
      <c r="T465" s="733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38" t="s">
        <v>729</v>
      </c>
      <c r="Q466" s="732"/>
      <c r="R466" s="732"/>
      <c r="S466" s="732"/>
      <c r="T466" s="733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732</v>
      </c>
      <c r="B467" s="54" t="s">
        <v>733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80" t="s">
        <v>734</v>
      </c>
      <c r="Q467" s="732"/>
      <c r="R467" s="732"/>
      <c r="S467" s="732"/>
      <c r="T467" s="733"/>
      <c r="U467" s="34"/>
      <c r="V467" s="34"/>
      <c r="W467" s="35" t="s">
        <v>68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83" t="s">
        <v>739</v>
      </c>
      <c r="Q469" s="732"/>
      <c r="R469" s="732"/>
      <c r="S469" s="732"/>
      <c r="T469" s="733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740</v>
      </c>
      <c r="B470" s="54" t="s">
        <v>741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742</v>
      </c>
      <c r="B472" s="54" t="s">
        <v>745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7" t="s">
        <v>746</v>
      </c>
      <c r="Q472" s="732"/>
      <c r="R472" s="732"/>
      <c r="S472" s="732"/>
      <c r="T472" s="733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747</v>
      </c>
      <c r="B473" s="54" t="s">
        <v>748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68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27" t="s">
        <v>753</v>
      </c>
      <c r="Q475" s="732"/>
      <c r="R475" s="732"/>
      <c r="S475" s="732"/>
      <c r="T475" s="733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68</v>
      </c>
      <c r="X476" s="727">
        <v>18</v>
      </c>
      <c r="Y476" s="728">
        <f t="shared" si="67"/>
        <v>18.900000000000002</v>
      </c>
      <c r="Z476" s="36">
        <f t="shared" si="72"/>
        <v>4.5179999999999998E-2</v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19.114285714285714</v>
      </c>
      <c r="BN476" s="64">
        <f t="shared" si="69"/>
        <v>20.07</v>
      </c>
      <c r="BO476" s="64">
        <f t="shared" si="70"/>
        <v>3.6630036630036632E-2</v>
      </c>
      <c r="BP476" s="64">
        <f t="shared" si="71"/>
        <v>3.8461538461538464E-2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79</v>
      </c>
      <c r="Q478" s="751"/>
      <c r="R478" s="751"/>
      <c r="S478" s="751"/>
      <c r="T478" s="751"/>
      <c r="U478" s="751"/>
      <c r="V478" s="752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8.5714285714285712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9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4.5179999999999998E-2</v>
      </c>
      <c r="AA478" s="730"/>
      <c r="AB478" s="730"/>
      <c r="AC478" s="730"/>
    </row>
    <row r="479" spans="1:68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79</v>
      </c>
      <c r="Q479" s="751"/>
      <c r="R479" s="751"/>
      <c r="S479" s="751"/>
      <c r="T479" s="751"/>
      <c r="U479" s="751"/>
      <c r="V479" s="752"/>
      <c r="W479" s="37" t="s">
        <v>68</v>
      </c>
      <c r="X479" s="729">
        <f>IFERROR(SUM(X464:X477),"0")</f>
        <v>18</v>
      </c>
      <c r="Y479" s="729">
        <f>IFERROR(SUM(Y464:Y477),"0")</f>
        <v>18.900000000000002</v>
      </c>
      <c r="Z479" s="37"/>
      <c r="AA479" s="730"/>
      <c r="AB479" s="730"/>
      <c r="AC479" s="730"/>
    </row>
    <row r="480" spans="1:68" ht="14.25" hidden="1" customHeight="1" x14ac:dyDescent="0.25">
      <c r="A480" s="758" t="s">
        <v>63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759</v>
      </c>
      <c r="B481" s="54" t="s">
        <v>760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79</v>
      </c>
      <c r="Q483" s="751"/>
      <c r="R483" s="751"/>
      <c r="S483" s="751"/>
      <c r="T483" s="751"/>
      <c r="U483" s="751"/>
      <c r="V483" s="752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79</v>
      </c>
      <c r="Q484" s="751"/>
      <c r="R484" s="751"/>
      <c r="S484" s="751"/>
      <c r="T484" s="751"/>
      <c r="U484" s="751"/>
      <c r="V484" s="752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765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138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766</v>
      </c>
      <c r="B487" s="54" t="s">
        <v>767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769</v>
      </c>
      <c r="B488" s="54" t="s">
        <v>770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149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hidden="1" customHeight="1" x14ac:dyDescent="0.25">
      <c r="A492" s="54" t="s">
        <v>772</v>
      </c>
      <c r="B492" s="54" t="s">
        <v>773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4" t="s">
        <v>774</v>
      </c>
      <c r="Q492" s="732"/>
      <c r="R492" s="732"/>
      <c r="S492" s="732"/>
      <c r="T492" s="733"/>
      <c r="U492" s="34"/>
      <c r="V492" s="34"/>
      <c r="W492" s="35" t="s">
        <v>68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779</v>
      </c>
      <c r="B494" s="54" t="s">
        <v>780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26" t="s">
        <v>781</v>
      </c>
      <c r="Q494" s="732"/>
      <c r="R494" s="732"/>
      <c r="S494" s="732"/>
      <c r="T494" s="733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783</v>
      </c>
      <c r="B495" s="54" t="s">
        <v>784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79</v>
      </c>
      <c r="Q496" s="751"/>
      <c r="R496" s="751"/>
      <c r="S496" s="751"/>
      <c r="T496" s="751"/>
      <c r="U496" s="751"/>
      <c r="V496" s="752"/>
      <c r="W496" s="37" t="s">
        <v>80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hidden="1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79</v>
      </c>
      <c r="Q497" s="751"/>
      <c r="R497" s="751"/>
      <c r="S497" s="751"/>
      <c r="T497" s="751"/>
      <c r="U497" s="751"/>
      <c r="V497" s="752"/>
      <c r="W497" s="37" t="s">
        <v>68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hidden="1" customHeight="1" x14ac:dyDescent="0.25">
      <c r="A498" s="757" t="s">
        <v>785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149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786</v>
      </c>
      <c r="B500" s="54" t="s">
        <v>787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789</v>
      </c>
      <c r="B501" s="54" t="s">
        <v>790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11" t="s">
        <v>791</v>
      </c>
      <c r="Q501" s="732"/>
      <c r="R501" s="732"/>
      <c r="S501" s="732"/>
      <c r="T501" s="733"/>
      <c r="U501" s="34"/>
      <c r="V501" s="34"/>
      <c r="W501" s="35" t="s">
        <v>68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79</v>
      </c>
      <c r="Q502" s="751"/>
      <c r="R502" s="751"/>
      <c r="S502" s="751"/>
      <c r="T502" s="751"/>
      <c r="U502" s="751"/>
      <c r="V502" s="752"/>
      <c r="W502" s="37" t="s">
        <v>80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79</v>
      </c>
      <c r="Q503" s="751"/>
      <c r="R503" s="751"/>
      <c r="S503" s="751"/>
      <c r="T503" s="751"/>
      <c r="U503" s="751"/>
      <c r="V503" s="752"/>
      <c r="W503" s="37" t="s">
        <v>68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57" t="s">
        <v>793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149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794</v>
      </c>
      <c r="B506" s="54" t="s">
        <v>795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79</v>
      </c>
      <c r="Q507" s="751"/>
      <c r="R507" s="751"/>
      <c r="S507" s="751"/>
      <c r="T507" s="751"/>
      <c r="U507" s="751"/>
      <c r="V507" s="752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79</v>
      </c>
      <c r="Q508" s="751"/>
      <c r="R508" s="751"/>
      <c r="S508" s="751"/>
      <c r="T508" s="751"/>
      <c r="U508" s="751"/>
      <c r="V508" s="752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178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797</v>
      </c>
      <c r="B510" s="54" t="s">
        <v>798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79</v>
      </c>
      <c r="Q511" s="751"/>
      <c r="R511" s="751"/>
      <c r="S511" s="751"/>
      <c r="T511" s="751"/>
      <c r="U511" s="751"/>
      <c r="V511" s="752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79</v>
      </c>
      <c r="Q512" s="751"/>
      <c r="R512" s="751"/>
      <c r="S512" s="751"/>
      <c r="T512" s="751"/>
      <c r="U512" s="751"/>
      <c r="V512" s="752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800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89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customHeight="1" x14ac:dyDescent="0.25">
      <c r="A516" s="54" t="s">
        <v>801</v>
      </c>
      <c r="B516" s="54" t="s">
        <v>802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68</v>
      </c>
      <c r="X516" s="727">
        <v>22</v>
      </c>
      <c r="Y516" s="728">
        <f t="shared" ref="Y516:Y531" si="73">IFERROR(IF(X516="",0,CEILING((X516/$H516),1)*$H516),"")</f>
        <v>26.400000000000002</v>
      </c>
      <c r="Z516" s="36">
        <f t="shared" ref="Z516:Z521" si="74">IFERROR(IF(Y516=0,"",ROUNDUP(Y516/H516,0)*0.01196),"")</f>
        <v>5.9799999999999999E-2</v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23.5</v>
      </c>
      <c r="BN516" s="64">
        <f t="shared" ref="BN516:BN531" si="76">IFERROR(Y516*I516/H516,"0")</f>
        <v>28.200000000000003</v>
      </c>
      <c r="BO516" s="64">
        <f t="shared" ref="BO516:BO531" si="77">IFERROR(1/J516*(X516/H516),"0")</f>
        <v>4.0064102564102561E-2</v>
      </c>
      <c r="BP516" s="64">
        <f t="shared" ref="BP516:BP531" si="78">IFERROR(1/J516*(Y516/H516),"0")</f>
        <v>4.807692307692308E-2</v>
      </c>
    </row>
    <row r="517" spans="1:68" ht="27" hidden="1" customHeight="1" x14ac:dyDescent="0.25">
      <c r="A517" s="54" t="s">
        <v>804</v>
      </c>
      <c r="B517" s="54" t="s">
        <v>805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hidden="1" customHeight="1" x14ac:dyDescent="0.25">
      <c r="A518" s="54" t="s">
        <v>807</v>
      </c>
      <c r="B518" s="54" t="s">
        <v>808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7">
        <v>0</v>
      </c>
      <c r="Y518" s="728">
        <f t="shared" si="73"/>
        <v>0</v>
      </c>
      <c r="Z518" s="36" t="str">
        <f t="shared" si="74"/>
        <v/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16.5" hidden="1" customHeight="1" x14ac:dyDescent="0.25">
      <c r="A519" s="54" t="s">
        <v>810</v>
      </c>
      <c r="B519" s="54" t="s">
        <v>811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hidden="1" customHeight="1" x14ac:dyDescent="0.25">
      <c r="A520" s="54" t="s">
        <v>813</v>
      </c>
      <c r="B520" s="54" t="s">
        <v>814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68</v>
      </c>
      <c r="X520" s="727">
        <v>0</v>
      </c>
      <c r="Y520" s="728">
        <f t="shared" si="73"/>
        <v>0</v>
      </c>
      <c r="Z520" s="36" t="str">
        <f t="shared" si="74"/>
        <v/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16.5" hidden="1" customHeight="1" x14ac:dyDescent="0.25">
      <c r="A521" s="54" t="s">
        <v>816</v>
      </c>
      <c r="B521" s="54" t="s">
        <v>817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790" t="s">
        <v>821</v>
      </c>
      <c r="Q522" s="732"/>
      <c r="R522" s="732"/>
      <c r="S522" s="732"/>
      <c r="T522" s="733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822</v>
      </c>
      <c r="B523" s="54" t="s">
        <v>823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68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822</v>
      </c>
      <c r="B524" s="54" t="s">
        <v>824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825</v>
      </c>
      <c r="B525" s="54" t="s">
        <v>826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53" t="s">
        <v>829</v>
      </c>
      <c r="Q526" s="732"/>
      <c r="R526" s="732"/>
      <c r="S526" s="732"/>
      <c r="T526" s="733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793" t="s">
        <v>832</v>
      </c>
      <c r="Q527" s="732"/>
      <c r="R527" s="732"/>
      <c r="S527" s="732"/>
      <c r="T527" s="733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834</v>
      </c>
      <c r="B528" s="54" t="s">
        <v>835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68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834</v>
      </c>
      <c r="B529" s="54" t="s">
        <v>836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837</v>
      </c>
      <c r="B530" s="54" t="s">
        <v>838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1" t="s">
        <v>839</v>
      </c>
      <c r="Q530" s="732"/>
      <c r="R530" s="732"/>
      <c r="S530" s="732"/>
      <c r="T530" s="733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840</v>
      </c>
      <c r="B531" s="54" t="s">
        <v>841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79</v>
      </c>
      <c r="Q532" s="751"/>
      <c r="R532" s="751"/>
      <c r="S532" s="751"/>
      <c r="T532" s="751"/>
      <c r="U532" s="751"/>
      <c r="V532" s="752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4.1666666666666661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5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5.9799999999999999E-2</v>
      </c>
      <c r="AA532" s="730"/>
      <c r="AB532" s="730"/>
      <c r="AC532" s="730"/>
    </row>
    <row r="533" spans="1:68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79</v>
      </c>
      <c r="Q533" s="751"/>
      <c r="R533" s="751"/>
      <c r="S533" s="751"/>
      <c r="T533" s="751"/>
      <c r="U533" s="751"/>
      <c r="V533" s="752"/>
      <c r="W533" s="37" t="s">
        <v>68</v>
      </c>
      <c r="X533" s="729">
        <f>IFERROR(SUM(X516:X531),"0")</f>
        <v>22</v>
      </c>
      <c r="Y533" s="729">
        <f>IFERROR(SUM(Y516:Y531),"0")</f>
        <v>26.400000000000002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138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customHeight="1" x14ac:dyDescent="0.25">
      <c r="A535" s="54" t="s">
        <v>842</v>
      </c>
      <c r="B535" s="54" t="s">
        <v>843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68</v>
      </c>
      <c r="X535" s="727">
        <v>26</v>
      </c>
      <c r="Y535" s="728">
        <f>IFERROR(IF(X535="",0,CEILING((X535/$H535),1)*$H535),"")</f>
        <v>26.400000000000002</v>
      </c>
      <c r="Z535" s="36">
        <f>IFERROR(IF(Y535=0,"",ROUNDUP(Y535/H535,0)*0.01196),"")</f>
        <v>5.9799999999999999E-2</v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27.77272727272727</v>
      </c>
      <c r="BN535" s="64">
        <f>IFERROR(Y535*I535/H535,"0")</f>
        <v>28.200000000000003</v>
      </c>
      <c r="BO535" s="64">
        <f>IFERROR(1/J535*(X535/H535),"0")</f>
        <v>4.7348484848484848E-2</v>
      </c>
      <c r="BP535" s="64">
        <f>IFERROR(1/J535*(Y535/H535),"0")</f>
        <v>4.807692307692308E-2</v>
      </c>
    </row>
    <row r="536" spans="1:68" ht="16.5" hidden="1" customHeight="1" x14ac:dyDescent="0.25">
      <c r="A536" s="54" t="s">
        <v>842</v>
      </c>
      <c r="B536" s="54" t="s">
        <v>845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11" t="s">
        <v>846</v>
      </c>
      <c r="Q536" s="732"/>
      <c r="R536" s="732"/>
      <c r="S536" s="732"/>
      <c r="T536" s="733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848</v>
      </c>
      <c r="B537" s="54" t="s">
        <v>849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69" t="s">
        <v>850</v>
      </c>
      <c r="Q537" s="732"/>
      <c r="R537" s="732"/>
      <c r="S537" s="732"/>
      <c r="T537" s="733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851</v>
      </c>
      <c r="B538" s="54" t="s">
        <v>852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90" t="s">
        <v>853</v>
      </c>
      <c r="Q538" s="732"/>
      <c r="R538" s="732"/>
      <c r="S538" s="732"/>
      <c r="T538" s="733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79</v>
      </c>
      <c r="Q539" s="751"/>
      <c r="R539" s="751"/>
      <c r="S539" s="751"/>
      <c r="T539" s="751"/>
      <c r="U539" s="751"/>
      <c r="V539" s="752"/>
      <c r="W539" s="37" t="s">
        <v>80</v>
      </c>
      <c r="X539" s="729">
        <f>IFERROR(X535/H535,"0")+IFERROR(X536/H536,"0")+IFERROR(X537/H537,"0")+IFERROR(X538/H538,"0")</f>
        <v>4.9242424242424239</v>
      </c>
      <c r="Y539" s="729">
        <f>IFERROR(Y535/H535,"0")+IFERROR(Y536/H536,"0")+IFERROR(Y537/H537,"0")+IFERROR(Y538/H538,"0")</f>
        <v>5</v>
      </c>
      <c r="Z539" s="729">
        <f>IFERROR(IF(Z535="",0,Z535),"0")+IFERROR(IF(Z536="",0,Z536),"0")+IFERROR(IF(Z537="",0,Z537),"0")+IFERROR(IF(Z538="",0,Z538),"0")</f>
        <v>5.9799999999999999E-2</v>
      </c>
      <c r="AA539" s="730"/>
      <c r="AB539" s="730"/>
      <c r="AC539" s="730"/>
    </row>
    <row r="540" spans="1:68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79</v>
      </c>
      <c r="Q540" s="751"/>
      <c r="R540" s="751"/>
      <c r="S540" s="751"/>
      <c r="T540" s="751"/>
      <c r="U540" s="751"/>
      <c r="V540" s="752"/>
      <c r="W540" s="37" t="s">
        <v>68</v>
      </c>
      <c r="X540" s="729">
        <f>IFERROR(SUM(X535:X538),"0")</f>
        <v>26</v>
      </c>
      <c r="Y540" s="729">
        <f>IFERROR(SUM(Y535:Y538),"0")</f>
        <v>26.400000000000002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149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customHeight="1" x14ac:dyDescent="0.25">
      <c r="A542" s="54" t="s">
        <v>854</v>
      </c>
      <c r="B542" s="54" t="s">
        <v>855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23" t="s">
        <v>856</v>
      </c>
      <c r="Q542" s="732"/>
      <c r="R542" s="732"/>
      <c r="S542" s="732"/>
      <c r="T542" s="733"/>
      <c r="U542" s="34"/>
      <c r="V542" s="34"/>
      <c r="W542" s="35" t="s">
        <v>68</v>
      </c>
      <c r="X542" s="727">
        <v>20</v>
      </c>
      <c r="Y542" s="728">
        <f t="shared" ref="Y542:Y553" si="79">IFERROR(IF(X542="",0,CEILING((X542/$H542),1)*$H542),"")</f>
        <v>21.12</v>
      </c>
      <c r="Z542" s="36">
        <f>IFERROR(IF(Y542=0,"",ROUNDUP(Y542/H542,0)*0.01196),"")</f>
        <v>4.7840000000000001E-2</v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21.363636363636363</v>
      </c>
      <c r="BN542" s="64">
        <f t="shared" ref="BN542:BN553" si="81">IFERROR(Y542*I542/H542,"0")</f>
        <v>22.56</v>
      </c>
      <c r="BO542" s="64">
        <f t="shared" ref="BO542:BO553" si="82">IFERROR(1/J542*(X542/H542),"0")</f>
        <v>3.6421911421911424E-2</v>
      </c>
      <c r="BP542" s="64">
        <f t="shared" ref="BP542:BP553" si="83">IFERROR(1/J542*(Y542/H542),"0")</f>
        <v>3.8461538461538464E-2</v>
      </c>
    </row>
    <row r="543" spans="1:68" ht="27" hidden="1" customHeight="1" x14ac:dyDescent="0.25">
      <c r="A543" s="54" t="s">
        <v>858</v>
      </c>
      <c r="B543" s="54" t="s">
        <v>859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53" t="s">
        <v>860</v>
      </c>
      <c r="Q543" s="732"/>
      <c r="R543" s="732"/>
      <c r="S543" s="732"/>
      <c r="T543" s="733"/>
      <c r="U543" s="34"/>
      <c r="V543" s="34"/>
      <c r="W543" s="35" t="s">
        <v>68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862</v>
      </c>
      <c r="B544" s="54" t="s">
        <v>863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33" t="s">
        <v>864</v>
      </c>
      <c r="Q544" s="732"/>
      <c r="R544" s="732"/>
      <c r="S544" s="732"/>
      <c r="T544" s="733"/>
      <c r="U544" s="34"/>
      <c r="V544" s="34"/>
      <c r="W544" s="35" t="s">
        <v>68</v>
      </c>
      <c r="X544" s="727">
        <v>44</v>
      </c>
      <c r="Y544" s="728">
        <f t="shared" si="79"/>
        <v>47.52</v>
      </c>
      <c r="Z544" s="36">
        <f>IFERROR(IF(Y544=0,"",ROUNDUP(Y544/H544,0)*0.01196),"")</f>
        <v>0.10764</v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47</v>
      </c>
      <c r="BN544" s="64">
        <f t="shared" si="81"/>
        <v>50.760000000000005</v>
      </c>
      <c r="BO544" s="64">
        <f t="shared" si="82"/>
        <v>8.0128205128205121E-2</v>
      </c>
      <c r="BP544" s="64">
        <f t="shared" si="83"/>
        <v>8.6538461538461536E-2</v>
      </c>
    </row>
    <row r="545" spans="1:68" ht="27" hidden="1" customHeight="1" x14ac:dyDescent="0.25">
      <c r="A545" s="54" t="s">
        <v>866</v>
      </c>
      <c r="B545" s="54" t="s">
        <v>867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77" t="s">
        <v>868</v>
      </c>
      <c r="Q545" s="732"/>
      <c r="R545" s="732"/>
      <c r="S545" s="732"/>
      <c r="T545" s="733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869</v>
      </c>
      <c r="B546" s="54" t="s">
        <v>870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27" t="s">
        <v>871</v>
      </c>
      <c r="Q546" s="732"/>
      <c r="R546" s="732"/>
      <c r="S546" s="732"/>
      <c r="T546" s="733"/>
      <c r="U546" s="34"/>
      <c r="V546" s="34"/>
      <c r="W546" s="35" t="s">
        <v>68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869</v>
      </c>
      <c r="B547" s="54" t="s">
        <v>872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105" t="s">
        <v>873</v>
      </c>
      <c r="Q547" s="732"/>
      <c r="R547" s="732"/>
      <c r="S547" s="732"/>
      <c r="T547" s="733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869</v>
      </c>
      <c r="B548" s="54" t="s">
        <v>874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876</v>
      </c>
      <c r="B549" s="54" t="s">
        <v>877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68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876</v>
      </c>
      <c r="B550" s="54" t="s">
        <v>879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5" t="s">
        <v>880</v>
      </c>
      <c r="Q550" s="732"/>
      <c r="R550" s="732"/>
      <c r="S550" s="732"/>
      <c r="T550" s="733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881</v>
      </c>
      <c r="B551" s="54" t="s">
        <v>882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68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881</v>
      </c>
      <c r="B552" s="54" t="s">
        <v>884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94" t="s">
        <v>885</v>
      </c>
      <c r="Q552" s="732"/>
      <c r="R552" s="732"/>
      <c r="S552" s="732"/>
      <c r="T552" s="733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881</v>
      </c>
      <c r="B553" s="54" t="s">
        <v>886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79</v>
      </c>
      <c r="Q554" s="751"/>
      <c r="R554" s="751"/>
      <c r="S554" s="751"/>
      <c r="T554" s="751"/>
      <c r="U554" s="751"/>
      <c r="V554" s="752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12.121212121212119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13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0.15548000000000001</v>
      </c>
      <c r="AA554" s="730"/>
      <c r="AB554" s="730"/>
      <c r="AC554" s="730"/>
    </row>
    <row r="555" spans="1:68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79</v>
      </c>
      <c r="Q555" s="751"/>
      <c r="R555" s="751"/>
      <c r="S555" s="751"/>
      <c r="T555" s="751"/>
      <c r="U555" s="751"/>
      <c r="V555" s="752"/>
      <c r="W555" s="37" t="s">
        <v>68</v>
      </c>
      <c r="X555" s="729">
        <f>IFERROR(SUM(X542:X553),"0")</f>
        <v>64</v>
      </c>
      <c r="Y555" s="729">
        <f>IFERROR(SUM(Y542:Y553),"0")</f>
        <v>68.64</v>
      </c>
      <c r="Z555" s="37"/>
      <c r="AA555" s="730"/>
      <c r="AB555" s="730"/>
      <c r="AC555" s="730"/>
    </row>
    <row r="556" spans="1:68" ht="14.25" hidden="1" customHeight="1" x14ac:dyDescent="0.25">
      <c r="A556" s="758" t="s">
        <v>63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887</v>
      </c>
      <c r="B557" s="54" t="s">
        <v>888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890</v>
      </c>
      <c r="B558" s="54" t="s">
        <v>891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893</v>
      </c>
      <c r="B559" s="54" t="s">
        <v>894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178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896</v>
      </c>
      <c r="B563" s="54" t="s">
        <v>897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899</v>
      </c>
      <c r="B564" s="54" t="s">
        <v>900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1014" t="s">
        <v>901</v>
      </c>
      <c r="Q564" s="732"/>
      <c r="R564" s="732"/>
      <c r="S564" s="732"/>
      <c r="T564" s="733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79</v>
      </c>
      <c r="Q565" s="751"/>
      <c r="R565" s="751"/>
      <c r="S565" s="751"/>
      <c r="T565" s="751"/>
      <c r="U565" s="751"/>
      <c r="V565" s="752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79</v>
      </c>
      <c r="Q566" s="751"/>
      <c r="R566" s="751"/>
      <c r="S566" s="751"/>
      <c r="T566" s="751"/>
      <c r="U566" s="751"/>
      <c r="V566" s="752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902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89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903</v>
      </c>
      <c r="B570" s="54" t="s">
        <v>904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7" t="s">
        <v>905</v>
      </c>
      <c r="Q570" s="732"/>
      <c r="R570" s="732"/>
      <c r="S570" s="732"/>
      <c r="T570" s="733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24" t="s">
        <v>909</v>
      </c>
      <c r="Q571" s="732"/>
      <c r="R571" s="732"/>
      <c r="S571" s="732"/>
      <c r="T571" s="733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911</v>
      </c>
      <c r="B572" s="54" t="s">
        <v>912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35" t="s">
        <v>913</v>
      </c>
      <c r="Q572" s="732"/>
      <c r="R572" s="732"/>
      <c r="S572" s="732"/>
      <c r="T572" s="733"/>
      <c r="U572" s="34"/>
      <c r="V572" s="34"/>
      <c r="W572" s="35" t="s">
        <v>68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915</v>
      </c>
      <c r="B573" s="54" t="s">
        <v>916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72" t="s">
        <v>917</v>
      </c>
      <c r="Q573" s="732"/>
      <c r="R573" s="732"/>
      <c r="S573" s="732"/>
      <c r="T573" s="733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919</v>
      </c>
      <c r="B574" s="54" t="s">
        <v>920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98" t="s">
        <v>921</v>
      </c>
      <c r="Q574" s="732"/>
      <c r="R574" s="732"/>
      <c r="S574" s="732"/>
      <c r="T574" s="733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922</v>
      </c>
      <c r="B575" s="54" t="s">
        <v>923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75" t="s">
        <v>924</v>
      </c>
      <c r="Q575" s="732"/>
      <c r="R575" s="732"/>
      <c r="S575" s="732"/>
      <c r="T575" s="733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925</v>
      </c>
      <c r="B576" s="54" t="s">
        <v>926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58" t="s">
        <v>927</v>
      </c>
      <c r="Q576" s="732"/>
      <c r="R576" s="732"/>
      <c r="S576" s="732"/>
      <c r="T576" s="733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138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928</v>
      </c>
      <c r="B580" s="54" t="s">
        <v>929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21" t="s">
        <v>930</v>
      </c>
      <c r="Q580" s="732"/>
      <c r="R580" s="732"/>
      <c r="S580" s="732"/>
      <c r="T580" s="733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932</v>
      </c>
      <c r="B581" s="54" t="s">
        <v>933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6" t="s">
        <v>934</v>
      </c>
      <c r="Q581" s="732"/>
      <c r="R581" s="732"/>
      <c r="S581" s="732"/>
      <c r="T581" s="733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936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61" t="s">
        <v>937</v>
      </c>
      <c r="Q582" s="732"/>
      <c r="R582" s="732"/>
      <c r="S582" s="732"/>
      <c r="T582" s="733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939</v>
      </c>
      <c r="B583" s="54" t="s">
        <v>940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2" t="s">
        <v>941</v>
      </c>
      <c r="Q583" s="732"/>
      <c r="R583" s="732"/>
      <c r="S583" s="732"/>
      <c r="T583" s="733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79</v>
      </c>
      <c r="Q584" s="751"/>
      <c r="R584" s="751"/>
      <c r="S584" s="751"/>
      <c r="T584" s="751"/>
      <c r="U584" s="751"/>
      <c r="V584" s="752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79</v>
      </c>
      <c r="Q585" s="751"/>
      <c r="R585" s="751"/>
      <c r="S585" s="751"/>
      <c r="T585" s="751"/>
      <c r="U585" s="751"/>
      <c r="V585" s="752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149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customHeight="1" x14ac:dyDescent="0.25">
      <c r="A587" s="54" t="s">
        <v>942</v>
      </c>
      <c r="B587" s="54" t="s">
        <v>943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832" t="s">
        <v>944</v>
      </c>
      <c r="Q587" s="732"/>
      <c r="R587" s="732"/>
      <c r="S587" s="732"/>
      <c r="T587" s="733"/>
      <c r="U587" s="34"/>
      <c r="V587" s="34"/>
      <c r="W587" s="35" t="s">
        <v>68</v>
      </c>
      <c r="X587" s="727">
        <v>50</v>
      </c>
      <c r="Y587" s="728">
        <f t="shared" ref="Y587:Y593" si="89">IFERROR(IF(X587="",0,CEILING((X587/$H587),1)*$H587),"")</f>
        <v>50.400000000000006</v>
      </c>
      <c r="Z587" s="36">
        <f>IFERROR(IF(Y587=0,"",ROUNDUP(Y587/H587,0)*0.00902),"")</f>
        <v>0.10824</v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53.214285714285715</v>
      </c>
      <c r="BN587" s="64">
        <f t="shared" ref="BN587:BN593" si="91">IFERROR(Y587*I587/H587,"0")</f>
        <v>53.64</v>
      </c>
      <c r="BO587" s="64">
        <f t="shared" ref="BO587:BO593" si="92">IFERROR(1/J587*(X587/H587),"0")</f>
        <v>9.0187590187590191E-2</v>
      </c>
      <c r="BP587" s="64">
        <f t="shared" ref="BP587:BP593" si="93">IFERROR(1/J587*(Y587/H587),"0")</f>
        <v>9.0909090909090912E-2</v>
      </c>
    </row>
    <row r="588" spans="1:68" ht="27" hidden="1" customHeight="1" x14ac:dyDescent="0.25">
      <c r="A588" s="54" t="s">
        <v>946</v>
      </c>
      <c r="B588" s="54" t="s">
        <v>947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102" t="s">
        <v>948</v>
      </c>
      <c r="Q588" s="732"/>
      <c r="R588" s="732"/>
      <c r="S588" s="732"/>
      <c r="T588" s="733"/>
      <c r="U588" s="34"/>
      <c r="V588" s="34"/>
      <c r="W588" s="35" t="s">
        <v>68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950</v>
      </c>
      <c r="B589" s="54" t="s">
        <v>951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24" t="s">
        <v>952</v>
      </c>
      <c r="Q589" s="732"/>
      <c r="R589" s="732"/>
      <c r="S589" s="732"/>
      <c r="T589" s="733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954</v>
      </c>
      <c r="B590" s="54" t="s">
        <v>955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85" t="s">
        <v>956</v>
      </c>
      <c r="Q590" s="732"/>
      <c r="R590" s="732"/>
      <c r="S590" s="732"/>
      <c r="T590" s="733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958</v>
      </c>
      <c r="B591" s="54" t="s">
        <v>959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80" t="s">
        <v>960</v>
      </c>
      <c r="Q591" s="732"/>
      <c r="R591" s="732"/>
      <c r="S591" s="732"/>
      <c r="T591" s="733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962</v>
      </c>
      <c r="B592" s="54" t="s">
        <v>963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913" t="s">
        <v>964</v>
      </c>
      <c r="Q592" s="732"/>
      <c r="R592" s="732"/>
      <c r="S592" s="732"/>
      <c r="T592" s="733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965</v>
      </c>
      <c r="B593" s="54" t="s">
        <v>966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830" t="s">
        <v>967</v>
      </c>
      <c r="Q593" s="732"/>
      <c r="R593" s="732"/>
      <c r="S593" s="732"/>
      <c r="T593" s="733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79</v>
      </c>
      <c r="Q594" s="751"/>
      <c r="R594" s="751"/>
      <c r="S594" s="751"/>
      <c r="T594" s="751"/>
      <c r="U594" s="751"/>
      <c r="V594" s="752"/>
      <c r="W594" s="37" t="s">
        <v>80</v>
      </c>
      <c r="X594" s="729">
        <f>IFERROR(X587/H587,"0")+IFERROR(X588/H588,"0")+IFERROR(X589/H589,"0")+IFERROR(X590/H590,"0")+IFERROR(X591/H591,"0")+IFERROR(X592/H592,"0")+IFERROR(X593/H593,"0")</f>
        <v>11.904761904761905</v>
      </c>
      <c r="Y594" s="729">
        <f>IFERROR(Y587/H587,"0")+IFERROR(Y588/H588,"0")+IFERROR(Y589/H589,"0")+IFERROR(Y590/H590,"0")+IFERROR(Y591/H591,"0")+IFERROR(Y592/H592,"0")+IFERROR(Y593/H593,"0")</f>
        <v>12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0.10824</v>
      </c>
      <c r="AA594" s="730"/>
      <c r="AB594" s="730"/>
      <c r="AC594" s="730"/>
    </row>
    <row r="595" spans="1:68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79</v>
      </c>
      <c r="Q595" s="751"/>
      <c r="R595" s="751"/>
      <c r="S595" s="751"/>
      <c r="T595" s="751"/>
      <c r="U595" s="751"/>
      <c r="V595" s="752"/>
      <c r="W595" s="37" t="s">
        <v>68</v>
      </c>
      <c r="X595" s="729">
        <f>IFERROR(SUM(X587:X593),"0")</f>
        <v>50</v>
      </c>
      <c r="Y595" s="729">
        <f>IFERROR(SUM(Y587:Y593),"0")</f>
        <v>50.400000000000006</v>
      </c>
      <c r="Z595" s="37"/>
      <c r="AA595" s="730"/>
      <c r="AB595" s="730"/>
      <c r="AC595" s="730"/>
    </row>
    <row r="596" spans="1:68" ht="14.25" hidden="1" customHeight="1" x14ac:dyDescent="0.25">
      <c r="A596" s="758" t="s">
        <v>63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hidden="1" customHeight="1" x14ac:dyDescent="0.25">
      <c r="A597" s="54" t="s">
        <v>968</v>
      </c>
      <c r="B597" s="54" t="s">
        <v>969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070" t="s">
        <v>970</v>
      </c>
      <c r="Q597" s="732"/>
      <c r="R597" s="732"/>
      <c r="S597" s="732"/>
      <c r="T597" s="733"/>
      <c r="U597" s="34"/>
      <c r="V597" s="34"/>
      <c r="W597" s="35" t="s">
        <v>68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968</v>
      </c>
      <c r="B598" s="54" t="s">
        <v>972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66" t="s">
        <v>973</v>
      </c>
      <c r="Q598" s="732"/>
      <c r="R598" s="732"/>
      <c r="S598" s="732"/>
      <c r="T598" s="733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974</v>
      </c>
      <c r="B599" s="54" t="s">
        <v>975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33" t="s">
        <v>976</v>
      </c>
      <c r="Q599" s="732"/>
      <c r="R599" s="732"/>
      <c r="S599" s="732"/>
      <c r="T599" s="733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978</v>
      </c>
      <c r="B600" s="54" t="s">
        <v>979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134</v>
      </c>
      <c r="N600" s="33"/>
      <c r="O600" s="32">
        <v>45</v>
      </c>
      <c r="P600" s="756" t="s">
        <v>980</v>
      </c>
      <c r="Q600" s="732"/>
      <c r="R600" s="732"/>
      <c r="S600" s="732"/>
      <c r="T600" s="733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981</v>
      </c>
      <c r="B601" s="54" t="s">
        <v>982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134</v>
      </c>
      <c r="N601" s="33"/>
      <c r="O601" s="32">
        <v>45</v>
      </c>
      <c r="P601" s="1095" t="s">
        <v>983</v>
      </c>
      <c r="Q601" s="732"/>
      <c r="R601" s="732"/>
      <c r="S601" s="732"/>
      <c r="T601" s="733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79</v>
      </c>
      <c r="Q602" s="751"/>
      <c r="R602" s="751"/>
      <c r="S602" s="751"/>
      <c r="T602" s="751"/>
      <c r="U602" s="751"/>
      <c r="V602" s="752"/>
      <c r="W602" s="37" t="s">
        <v>80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hidden="1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79</v>
      </c>
      <c r="Q603" s="751"/>
      <c r="R603" s="751"/>
      <c r="S603" s="751"/>
      <c r="T603" s="751"/>
      <c r="U603" s="751"/>
      <c r="V603" s="752"/>
      <c r="W603" s="37" t="s">
        <v>68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178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984</v>
      </c>
      <c r="B605" s="54" t="s">
        <v>985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33" t="s">
        <v>986</v>
      </c>
      <c r="Q605" s="732"/>
      <c r="R605" s="732"/>
      <c r="S605" s="732"/>
      <c r="T605" s="733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984</v>
      </c>
      <c r="B606" s="54" t="s">
        <v>988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32" t="s">
        <v>989</v>
      </c>
      <c r="Q606" s="732"/>
      <c r="R606" s="732"/>
      <c r="S606" s="732"/>
      <c r="T606" s="733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990</v>
      </c>
      <c r="B607" s="54" t="s">
        <v>991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18" t="s">
        <v>992</v>
      </c>
      <c r="Q607" s="732"/>
      <c r="R607" s="732"/>
      <c r="S607" s="732"/>
      <c r="T607" s="733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990</v>
      </c>
      <c r="B608" s="54" t="s">
        <v>994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57" t="s">
        <v>995</v>
      </c>
      <c r="Q608" s="732"/>
      <c r="R608" s="732"/>
      <c r="S608" s="732"/>
      <c r="T608" s="733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79</v>
      </c>
      <c r="Q609" s="751"/>
      <c r="R609" s="751"/>
      <c r="S609" s="751"/>
      <c r="T609" s="751"/>
      <c r="U609" s="751"/>
      <c r="V609" s="752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79</v>
      </c>
      <c r="Q610" s="751"/>
      <c r="R610" s="751"/>
      <c r="S610" s="751"/>
      <c r="T610" s="751"/>
      <c r="U610" s="751"/>
      <c r="V610" s="752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996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89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997</v>
      </c>
      <c r="B613" s="54" t="s">
        <v>998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54" t="s">
        <v>999</v>
      </c>
      <c r="Q613" s="732"/>
      <c r="R613" s="732"/>
      <c r="S613" s="732"/>
      <c r="T613" s="733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1001</v>
      </c>
      <c r="B614" s="54" t="s">
        <v>1002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54" t="s">
        <v>1003</v>
      </c>
      <c r="Q614" s="732"/>
      <c r="R614" s="732"/>
      <c r="S614" s="732"/>
      <c r="T614" s="733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79</v>
      </c>
      <c r="Q615" s="751"/>
      <c r="R615" s="751"/>
      <c r="S615" s="751"/>
      <c r="T615" s="751"/>
      <c r="U615" s="751"/>
      <c r="V615" s="752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79</v>
      </c>
      <c r="Q616" s="751"/>
      <c r="R616" s="751"/>
      <c r="S616" s="751"/>
      <c r="T616" s="751"/>
      <c r="U616" s="751"/>
      <c r="V616" s="752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138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1005</v>
      </c>
      <c r="B618" s="54" t="s">
        <v>1006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31" t="s">
        <v>1007</v>
      </c>
      <c r="Q618" s="732"/>
      <c r="R618" s="732"/>
      <c r="S618" s="732"/>
      <c r="T618" s="733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79</v>
      </c>
      <c r="Q619" s="751"/>
      <c r="R619" s="751"/>
      <c r="S619" s="751"/>
      <c r="T619" s="751"/>
      <c r="U619" s="751"/>
      <c r="V619" s="752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79</v>
      </c>
      <c r="Q620" s="751"/>
      <c r="R620" s="751"/>
      <c r="S620" s="751"/>
      <c r="T620" s="751"/>
      <c r="U620" s="751"/>
      <c r="V620" s="752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149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1009</v>
      </c>
      <c r="B622" s="54" t="s">
        <v>1010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82" t="s">
        <v>1011</v>
      </c>
      <c r="Q622" s="732"/>
      <c r="R622" s="732"/>
      <c r="S622" s="732"/>
      <c r="T622" s="733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79</v>
      </c>
      <c r="Q623" s="751"/>
      <c r="R623" s="751"/>
      <c r="S623" s="751"/>
      <c r="T623" s="751"/>
      <c r="U623" s="751"/>
      <c r="V623" s="752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79</v>
      </c>
      <c r="Q624" s="751"/>
      <c r="R624" s="751"/>
      <c r="S624" s="751"/>
      <c r="T624" s="751"/>
      <c r="U624" s="751"/>
      <c r="V624" s="752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63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1013</v>
      </c>
      <c r="B626" s="54" t="s">
        <v>1014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45" t="s">
        <v>1015</v>
      </c>
      <c r="Q626" s="732"/>
      <c r="R626" s="732"/>
      <c r="S626" s="732"/>
      <c r="T626" s="733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1017</v>
      </c>
      <c r="B627" s="54" t="s">
        <v>1018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1" t="s">
        <v>1019</v>
      </c>
      <c r="Q627" s="732"/>
      <c r="R627" s="732"/>
      <c r="S627" s="732"/>
      <c r="T627" s="733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79</v>
      </c>
      <c r="Q628" s="751"/>
      <c r="R628" s="751"/>
      <c r="S628" s="751"/>
      <c r="T628" s="751"/>
      <c r="U628" s="751"/>
      <c r="V628" s="752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79</v>
      </c>
      <c r="Q629" s="751"/>
      <c r="R629" s="751"/>
      <c r="S629" s="751"/>
      <c r="T629" s="751"/>
      <c r="U629" s="751"/>
      <c r="V629" s="752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5209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5388.6299999999983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5507.8680742868246</v>
      </c>
      <c r="Y631" s="729">
        <f>IFERROR(SUM(BN22:BN627),"0")</f>
        <v>5696.8050000000003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10</v>
      </c>
      <c r="Y632" s="38">
        <f>ROUNDUP(SUM(BP22:BP627),0)</f>
        <v>10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5757.8680742868246</v>
      </c>
      <c r="Y633" s="729">
        <f>GrossWeightTotalR+PalletQtyTotalR*25</f>
        <v>5946.8050000000003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978.54573759573771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1005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11.256390000000003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60" t="s">
        <v>87</v>
      </c>
      <c r="D637" s="857"/>
      <c r="E637" s="857"/>
      <c r="F637" s="857"/>
      <c r="G637" s="857"/>
      <c r="H637" s="811"/>
      <c r="I637" s="760" t="s">
        <v>302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637</v>
      </c>
      <c r="Y637" s="811"/>
      <c r="Z637" s="760" t="s">
        <v>721</v>
      </c>
      <c r="AA637" s="857"/>
      <c r="AB637" s="857"/>
      <c r="AC637" s="811"/>
      <c r="AD637" s="724" t="s">
        <v>800</v>
      </c>
      <c r="AE637" s="760" t="s">
        <v>902</v>
      </c>
      <c r="AF637" s="811"/>
    </row>
    <row r="638" spans="1:68" ht="14.25" customHeight="1" thickTop="1" x14ac:dyDescent="0.2">
      <c r="A638" s="873" t="s">
        <v>1030</v>
      </c>
      <c r="B638" s="760" t="s">
        <v>62</v>
      </c>
      <c r="C638" s="760" t="s">
        <v>88</v>
      </c>
      <c r="D638" s="760" t="s">
        <v>115</v>
      </c>
      <c r="E638" s="760" t="s">
        <v>186</v>
      </c>
      <c r="F638" s="760" t="s">
        <v>220</v>
      </c>
      <c r="G638" s="760" t="s">
        <v>268</v>
      </c>
      <c r="H638" s="760" t="s">
        <v>87</v>
      </c>
      <c r="I638" s="760" t="s">
        <v>303</v>
      </c>
      <c r="J638" s="760" t="s">
        <v>331</v>
      </c>
      <c r="K638" s="760" t="s">
        <v>407</v>
      </c>
      <c r="L638" s="760" t="s">
        <v>418</v>
      </c>
      <c r="M638" s="760" t="s">
        <v>444</v>
      </c>
      <c r="N638" s="725"/>
      <c r="O638" s="760" t="s">
        <v>471</v>
      </c>
      <c r="P638" s="760" t="s">
        <v>474</v>
      </c>
      <c r="Q638" s="760" t="s">
        <v>483</v>
      </c>
      <c r="R638" s="760" t="s">
        <v>499</v>
      </c>
      <c r="S638" s="760" t="s">
        <v>509</v>
      </c>
      <c r="T638" s="760" t="s">
        <v>522</v>
      </c>
      <c r="U638" s="760" t="s">
        <v>533</v>
      </c>
      <c r="V638" s="760" t="s">
        <v>541</v>
      </c>
      <c r="W638" s="760" t="s">
        <v>624</v>
      </c>
      <c r="X638" s="760" t="s">
        <v>638</v>
      </c>
      <c r="Y638" s="760" t="s">
        <v>679</v>
      </c>
      <c r="Z638" s="760" t="s">
        <v>722</v>
      </c>
      <c r="AA638" s="760" t="s">
        <v>765</v>
      </c>
      <c r="AB638" s="760" t="s">
        <v>785</v>
      </c>
      <c r="AC638" s="760" t="s">
        <v>793</v>
      </c>
      <c r="AD638" s="760" t="s">
        <v>800</v>
      </c>
      <c r="AE638" s="760" t="s">
        <v>902</v>
      </c>
      <c r="AF638" s="760" t="s">
        <v>996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221.60000000000002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791.10000000000014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351.42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206.67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108</v>
      </c>
      <c r="I640" s="46">
        <f>IFERROR(Y177*1,"0")+IFERROR(Y181*1,"0")+IFERROR(Y182*1,"0")+IFERROR(Y183*1,"0")+IFERROR(Y184*1,"0")+IFERROR(Y185*1,"0")+IFERROR(Y186*1,"0")+IFERROR(Y187*1,"0")+IFERROR(Y188*1,"0")+IFERROR(Y189*1,"0")</f>
        <v>155.40000000000003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333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162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29.400000000000002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1512.4</v>
      </c>
      <c r="W640" s="46">
        <f>IFERROR(Y394*1,"0")+IFERROR(Y398*1,"0")+IFERROR(Y399*1,"0")+IFERROR(Y400*1,"0")</f>
        <v>205.5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1017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104.4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18.900000000000002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121.44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50.400000000000006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"/>
        <filter val="10,56"/>
        <filter val="100,00"/>
        <filter val="101,00"/>
        <filter val="103,00"/>
        <filter val="106,67"/>
        <filter val="11,90"/>
        <filter val="110,00"/>
        <filter val="117,87"/>
        <filter val="118,00"/>
        <filter val="12,12"/>
        <filter val="120,00"/>
        <filter val="125,00"/>
        <filter val="13,81"/>
        <filter val="134,00"/>
        <filter val="14,07"/>
        <filter val="15,00"/>
        <filter val="150,00"/>
        <filter val="152,00"/>
        <filter val="155,00"/>
        <filter val="161,00"/>
        <filter val="17,47"/>
        <filter val="170,00"/>
        <filter val="176,00"/>
        <filter val="18,00"/>
        <filter val="19,00"/>
        <filter val="19,21"/>
        <filter val="2,22"/>
        <filter val="20,00"/>
        <filter val="20,97"/>
        <filter val="200,00"/>
        <filter val="21,00"/>
        <filter val="210,00"/>
        <filter val="213,00"/>
        <filter val="22,00"/>
        <filter val="220,00"/>
        <filter val="23,00"/>
        <filter val="25,00"/>
        <filter val="256,00"/>
        <filter val="26,00"/>
        <filter val="26,08"/>
        <filter val="262,00"/>
        <filter val="27,00"/>
        <filter val="276,00"/>
        <filter val="28,00"/>
        <filter val="29,00"/>
        <filter val="30,00"/>
        <filter val="31,90"/>
        <filter val="33,61"/>
        <filter val="346,00"/>
        <filter val="35,00"/>
        <filter val="35,93"/>
        <filter val="36,00"/>
        <filter val="361,00"/>
        <filter val="37,00"/>
        <filter val="373,00"/>
        <filter val="38,12"/>
        <filter val="39,00"/>
        <filter val="39,44"/>
        <filter val="39,89"/>
        <filter val="4,17"/>
        <filter val="4,92"/>
        <filter val="40,00"/>
        <filter val="40,68"/>
        <filter val="413,00"/>
        <filter val="44,00"/>
        <filter val="46,00"/>
        <filter val="48,00"/>
        <filter val="49,00"/>
        <filter val="5 209,00"/>
        <filter val="5 507,87"/>
        <filter val="5 757,87"/>
        <filter val="50,00"/>
        <filter val="51,00"/>
        <filter val="52,00"/>
        <filter val="52,20"/>
        <filter val="53,00"/>
        <filter val="54,30"/>
        <filter val="55,00"/>
        <filter val="56,85"/>
        <filter val="62,00"/>
        <filter val="64,00"/>
        <filter val="66,00"/>
        <filter val="66,19"/>
        <filter val="67,00"/>
        <filter val="68,00"/>
        <filter val="69,00"/>
        <filter val="695,00"/>
        <filter val="71,00"/>
        <filter val="74,00"/>
        <filter val="740,00"/>
        <filter val="8,57"/>
        <filter val="80,00"/>
        <filter val="809,00"/>
        <filter val="82,00"/>
        <filter val="83,81"/>
        <filter val="88,00"/>
        <filter val="90,00"/>
        <filter val="92,00"/>
        <filter val="95,00"/>
        <filter val="978,55"/>
        <filter val="99,00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92 X112 X291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100 X129 X348 X406 X408 X411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2025-03-20T11:44:54Z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