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1F4E05-FCDD-45FF-B12F-5E825D5FAE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Y377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X197" i="1"/>
  <c r="X196" i="1"/>
  <c r="BO195" i="1"/>
  <c r="BM195" i="1"/>
  <c r="Y195" i="1"/>
  <c r="P195" i="1"/>
  <c r="BO194" i="1"/>
  <c r="BM194" i="1"/>
  <c r="Y194" i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O127" i="1"/>
  <c r="BM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O98" i="1"/>
  <c r="BM98" i="1"/>
  <c r="Y98" i="1"/>
  <c r="BO97" i="1"/>
  <c r="BM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221" i="1" l="1"/>
  <c r="BN221" i="1"/>
  <c r="Z221" i="1"/>
  <c r="BP251" i="1"/>
  <c r="BN251" i="1"/>
  <c r="Z251" i="1"/>
  <c r="BP291" i="1"/>
  <c r="BN291" i="1"/>
  <c r="Z291" i="1"/>
  <c r="BP366" i="1"/>
  <c r="BN366" i="1"/>
  <c r="Z366" i="1"/>
  <c r="BP409" i="1"/>
  <c r="BN409" i="1"/>
  <c r="Z409" i="1"/>
  <c r="Y427" i="1"/>
  <c r="Y426" i="1"/>
  <c r="BP424" i="1"/>
  <c r="BN424" i="1"/>
  <c r="Z424" i="1"/>
  <c r="BP454" i="1"/>
  <c r="BN454" i="1"/>
  <c r="Z45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X631" i="1"/>
  <c r="X633" i="1" s="1"/>
  <c r="Z23" i="1"/>
  <c r="BN23" i="1"/>
  <c r="Z39" i="1"/>
  <c r="BN39" i="1"/>
  <c r="Z54" i="1"/>
  <c r="BN54" i="1"/>
  <c r="Z68" i="1"/>
  <c r="BN68" i="1"/>
  <c r="Z78" i="1"/>
  <c r="BN78" i="1"/>
  <c r="Z103" i="1"/>
  <c r="BN103" i="1"/>
  <c r="Z114" i="1"/>
  <c r="BN114" i="1"/>
  <c r="Z148" i="1"/>
  <c r="BN148" i="1"/>
  <c r="Z171" i="1"/>
  <c r="BN171" i="1"/>
  <c r="Z199" i="1"/>
  <c r="BN199" i="1"/>
  <c r="BP211" i="1"/>
  <c r="BN211" i="1"/>
  <c r="Z211" i="1"/>
  <c r="BP238" i="1"/>
  <c r="BN238" i="1"/>
  <c r="Z238" i="1"/>
  <c r="BP268" i="1"/>
  <c r="BN268" i="1"/>
  <c r="Z268" i="1"/>
  <c r="BP352" i="1"/>
  <c r="BN352" i="1"/>
  <c r="Z352" i="1"/>
  <c r="BP376" i="1"/>
  <c r="BN376" i="1"/>
  <c r="Z376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Y213" i="1"/>
  <c r="BP76" i="1"/>
  <c r="BN76" i="1"/>
  <c r="BP84" i="1"/>
  <c r="BN84" i="1"/>
  <c r="Z84" i="1"/>
  <c r="BP98" i="1"/>
  <c r="BN98" i="1"/>
  <c r="Z98" i="1"/>
  <c r="BP105" i="1"/>
  <c r="BN105" i="1"/>
  <c r="Z105" i="1"/>
  <c r="Y122" i="1"/>
  <c r="BP118" i="1"/>
  <c r="BN118" i="1"/>
  <c r="Z118" i="1"/>
  <c r="BP127" i="1"/>
  <c r="BN127" i="1"/>
  <c r="Z127" i="1"/>
  <c r="BP131" i="1"/>
  <c r="BN131" i="1"/>
  <c r="Z131" i="1"/>
  <c r="Y154" i="1"/>
  <c r="BP152" i="1"/>
  <c r="BN152" i="1"/>
  <c r="Z152" i="1"/>
  <c r="Y178" i="1"/>
  <c r="BP177" i="1"/>
  <c r="BN177" i="1"/>
  <c r="Z177" i="1"/>
  <c r="Z178" i="1" s="1"/>
  <c r="Y190" i="1"/>
  <c r="BP181" i="1"/>
  <c r="BN181" i="1"/>
  <c r="Z181" i="1"/>
  <c r="BP186" i="1"/>
  <c r="BN186" i="1"/>
  <c r="Z186" i="1"/>
  <c r="BP205" i="1"/>
  <c r="BN205" i="1"/>
  <c r="Z205" i="1"/>
  <c r="Y227" i="1"/>
  <c r="BP215" i="1"/>
  <c r="BN215" i="1"/>
  <c r="Z215" i="1"/>
  <c r="BP223" i="1"/>
  <c r="BN223" i="1"/>
  <c r="Z223" i="1"/>
  <c r="BP240" i="1"/>
  <c r="BN240" i="1"/>
  <c r="Z240" i="1"/>
  <c r="BP253" i="1"/>
  <c r="BN253" i="1"/>
  <c r="Z253" i="1"/>
  <c r="BP270" i="1"/>
  <c r="BN270" i="1"/>
  <c r="Z270" i="1"/>
  <c r="BP319" i="1"/>
  <c r="BN319" i="1"/>
  <c r="Z319" i="1"/>
  <c r="Y325" i="1"/>
  <c r="BP324" i="1"/>
  <c r="BN324" i="1"/>
  <c r="Z324" i="1"/>
  <c r="Z325" i="1" s="1"/>
  <c r="BP328" i="1"/>
  <c r="BN328" i="1"/>
  <c r="Z328" i="1"/>
  <c r="BP354" i="1"/>
  <c r="BN354" i="1"/>
  <c r="Z354" i="1"/>
  <c r="BP368" i="1"/>
  <c r="BN368" i="1"/>
  <c r="Z368" i="1"/>
  <c r="BP388" i="1"/>
  <c r="BN388" i="1"/>
  <c r="Z388" i="1"/>
  <c r="BP411" i="1"/>
  <c r="BN411" i="1"/>
  <c r="Z411" i="1"/>
  <c r="BP435" i="1"/>
  <c r="BN435" i="1"/>
  <c r="Z435" i="1"/>
  <c r="Y447" i="1"/>
  <c r="BP445" i="1"/>
  <c r="BN445" i="1"/>
  <c r="Z445" i="1"/>
  <c r="BP464" i="1"/>
  <c r="BN464" i="1"/>
  <c r="Z464" i="1"/>
  <c r="BP466" i="1"/>
  <c r="BN466" i="1"/>
  <c r="Z466" i="1"/>
  <c r="BP470" i="1"/>
  <c r="BN470" i="1"/>
  <c r="Z470" i="1"/>
  <c r="B640" i="1"/>
  <c r="X632" i="1"/>
  <c r="Z25" i="1"/>
  <c r="BN25" i="1"/>
  <c r="X630" i="1"/>
  <c r="Z37" i="1"/>
  <c r="BN37" i="1"/>
  <c r="Z43" i="1"/>
  <c r="Z45" i="1" s="1"/>
  <c r="BN43" i="1"/>
  <c r="BP43" i="1"/>
  <c r="D640" i="1"/>
  <c r="Z52" i="1"/>
  <c r="BN52" i="1"/>
  <c r="Z60" i="1"/>
  <c r="BN60" i="1"/>
  <c r="Z66" i="1"/>
  <c r="BN66" i="1"/>
  <c r="BP66" i="1"/>
  <c r="Z70" i="1"/>
  <c r="BN70" i="1"/>
  <c r="Y80" i="1"/>
  <c r="Z76" i="1"/>
  <c r="Y107" i="1"/>
  <c r="BP97" i="1"/>
  <c r="BN97" i="1"/>
  <c r="Z97" i="1"/>
  <c r="BP99" i="1"/>
  <c r="BN99" i="1"/>
  <c r="Z99" i="1"/>
  <c r="BP112" i="1"/>
  <c r="BN112" i="1"/>
  <c r="Z112" i="1"/>
  <c r="Y133" i="1"/>
  <c r="BP124" i="1"/>
  <c r="BN124" i="1"/>
  <c r="Z124" i="1"/>
  <c r="BP128" i="1"/>
  <c r="BN128" i="1"/>
  <c r="Z128" i="1"/>
  <c r="BP142" i="1"/>
  <c r="BN142" i="1"/>
  <c r="Z142" i="1"/>
  <c r="BP165" i="1"/>
  <c r="BN165" i="1"/>
  <c r="Z165" i="1"/>
  <c r="BP185" i="1"/>
  <c r="BN185" i="1"/>
  <c r="Z185" i="1"/>
  <c r="J640" i="1"/>
  <c r="BP195" i="1"/>
  <c r="BN195" i="1"/>
  <c r="Z195" i="1"/>
  <c r="BP209" i="1"/>
  <c r="BN209" i="1"/>
  <c r="Z209" i="1"/>
  <c r="BP219" i="1"/>
  <c r="BN219" i="1"/>
  <c r="Z219" i="1"/>
  <c r="BP233" i="1"/>
  <c r="BN233" i="1"/>
  <c r="Z233" i="1"/>
  <c r="BP249" i="1"/>
  <c r="BN249" i="1"/>
  <c r="Z249" i="1"/>
  <c r="BP266" i="1"/>
  <c r="BN266" i="1"/>
  <c r="Z266" i="1"/>
  <c r="BP289" i="1"/>
  <c r="BN289" i="1"/>
  <c r="Z289" i="1"/>
  <c r="BP350" i="1"/>
  <c r="BN350" i="1"/>
  <c r="Z350" i="1"/>
  <c r="BP360" i="1"/>
  <c r="BN360" i="1"/>
  <c r="Z360" i="1"/>
  <c r="Y378" i="1"/>
  <c r="BP374" i="1"/>
  <c r="BN374" i="1"/>
  <c r="Z374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89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E640" i="1"/>
  <c r="H640" i="1"/>
  <c r="Y167" i="1"/>
  <c r="Y201" i="1"/>
  <c r="Y421" i="1"/>
  <c r="BP476" i="1"/>
  <c r="BN476" i="1"/>
  <c r="Z476" i="1"/>
  <c r="Y497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AF640" i="1"/>
  <c r="H9" i="1"/>
  <c r="A10" i="1"/>
  <c r="Y26" i="1"/>
  <c r="Y40" i="1"/>
  <c r="Y46" i="1"/>
  <c r="Y57" i="1"/>
  <c r="Y63" i="1"/>
  <c r="Y71" i="1"/>
  <c r="Y81" i="1"/>
  <c r="Y87" i="1"/>
  <c r="Y94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BP232" i="1"/>
  <c r="BN232" i="1"/>
  <c r="Z232" i="1"/>
  <c r="Z234" i="1" s="1"/>
  <c r="BP241" i="1"/>
  <c r="BN241" i="1"/>
  <c r="Z241" i="1"/>
  <c r="Y243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40" i="1"/>
  <c r="Y417" i="1"/>
  <c r="BP406" i="1"/>
  <c r="BN406" i="1"/>
  <c r="Z406" i="1"/>
  <c r="Y416" i="1"/>
  <c r="BP410" i="1"/>
  <c r="BN410" i="1"/>
  <c r="Z410" i="1"/>
  <c r="BP414" i="1"/>
  <c r="BN414" i="1"/>
  <c r="Z414" i="1"/>
  <c r="F9" i="1"/>
  <c r="J9" i="1"/>
  <c r="Z22" i="1"/>
  <c r="Z26" i="1" s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Z86" i="1" s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Z167" i="1" s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Z212" i="1" s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426" i="1" l="1"/>
  <c r="Z330" i="1"/>
  <c r="Z478" i="1"/>
  <c r="Z190" i="1"/>
  <c r="Z133" i="1"/>
  <c r="Z80" i="1"/>
  <c r="Z71" i="1"/>
  <c r="Z40" i="1"/>
  <c r="Z602" i="1"/>
  <c r="Z628" i="1"/>
  <c r="Z554" i="1"/>
  <c r="Z532" i="1"/>
  <c r="Z496" i="1"/>
  <c r="Z489" i="1"/>
  <c r="Z447" i="1"/>
  <c r="Z227" i="1"/>
  <c r="Z115" i="1"/>
  <c r="Z384" i="1"/>
  <c r="Z362" i="1"/>
  <c r="Z584" i="1"/>
  <c r="Z565" i="1"/>
  <c r="Z594" i="1"/>
  <c r="Z609" i="1"/>
  <c r="Z577" i="1"/>
  <c r="Z539" i="1"/>
  <c r="Z455" i="1"/>
  <c r="Z371" i="1"/>
  <c r="Y630" i="1"/>
  <c r="Y632" i="1"/>
  <c r="Z416" i="1"/>
  <c r="Z390" i="1"/>
  <c r="Z255" i="1"/>
  <c r="Z293" i="1"/>
  <c r="Z106" i="1"/>
  <c r="Z93" i="1"/>
  <c r="Z63" i="1"/>
  <c r="Z56" i="1"/>
  <c r="Y631" i="1"/>
  <c r="Z355" i="1"/>
  <c r="Z284" i="1"/>
  <c r="Z272" i="1"/>
  <c r="Y634" i="1"/>
  <c r="Z635" i="1" l="1"/>
  <c r="Y633" i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<sst xmlns="http://schemas.openxmlformats.org/spreadsheetml/2006/main" count="2958" uniqueCount="1056">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</sst>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45738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Суббота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0.58333333333333337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15</v>
      </c>
      <c r="Y53" s="728">
        <f t="shared" si="0"/>
        <v>16</v>
      </c>
      <c r="Z53" s="36">
        <f>IFERROR(IF(Y53=0,"",ROUNDUP(Y53/H53,0)*0.00902),"")</f>
        <v>3.6080000000000001E-2</v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15.7875</v>
      </c>
      <c r="BN53" s="64">
        <f t="shared" si="2"/>
        <v>16.84</v>
      </c>
      <c r="BO53" s="64">
        <f t="shared" si="3"/>
        <v>2.8409090909090912E-2</v>
      </c>
      <c r="BP53" s="64">
        <f t="shared" si="4"/>
        <v>3.0303030303030304E-2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3.75</v>
      </c>
      <c r="Y56" s="729">
        <f>IFERROR(Y49/H49,"0")+IFERROR(Y50/H50,"0")+IFERROR(Y51/H51,"0")+IFERROR(Y52/H52,"0")+IFERROR(Y53/H53,"0")+IFERROR(Y54/H54,"0")+IFERROR(Y55/H55,"0")</f>
        <v>4</v>
      </c>
      <c r="Z56" s="729">
        <f>IFERROR(IF(Z49="",0,Z49),"0")+IFERROR(IF(Z50="",0,Z50),"0")+IFERROR(IF(Z51="",0,Z51),"0")+IFERROR(IF(Z52="",0,Z52),"0")+IFERROR(IF(Z53="",0,Z53),"0")+IFERROR(IF(Z54="",0,Z54),"0")+IFERROR(IF(Z55="",0,Z55),"0")</f>
        <v>3.6080000000000001E-2</v>
      </c>
      <c r="AA56" s="730"/>
      <c r="AB56" s="730"/>
      <c r="AC56" s="730"/>
    </row>
    <row r="57" spans="1:68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15</v>
      </c>
      <c r="Y57" s="729">
        <f>IFERROR(SUM(Y49:Y55),"0")</f>
        <v>16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9</v>
      </c>
      <c r="Y59" s="728">
        <f>IFERROR(IF(X59="",0,CEILING((X59/$H59),1)*$H59),"")</f>
        <v>10.8</v>
      </c>
      <c r="Z59" s="36">
        <f>IFERROR(IF(Y59=0,"",ROUNDUP(Y59/H59,0)*0.01898),"")</f>
        <v>1.898E-2</v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9.3624999999999989</v>
      </c>
      <c r="BN59" s="64">
        <f>IFERROR(Y59*I59/H59,"0")</f>
        <v>11.234999999999999</v>
      </c>
      <c r="BO59" s="64">
        <f>IFERROR(1/J59*(X59/H59),"0")</f>
        <v>1.3020833333333332E-2</v>
      </c>
      <c r="BP59" s="64">
        <f>IFERROR(1/J59*(Y59/H59),"0")</f>
        <v>1.5625E-2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0.83333333333333326</v>
      </c>
      <c r="Y63" s="729">
        <f>IFERROR(Y59/H59,"0")+IFERROR(Y60/H60,"0")+IFERROR(Y61/H61,"0")+IFERROR(Y62/H62,"0")</f>
        <v>1</v>
      </c>
      <c r="Z63" s="729">
        <f>IFERROR(IF(Z59="",0,Z59),"0")+IFERROR(IF(Z60="",0,Z60),"0")+IFERROR(IF(Z61="",0,Z61),"0")+IFERROR(IF(Z62="",0,Z62),"0")</f>
        <v>1.898E-2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9</v>
      </c>
      <c r="Y64" s="729">
        <f>IFERROR(SUM(Y59:Y62),"0")</f>
        <v>10.8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115</v>
      </c>
      <c r="Y90" s="728">
        <f>IFERROR(IF(X90="",0,CEILING((X90/$H90),1)*$H90),"")</f>
        <v>118.80000000000001</v>
      </c>
      <c r="Z90" s="36">
        <f>IFERROR(IF(Y90=0,"",ROUNDUP(Y90/H90,0)*0.01898),"")</f>
        <v>0.20877999999999999</v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119.63194444444443</v>
      </c>
      <c r="BN90" s="64">
        <f>IFERROR(Y90*I90/H90,"0")</f>
        <v>123.58499999999999</v>
      </c>
      <c r="BO90" s="64">
        <f>IFERROR(1/J90*(X90/H90),"0")</f>
        <v>0.1663773148148148</v>
      </c>
      <c r="BP90" s="64">
        <f>IFERROR(1/J90*(Y90/H90),"0")</f>
        <v>0.171875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10.648148148148147</v>
      </c>
      <c r="Y93" s="729">
        <f>IFERROR(Y90/H90,"0")+IFERROR(Y91/H91,"0")+IFERROR(Y92/H92,"0")</f>
        <v>11</v>
      </c>
      <c r="Z93" s="729">
        <f>IFERROR(IF(Z90="",0,Z90),"0")+IFERROR(IF(Z91="",0,Z91),"0")+IFERROR(IF(Z92="",0,Z92),"0")</f>
        <v>0.20877999999999999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115</v>
      </c>
      <c r="Y94" s="729">
        <f>IFERROR(SUM(Y90:Y92),"0")</f>
        <v>118.80000000000001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45</v>
      </c>
      <c r="Y97" s="728">
        <f t="shared" si="10"/>
        <v>50.400000000000006</v>
      </c>
      <c r="Z97" s="36">
        <f>IFERROR(IF(Y97=0,"",ROUNDUP(Y97/H97,0)*0.01898),"")</f>
        <v>0.11388000000000001</v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47.780357142857142</v>
      </c>
      <c r="BN97" s="64">
        <f t="shared" si="12"/>
        <v>53.514000000000003</v>
      </c>
      <c r="BO97" s="64">
        <f t="shared" si="13"/>
        <v>8.3705357142857137E-2</v>
      </c>
      <c r="BP97" s="64">
        <f t="shared" si="14"/>
        <v>9.375E-2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7</v>
      </c>
      <c r="Y104" s="728">
        <f t="shared" si="10"/>
        <v>8.1000000000000014</v>
      </c>
      <c r="Z104" s="36">
        <f>IFERROR(IF(Y104=0,"",ROUNDUP(Y104/H104,0)*0.00902),"")</f>
        <v>2.7060000000000001E-2</v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7.7466666666666661</v>
      </c>
      <c r="BN104" s="64">
        <f t="shared" si="12"/>
        <v>8.9640000000000004</v>
      </c>
      <c r="BO104" s="64">
        <f t="shared" si="13"/>
        <v>1.9640852974186308E-2</v>
      </c>
      <c r="BP104" s="64">
        <f t="shared" si="14"/>
        <v>2.2727272727272731E-2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7.9497354497354493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9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0.14094000000000001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52</v>
      </c>
      <c r="Y107" s="729">
        <f>IFERROR(SUM(Y96:Y105),"0")</f>
        <v>58.500000000000007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28</v>
      </c>
      <c r="Y111" s="728">
        <f>IFERROR(IF(X111="",0,CEILING((X111/$H111),1)*$H111),"")</f>
        <v>33.599999999999994</v>
      </c>
      <c r="Z111" s="36">
        <f>IFERROR(IF(Y111=0,"",ROUNDUP(Y111/H111,0)*0.01898),"")</f>
        <v>5.6940000000000004E-2</v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29.087499999999999</v>
      </c>
      <c r="BN111" s="64">
        <f>IFERROR(Y111*I111/H111,"0")</f>
        <v>34.904999999999994</v>
      </c>
      <c r="BO111" s="64">
        <f>IFERROR(1/J111*(X111/H111),"0")</f>
        <v>3.90625E-2</v>
      </c>
      <c r="BP111" s="64">
        <f>IFERROR(1/J111*(Y111/H111),"0")</f>
        <v>4.6874999999999993E-2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10</v>
      </c>
      <c r="Y113" s="728">
        <f>IFERROR(IF(X113="",0,CEILING((X113/$H113),1)*$H113),"")</f>
        <v>13.5</v>
      </c>
      <c r="Z113" s="36">
        <f>IFERROR(IF(Y113=0,"",ROUNDUP(Y113/H113,0)*0.00902),"")</f>
        <v>2.7060000000000001E-2</v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10.466666666666667</v>
      </c>
      <c r="BN113" s="64">
        <f>IFERROR(Y113*I113/H113,"0")</f>
        <v>14.13</v>
      </c>
      <c r="BO113" s="64">
        <f>IFERROR(1/J113*(X113/H113),"0")</f>
        <v>1.6835016835016835E-2</v>
      </c>
      <c r="BP113" s="64">
        <f>IFERROR(1/J113*(Y113/H113),"0")</f>
        <v>2.2727272727272728E-2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4.7222222222222223</v>
      </c>
      <c r="Y115" s="729">
        <f>IFERROR(Y110/H110,"0")+IFERROR(Y111/H111,"0")+IFERROR(Y112/H112,"0")+IFERROR(Y113/H113,"0")+IFERROR(Y114/H114,"0")</f>
        <v>6</v>
      </c>
      <c r="Z115" s="729">
        <f>IFERROR(IF(Z110="",0,Z110),"0")+IFERROR(IF(Z111="",0,Z111),"0")+IFERROR(IF(Z112="",0,Z112),"0")+IFERROR(IF(Z113="",0,Z113),"0")+IFERROR(IF(Z114="",0,Z114),"0")</f>
        <v>8.4000000000000005E-2</v>
      </c>
      <c r="AA115" s="730"/>
      <c r="AB115" s="730"/>
      <c r="AC115" s="730"/>
    </row>
    <row r="116" spans="1:68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38</v>
      </c>
      <c r="Y116" s="729">
        <f>IFERROR(SUM(Y110:Y114),"0")</f>
        <v>47.099999999999994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32</v>
      </c>
      <c r="Y125" s="728">
        <f t="shared" si="15"/>
        <v>33.6</v>
      </c>
      <c r="Z125" s="36">
        <f>IFERROR(IF(Y125=0,"",ROUNDUP(Y125/H125,0)*0.01898),"")</f>
        <v>7.5920000000000001E-2</v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33.954285714285717</v>
      </c>
      <c r="BN125" s="64">
        <f t="shared" si="17"/>
        <v>35.652000000000001</v>
      </c>
      <c r="BO125" s="64">
        <f t="shared" si="18"/>
        <v>5.9523809523809521E-2</v>
      </c>
      <c r="BP125" s="64">
        <f t="shared" si="19"/>
        <v>6.25E-2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3.8095238095238093</v>
      </c>
      <c r="Y133" s="729">
        <f>IFERROR(Y124/H124,"0")+IFERROR(Y125/H125,"0")+IFERROR(Y126/H126,"0")+IFERROR(Y127/H127,"0")+IFERROR(Y128/H128,"0")+IFERROR(Y129/H129,"0")+IFERROR(Y130/H130,"0")+IFERROR(Y131/H131,"0")+IFERROR(Y132/H132,"0")</f>
        <v>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7.5920000000000001E-2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32</v>
      </c>
      <c r="Y134" s="729">
        <f>IFERROR(SUM(Y124:Y132),"0")</f>
        <v>33.6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9</v>
      </c>
      <c r="Y177" s="728">
        <f>IFERROR(IF(X177="",0,CEILING((X177/$H177),1)*$H177),"")</f>
        <v>9.9</v>
      </c>
      <c r="Z177" s="36">
        <f>IFERROR(IF(Y177=0,"",ROUNDUP(Y177/H177,0)*0.00502),"")</f>
        <v>2.5100000000000001E-2</v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9.4545454545454533</v>
      </c>
      <c r="BN177" s="64">
        <f>IFERROR(Y177*I177/H177,"0")</f>
        <v>10.400000000000002</v>
      </c>
      <c r="BO177" s="64">
        <f>IFERROR(1/J177*(X177/H177),"0")</f>
        <v>1.9425019425019428E-2</v>
      </c>
      <c r="BP177" s="64">
        <f>IFERROR(1/J177*(Y177/H177),"0")</f>
        <v>2.1367521367521368E-2</v>
      </c>
    </row>
    <row r="178" spans="1:68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4.5454545454545459</v>
      </c>
      <c r="Y178" s="729">
        <f>IFERROR(Y177/H177,"0")</f>
        <v>5</v>
      </c>
      <c r="Z178" s="729">
        <f>IFERROR(IF(Z177="",0,Z177),"0")</f>
        <v>2.5100000000000001E-2</v>
      </c>
      <c r="AA178" s="730"/>
      <c r="AB178" s="730"/>
      <c r="AC178" s="730"/>
    </row>
    <row r="179" spans="1:68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9</v>
      </c>
      <c r="Y179" s="729">
        <f>IFERROR(SUM(Y177:Y177),"0")</f>
        <v>9.9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97</v>
      </c>
      <c r="Y181" s="728">
        <f t="shared" ref="Y181:Y189" si="21">IFERROR(IF(X181="",0,CEILING((X181/$H181),1)*$H181),"")</f>
        <v>100.80000000000001</v>
      </c>
      <c r="Z181" s="36">
        <f>IFERROR(IF(Y181=0,"",ROUNDUP(Y181/H181,0)*0.00902),"")</f>
        <v>0.21648000000000001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103.23571428571428</v>
      </c>
      <c r="BN181" s="64">
        <f t="shared" ref="BN181:BN189" si="23">IFERROR(Y181*I181/H181,"0")</f>
        <v>107.28</v>
      </c>
      <c r="BO181" s="64">
        <f t="shared" ref="BO181:BO189" si="24">IFERROR(1/J181*(X181/H181),"0")</f>
        <v>0.17496392496392496</v>
      </c>
      <c r="BP181" s="64">
        <f t="shared" ref="BP181:BP189" si="25">IFERROR(1/J181*(Y181/H181),"0")</f>
        <v>0.18181818181818182</v>
      </c>
    </row>
    <row r="182" spans="1:68" ht="27" hidden="1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171</v>
      </c>
      <c r="Y183" s="728">
        <f t="shared" si="21"/>
        <v>172.20000000000002</v>
      </c>
      <c r="Z183" s="36">
        <f>IFERROR(IF(Y183=0,"",ROUNDUP(Y183/H183,0)*0.00902),"")</f>
        <v>0.36982000000000004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179.54999999999998</v>
      </c>
      <c r="BN183" s="64">
        <f t="shared" si="23"/>
        <v>180.81</v>
      </c>
      <c r="BO183" s="64">
        <f t="shared" si="24"/>
        <v>0.30844155844155846</v>
      </c>
      <c r="BP183" s="64">
        <f t="shared" si="25"/>
        <v>0.31060606060606061</v>
      </c>
    </row>
    <row r="184" spans="1:68" ht="27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12</v>
      </c>
      <c r="Y184" s="728">
        <f t="shared" si="21"/>
        <v>12.600000000000001</v>
      </c>
      <c r="Z184" s="36">
        <f>IFERROR(IF(Y184=0,"",ROUNDUP(Y184/H184,0)*0.00502),"")</f>
        <v>3.0120000000000001E-2</v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12.742857142857142</v>
      </c>
      <c r="BN184" s="64">
        <f t="shared" si="23"/>
        <v>13.38</v>
      </c>
      <c r="BO184" s="64">
        <f t="shared" si="24"/>
        <v>2.4420024420024423E-2</v>
      </c>
      <c r="BP184" s="64">
        <f t="shared" si="25"/>
        <v>2.5641025641025644E-2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12</v>
      </c>
      <c r="Y186" s="728">
        <f t="shared" si="21"/>
        <v>12.6</v>
      </c>
      <c r="Z186" s="36">
        <f>IFERROR(IF(Y186=0,"",ROUNDUP(Y186/H186,0)*0.00502),"")</f>
        <v>3.5140000000000005E-2</v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12.866666666666667</v>
      </c>
      <c r="BN186" s="64">
        <f t="shared" si="23"/>
        <v>13.509999999999998</v>
      </c>
      <c r="BO186" s="64">
        <f t="shared" si="24"/>
        <v>2.8490028490028491E-2</v>
      </c>
      <c r="BP186" s="64">
        <f t="shared" si="25"/>
        <v>2.9914529914529919E-2</v>
      </c>
    </row>
    <row r="187" spans="1:68" ht="27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13</v>
      </c>
      <c r="Y187" s="728">
        <f t="shared" si="21"/>
        <v>14.700000000000001</v>
      </c>
      <c r="Z187" s="36">
        <f>IFERROR(IF(Y187=0,"",ROUNDUP(Y187/H187,0)*0.00502),"")</f>
        <v>3.5140000000000005E-2</v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13.619047619047619</v>
      </c>
      <c r="BN187" s="64">
        <f t="shared" si="23"/>
        <v>15.4</v>
      </c>
      <c r="BO187" s="64">
        <f t="shared" si="24"/>
        <v>2.6455026455026454E-2</v>
      </c>
      <c r="BP187" s="64">
        <f t="shared" si="25"/>
        <v>2.9914529914529919E-2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82.38095238095238</v>
      </c>
      <c r="Y190" s="729">
        <f>IFERROR(Y181/H181,"0")+IFERROR(Y182/H182,"0")+IFERROR(Y183/H183,"0")+IFERROR(Y184/H184,"0")+IFERROR(Y185/H185,"0")+IFERROR(Y186/H186,"0")+IFERROR(Y187/H187,"0")+IFERROR(Y188/H188,"0")+IFERROR(Y189/H189,"0")</f>
        <v>85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0.68670000000000009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305</v>
      </c>
      <c r="Y191" s="729">
        <f>IFERROR(SUM(Y181:Y189),"0")</f>
        <v>312.90000000000003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164</v>
      </c>
      <c r="Y204" s="728">
        <f t="shared" ref="Y204:Y211" si="26">IFERROR(IF(X204="",0,CEILING((X204/$H204),1)*$H204),"")</f>
        <v>167.4</v>
      </c>
      <c r="Z204" s="36">
        <f>IFERROR(IF(Y204=0,"",ROUNDUP(Y204/H204,0)*0.00902),"")</f>
        <v>0.27961999999999998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170.37777777777779</v>
      </c>
      <c r="BN204" s="64">
        <f t="shared" ref="BN204:BN211" si="28">IFERROR(Y204*I204/H204,"0")</f>
        <v>173.91</v>
      </c>
      <c r="BO204" s="64">
        <f t="shared" ref="BO204:BO211" si="29">IFERROR(1/J204*(X204/H204),"0")</f>
        <v>0.23007856341189672</v>
      </c>
      <c r="BP204" s="64">
        <f t="shared" ref="BP204:BP211" si="30">IFERROR(1/J204*(Y204/H204),"0")</f>
        <v>0.23484848484848486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13</v>
      </c>
      <c r="Y205" s="728">
        <f t="shared" si="26"/>
        <v>16.200000000000003</v>
      </c>
      <c r="Z205" s="36">
        <f>IFERROR(IF(Y205=0,"",ROUNDUP(Y205/H205,0)*0.00902),"")</f>
        <v>2.7060000000000001E-2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13.505555555555556</v>
      </c>
      <c r="BN205" s="64">
        <f t="shared" si="28"/>
        <v>16.830000000000002</v>
      </c>
      <c r="BO205" s="64">
        <f t="shared" si="29"/>
        <v>1.8237934904601572E-2</v>
      </c>
      <c r="BP205" s="64">
        <f t="shared" si="30"/>
        <v>2.2727272727272731E-2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99</v>
      </c>
      <c r="Y207" s="728">
        <f t="shared" si="26"/>
        <v>102.60000000000001</v>
      </c>
      <c r="Z207" s="36">
        <f>IFERROR(IF(Y207=0,"",ROUNDUP(Y207/H207,0)*0.00902),"")</f>
        <v>0.17138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102.85</v>
      </c>
      <c r="BN207" s="64">
        <f t="shared" si="28"/>
        <v>106.59000000000002</v>
      </c>
      <c r="BO207" s="64">
        <f t="shared" si="29"/>
        <v>0.1388888888888889</v>
      </c>
      <c r="BP207" s="64">
        <f t="shared" si="30"/>
        <v>0.14393939393939395</v>
      </c>
    </row>
    <row r="208" spans="1:68" ht="27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13</v>
      </c>
      <c r="Y208" s="728">
        <f t="shared" si="26"/>
        <v>14.4</v>
      </c>
      <c r="Z208" s="36">
        <f>IFERROR(IF(Y208=0,"",ROUNDUP(Y208/H208,0)*0.00502),"")</f>
        <v>4.0160000000000001E-2</v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13.938888888888888</v>
      </c>
      <c r="BN208" s="64">
        <f t="shared" si="28"/>
        <v>15.439999999999998</v>
      </c>
      <c r="BO208" s="64">
        <f t="shared" si="29"/>
        <v>3.0864197530864203E-2</v>
      </c>
      <c r="BP208" s="64">
        <f t="shared" si="30"/>
        <v>3.4188034188034191E-2</v>
      </c>
    </row>
    <row r="209" spans="1:68" ht="27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13</v>
      </c>
      <c r="Y209" s="728">
        <f t="shared" si="26"/>
        <v>14.4</v>
      </c>
      <c r="Z209" s="36">
        <f>IFERROR(IF(Y209=0,"",ROUNDUP(Y209/H209,0)*0.00502),"")</f>
        <v>4.0160000000000001E-2</v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13.722222222222221</v>
      </c>
      <c r="BN209" s="64">
        <f t="shared" si="28"/>
        <v>15.2</v>
      </c>
      <c r="BO209" s="64">
        <f t="shared" si="29"/>
        <v>3.0864197530864203E-2</v>
      </c>
      <c r="BP209" s="64">
        <f t="shared" si="30"/>
        <v>3.4188034188034191E-2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9</v>
      </c>
      <c r="Y211" s="728">
        <f t="shared" si="26"/>
        <v>9</v>
      </c>
      <c r="Z211" s="36">
        <f>IFERROR(IF(Y211=0,"",ROUNDUP(Y211/H211,0)*0.00502),"")</f>
        <v>2.5100000000000001E-2</v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9.4999999999999982</v>
      </c>
      <c r="BN211" s="64">
        <f t="shared" si="28"/>
        <v>9.4999999999999982</v>
      </c>
      <c r="BO211" s="64">
        <f t="shared" si="29"/>
        <v>2.1367521367521368E-2</v>
      </c>
      <c r="BP211" s="64">
        <f t="shared" si="30"/>
        <v>2.1367521367521368E-2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70.555555555555543</v>
      </c>
      <c r="Y212" s="729">
        <f>IFERROR(Y204/H204,"0")+IFERROR(Y205/H205,"0")+IFERROR(Y206/H206,"0")+IFERROR(Y207/H207,"0")+IFERROR(Y208/H208,"0")+IFERROR(Y209/H209,"0")+IFERROR(Y210/H210,"0")+IFERROR(Y211/H211,"0")</f>
        <v>74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0.58347999999999989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311</v>
      </c>
      <c r="Y213" s="729">
        <f>IFERROR(SUM(Y204:Y211),"0")</f>
        <v>324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105</v>
      </c>
      <c r="Y219" s="728">
        <f t="shared" si="31"/>
        <v>105.6</v>
      </c>
      <c r="Z219" s="36">
        <f t="shared" ref="Z219:Z226" si="36">IFERROR(IF(Y219=0,"",ROUNDUP(Y219/H219,0)*0.00651),"")</f>
        <v>0.28644000000000003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116.81249999999999</v>
      </c>
      <c r="BN219" s="64">
        <f t="shared" si="33"/>
        <v>117.48</v>
      </c>
      <c r="BO219" s="64">
        <f t="shared" si="34"/>
        <v>0.24038461538461539</v>
      </c>
      <c r="BP219" s="64">
        <f t="shared" si="35"/>
        <v>0.24175824175824179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110</v>
      </c>
      <c r="Y221" s="728">
        <f t="shared" si="31"/>
        <v>110.39999999999999</v>
      </c>
      <c r="Z221" s="36">
        <f t="shared" si="36"/>
        <v>0.29946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121.55000000000001</v>
      </c>
      <c r="BN221" s="64">
        <f t="shared" si="33"/>
        <v>121.992</v>
      </c>
      <c r="BO221" s="64">
        <f t="shared" si="34"/>
        <v>0.25183150183150188</v>
      </c>
      <c r="BP221" s="64">
        <f t="shared" si="35"/>
        <v>0.25274725274725279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126</v>
      </c>
      <c r="Y222" s="728">
        <f t="shared" si="31"/>
        <v>127.19999999999999</v>
      </c>
      <c r="Z222" s="36">
        <f t="shared" si="36"/>
        <v>0.34503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139.23000000000002</v>
      </c>
      <c r="BN222" s="64">
        <f t="shared" si="33"/>
        <v>140.55599999999998</v>
      </c>
      <c r="BO222" s="64">
        <f t="shared" si="34"/>
        <v>0.28846153846153849</v>
      </c>
      <c r="BP222" s="64">
        <f t="shared" si="35"/>
        <v>0.29120879120879123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111</v>
      </c>
      <c r="Y224" s="728">
        <f t="shared" si="31"/>
        <v>112.8</v>
      </c>
      <c r="Z224" s="36">
        <f t="shared" si="36"/>
        <v>0.30597000000000002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122.65500000000002</v>
      </c>
      <c r="BN224" s="64">
        <f t="shared" si="33"/>
        <v>124.64400000000001</v>
      </c>
      <c r="BO224" s="64">
        <f t="shared" si="34"/>
        <v>0.25412087912087916</v>
      </c>
      <c r="BP224" s="64">
        <f t="shared" si="35"/>
        <v>0.25824175824175827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62</v>
      </c>
      <c r="Y225" s="728">
        <f t="shared" si="31"/>
        <v>62.4</v>
      </c>
      <c r="Z225" s="36">
        <f t="shared" si="36"/>
        <v>0.16925999999999999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68.665000000000006</v>
      </c>
      <c r="BN225" s="64">
        <f t="shared" si="33"/>
        <v>69.108000000000004</v>
      </c>
      <c r="BO225" s="64">
        <f t="shared" si="34"/>
        <v>0.14194139194139196</v>
      </c>
      <c r="BP225" s="64">
        <f t="shared" si="35"/>
        <v>0.14285714285714288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214.16666666666669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216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1.4061600000000001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514</v>
      </c>
      <c r="Y228" s="729">
        <f>IFERROR(SUM(Y215:Y226),"0")</f>
        <v>518.4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24</v>
      </c>
      <c r="Y290" s="728">
        <f>IFERROR(IF(X290="",0,CEILING((X290/$H290),1)*$H290),"")</f>
        <v>24</v>
      </c>
      <c r="Z290" s="36">
        <f>IFERROR(IF(Y290=0,"",ROUNDUP(Y290/H290,0)*0.00651),"")</f>
        <v>6.5100000000000005E-2</v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26.520000000000003</v>
      </c>
      <c r="BN290" s="64">
        <f>IFERROR(Y290*I290/H290,"0")</f>
        <v>26.520000000000003</v>
      </c>
      <c r="BO290" s="64">
        <f>IFERROR(1/J290*(X290/H290),"0")</f>
        <v>5.4945054945054951E-2</v>
      </c>
      <c r="BP290" s="64">
        <f>IFERROR(1/J290*(Y290/H290),"0")</f>
        <v>5.4945054945054951E-2</v>
      </c>
    </row>
    <row r="291" spans="1:68" ht="37.5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37</v>
      </c>
      <c r="Y291" s="728">
        <f>IFERROR(IF(X291="",0,CEILING((X291/$H291),1)*$H291),"")</f>
        <v>38.4</v>
      </c>
      <c r="Z291" s="36">
        <f>IFERROR(IF(Y291=0,"",ROUNDUP(Y291/H291,0)*0.00651),"")</f>
        <v>0.10416</v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39.775000000000006</v>
      </c>
      <c r="BN291" s="64">
        <f>IFERROR(Y291*I291/H291,"0")</f>
        <v>41.28</v>
      </c>
      <c r="BO291" s="64">
        <f>IFERROR(1/J291*(X291/H291),"0")</f>
        <v>8.4706959706959725E-2</v>
      </c>
      <c r="BP291" s="64">
        <f>IFERROR(1/J291*(Y291/H291),"0")</f>
        <v>8.7912087912087919E-2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25.416666666666668</v>
      </c>
      <c r="Y293" s="729">
        <f>IFERROR(Y288/H288,"0")+IFERROR(Y289/H289,"0")+IFERROR(Y290/H290,"0")+IFERROR(Y291/H291,"0")+IFERROR(Y292/H292,"0")</f>
        <v>26</v>
      </c>
      <c r="Z293" s="729">
        <f>IFERROR(IF(Z288="",0,Z288),"0")+IFERROR(IF(Z289="",0,Z289),"0")+IFERROR(IF(Z290="",0,Z290),"0")+IFERROR(IF(Z291="",0,Z291),"0")+IFERROR(IF(Z292="",0,Z292),"0")</f>
        <v>0.16926000000000002</v>
      </c>
      <c r="AA293" s="730"/>
      <c r="AB293" s="730"/>
      <c r="AC293" s="730"/>
    </row>
    <row r="294" spans="1:68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61</v>
      </c>
      <c r="Y294" s="729">
        <f>IFERROR(SUM(Y288:Y292),"0")</f>
        <v>62.4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hidden="1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780</v>
      </c>
      <c r="Y406" s="728">
        <f t="shared" ref="Y406:Y415" si="57">IFERROR(IF(X406="",0,CEILING((X406/$H406),1)*$H406),"")</f>
        <v>780</v>
      </c>
      <c r="Z406" s="36">
        <f>IFERROR(IF(Y406=0,"",ROUNDUP(Y406/H406,0)*0.02175),"")</f>
        <v>1.131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804.95999999999992</v>
      </c>
      <c r="BN406" s="64">
        <f t="shared" ref="BN406:BN415" si="59">IFERROR(Y406*I406/H406,"0")</f>
        <v>804.95999999999992</v>
      </c>
      <c r="BO406" s="64">
        <f t="shared" ref="BO406:BO415" si="60">IFERROR(1/J406*(X406/H406),"0")</f>
        <v>1.0833333333333333</v>
      </c>
      <c r="BP406" s="64">
        <f t="shared" ref="BP406:BP415" si="61">IFERROR(1/J406*(Y406/H406),"0")</f>
        <v>1.0833333333333333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190</v>
      </c>
      <c r="Y408" s="728">
        <f t="shared" si="57"/>
        <v>195</v>
      </c>
      <c r="Z408" s="36">
        <f>IFERROR(IF(Y408=0,"",ROUNDUP(Y408/H408,0)*0.02175),"")</f>
        <v>0.28275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196.08</v>
      </c>
      <c r="BN408" s="64">
        <f t="shared" si="59"/>
        <v>201.23999999999998</v>
      </c>
      <c r="BO408" s="64">
        <f t="shared" si="60"/>
        <v>0.26388888888888884</v>
      </c>
      <c r="BP408" s="64">
        <f t="shared" si="61"/>
        <v>0.27083333333333331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400</v>
      </c>
      <c r="Y410" s="728">
        <f t="shared" si="57"/>
        <v>405</v>
      </c>
      <c r="Z410" s="36">
        <f>IFERROR(IF(Y410=0,"",ROUNDUP(Y410/H410,0)*0.02175),"")</f>
        <v>0.58724999999999994</v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412.8</v>
      </c>
      <c r="BN410" s="64">
        <f t="shared" si="59"/>
        <v>417.96000000000004</v>
      </c>
      <c r="BO410" s="64">
        <f t="shared" si="60"/>
        <v>0.55555555555555558</v>
      </c>
      <c r="BP410" s="64">
        <f t="shared" si="61"/>
        <v>0.5625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151</v>
      </c>
      <c r="Y411" s="728">
        <f t="shared" si="57"/>
        <v>165</v>
      </c>
      <c r="Z411" s="36">
        <f>IFERROR(IF(Y411=0,"",ROUNDUP(Y411/H411,0)*0.02175),"")</f>
        <v>0.23924999999999999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155.83199999999999</v>
      </c>
      <c r="BN411" s="64">
        <f t="shared" si="59"/>
        <v>170.28000000000003</v>
      </c>
      <c r="BO411" s="64">
        <f t="shared" si="60"/>
        <v>0.2097222222222222</v>
      </c>
      <c r="BP411" s="64">
        <f t="shared" si="61"/>
        <v>0.22916666666666666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101.4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103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2.2402500000000001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1521</v>
      </c>
      <c r="Y417" s="729">
        <f>IFERROR(SUM(Y406:Y415),"0")</f>
        <v>1545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981</v>
      </c>
      <c r="Y419" s="728">
        <f>IFERROR(IF(X419="",0,CEILING((X419/$H419),1)*$H419),"")</f>
        <v>990</v>
      </c>
      <c r="Z419" s="36">
        <f>IFERROR(IF(Y419=0,"",ROUNDUP(Y419/H419,0)*0.02175),"")</f>
        <v>1.4355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1012.3920000000001</v>
      </c>
      <c r="BN419" s="64">
        <f>IFERROR(Y419*I419/H419,"0")</f>
        <v>1021.6800000000001</v>
      </c>
      <c r="BO419" s="64">
        <f>IFERROR(1/J419*(X419/H419),"0")</f>
        <v>1.3625</v>
      </c>
      <c r="BP419" s="64">
        <f>IFERROR(1/J419*(Y419/H419),"0")</f>
        <v>1.375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65.400000000000006</v>
      </c>
      <c r="Y421" s="729">
        <f>IFERROR(Y419/H419,"0")+IFERROR(Y420/H420,"0")</f>
        <v>66</v>
      </c>
      <c r="Z421" s="729">
        <f>IFERROR(IF(Z419="",0,Z419),"0")+IFERROR(IF(Z420="",0,Z420),"0")</f>
        <v>1.4355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981</v>
      </c>
      <c r="Y422" s="729">
        <f>IFERROR(SUM(Y419:Y420),"0")</f>
        <v>990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42</v>
      </c>
      <c r="Y429" s="728">
        <f>IFERROR(IF(X429="",0,CEILING((X429/$H429),1)*$H429),"")</f>
        <v>45</v>
      </c>
      <c r="Z429" s="36">
        <f>IFERROR(IF(Y429=0,"",ROUNDUP(Y429/H429,0)*0.01898),"")</f>
        <v>9.4899999999999998E-2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44.421999999999997</v>
      </c>
      <c r="BN429" s="64">
        <f>IFERROR(Y429*I429/H429,"0")</f>
        <v>47.594999999999999</v>
      </c>
      <c r="BO429" s="64">
        <f>IFERROR(1/J429*(X429/H429),"0")</f>
        <v>7.2916666666666671E-2</v>
      </c>
      <c r="BP429" s="64">
        <f>IFERROR(1/J429*(Y429/H429),"0")</f>
        <v>7.8125E-2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4.666666666666667</v>
      </c>
      <c r="Y430" s="729">
        <f>IFERROR(Y429/H429,"0")</f>
        <v>5</v>
      </c>
      <c r="Z430" s="729">
        <f>IFERROR(IF(Z429="",0,Z429),"0")</f>
        <v>9.4899999999999998E-2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42</v>
      </c>
      <c r="Y431" s="729">
        <f>IFERROR(SUM(Y429:Y429),"0")</f>
        <v>45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440</v>
      </c>
      <c r="Y450" s="728">
        <f>IFERROR(IF(X450="",0,CEILING((X450/$H450),1)*$H450),"")</f>
        <v>441</v>
      </c>
      <c r="Z450" s="36">
        <f>IFERROR(IF(Y450=0,"",ROUNDUP(Y450/H450,0)*0.01898),"")</f>
        <v>0.93002000000000007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465.37333333333328</v>
      </c>
      <c r="BN450" s="64">
        <f>IFERROR(Y450*I450/H450,"0")</f>
        <v>466.43099999999998</v>
      </c>
      <c r="BO450" s="64">
        <f>IFERROR(1/J450*(X450/H450),"0")</f>
        <v>0.76388888888888884</v>
      </c>
      <c r="BP450" s="64">
        <f>IFERROR(1/J450*(Y450/H450),"0")</f>
        <v>0.765625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48.888888888888886</v>
      </c>
      <c r="Y455" s="729">
        <f>IFERROR(Y450/H450,"0")+IFERROR(Y451/H451,"0")+IFERROR(Y452/H452,"0")+IFERROR(Y453/H453,"0")+IFERROR(Y454/H454,"0")</f>
        <v>49</v>
      </c>
      <c r="Z455" s="729">
        <f>IFERROR(IF(Z450="",0,Z450),"0")+IFERROR(IF(Z451="",0,Z451),"0")+IFERROR(IF(Z452="",0,Z452),"0")+IFERROR(IF(Z453="",0,Z453),"0")+IFERROR(IF(Z454="",0,Z454),"0")</f>
        <v>0.93002000000000007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440</v>
      </c>
      <c r="Y456" s="729">
        <f>IFERROR(SUM(Y450:Y454),"0")</f>
        <v>441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43</v>
      </c>
      <c r="Y464" s="728">
        <f t="shared" ref="Y464:Y477" si="67">IFERROR(IF(X464="",0,CEILING((X464/$H464),1)*$H464),"")</f>
        <v>43.2</v>
      </c>
      <c r="Z464" s="36">
        <f>IFERROR(IF(Y464=0,"",ROUNDUP(Y464/H464,0)*0.00902),"")</f>
        <v>7.2160000000000002E-2</v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44.672222222222224</v>
      </c>
      <c r="BN464" s="64">
        <f t="shared" ref="BN464:BN477" si="69">IFERROR(Y464*I464/H464,"0")</f>
        <v>44.88</v>
      </c>
      <c r="BO464" s="64">
        <f t="shared" ref="BO464:BO477" si="70">IFERROR(1/J464*(X464/H464),"0")</f>
        <v>6.0325476992143662E-2</v>
      </c>
      <c r="BP464" s="64">
        <f t="shared" ref="BP464:BP477" si="71">IFERROR(1/J464*(Y464/H464),"0")</f>
        <v>6.0606060606060608E-2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2</v>
      </c>
      <c r="Y473" s="728">
        <f t="shared" si="67"/>
        <v>2.1</v>
      </c>
      <c r="Z473" s="36">
        <f t="shared" si="72"/>
        <v>5.0200000000000002E-3</v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2.1238095238095238</v>
      </c>
      <c r="BN473" s="64">
        <f t="shared" si="69"/>
        <v>2.23</v>
      </c>
      <c r="BO473" s="64">
        <f t="shared" si="70"/>
        <v>4.0700040700040706E-3</v>
      </c>
      <c r="BP473" s="64">
        <f t="shared" si="71"/>
        <v>4.2735042735042739E-3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8.9153439153439145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9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7.7179999999999999E-2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45</v>
      </c>
      <c r="Y479" s="729">
        <f>IFERROR(SUM(Y464:Y477),"0")</f>
        <v>45.300000000000004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75</v>
      </c>
      <c r="Y492" s="728">
        <f>IFERROR(IF(X492="",0,CEILING((X492/$H492),1)*$H492),"")</f>
        <v>75.600000000000009</v>
      </c>
      <c r="Z492" s="36">
        <f>IFERROR(IF(Y492=0,"",ROUNDUP(Y492/H492,0)*0.00902),"")</f>
        <v>0.12628</v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77.916666666666657</v>
      </c>
      <c r="BN492" s="64">
        <f>IFERROR(Y492*I492/H492,"0")</f>
        <v>78.540000000000006</v>
      </c>
      <c r="BO492" s="64">
        <f>IFERROR(1/J492*(X492/H492),"0")</f>
        <v>0.10521885521885521</v>
      </c>
      <c r="BP492" s="64">
        <f>IFERROR(1/J492*(Y492/H492),"0")</f>
        <v>0.10606060606060606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13.888888888888888</v>
      </c>
      <c r="Y496" s="729">
        <f>IFERROR(Y492/H492,"0")+IFERROR(Y493/H493,"0")+IFERROR(Y494/H494,"0")+IFERROR(Y495/H495,"0")</f>
        <v>14</v>
      </c>
      <c r="Z496" s="729">
        <f>IFERROR(IF(Z492="",0,Z492),"0")+IFERROR(IF(Z493="",0,Z493),"0")+IFERROR(IF(Z494="",0,Z494),"0")+IFERROR(IF(Z495="",0,Z495),"0")</f>
        <v>0.12628</v>
      </c>
      <c r="AA496" s="730"/>
      <c r="AB496" s="730"/>
      <c r="AC496" s="730"/>
    </row>
    <row r="497" spans="1:68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75</v>
      </c>
      <c r="Y497" s="729">
        <f>IFERROR(SUM(Y492:Y495),"0")</f>
        <v>75.600000000000009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6</v>
      </c>
      <c r="Y517" s="728">
        <f t="shared" si="73"/>
        <v>10.56</v>
      </c>
      <c r="Z517" s="36">
        <f t="shared" si="74"/>
        <v>2.392E-2</v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6.4090909090909083</v>
      </c>
      <c r="BN517" s="64">
        <f t="shared" si="76"/>
        <v>11.28</v>
      </c>
      <c r="BO517" s="64">
        <f t="shared" si="77"/>
        <v>1.0926573426573426E-2</v>
      </c>
      <c r="BP517" s="64">
        <f t="shared" si="78"/>
        <v>1.9230769230769232E-2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115</v>
      </c>
      <c r="Y518" s="728">
        <f t="shared" si="73"/>
        <v>116.16000000000001</v>
      </c>
      <c r="Z518" s="36">
        <f t="shared" si="74"/>
        <v>0.26312000000000002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122.84090909090907</v>
      </c>
      <c r="BN518" s="64">
        <f t="shared" si="76"/>
        <v>124.08000000000001</v>
      </c>
      <c r="BO518" s="64">
        <f t="shared" si="77"/>
        <v>0.20942599067599066</v>
      </c>
      <c r="BP518" s="64">
        <f t="shared" si="78"/>
        <v>0.21153846153846156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229</v>
      </c>
      <c r="Y520" s="728">
        <f t="shared" si="73"/>
        <v>232.32000000000002</v>
      </c>
      <c r="Z520" s="36">
        <f t="shared" si="74"/>
        <v>0.52624000000000004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244.61363636363635</v>
      </c>
      <c r="BN520" s="64">
        <f t="shared" si="76"/>
        <v>248.16000000000003</v>
      </c>
      <c r="BO520" s="64">
        <f t="shared" si="77"/>
        <v>0.41703088578088576</v>
      </c>
      <c r="BP520" s="64">
        <f t="shared" si="78"/>
        <v>0.42307692307692313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66.287878787878782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68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0.81328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350</v>
      </c>
      <c r="Y533" s="729">
        <f>IFERROR(SUM(Y516:Y531),"0")</f>
        <v>359.04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188</v>
      </c>
      <c r="Y535" s="728">
        <f>IFERROR(IF(X535="",0,CEILING((X535/$H535),1)*$H535),"")</f>
        <v>190.08</v>
      </c>
      <c r="Z535" s="36">
        <f>IFERROR(IF(Y535=0,"",ROUNDUP(Y535/H535,0)*0.01196),"")</f>
        <v>0.43056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200.81818181818178</v>
      </c>
      <c r="BN535" s="64">
        <f>IFERROR(Y535*I535/H535,"0")</f>
        <v>203.04000000000002</v>
      </c>
      <c r="BO535" s="64">
        <f>IFERROR(1/J535*(X535/H535),"0")</f>
        <v>0.34236596736596736</v>
      </c>
      <c r="BP535" s="64">
        <f>IFERROR(1/J535*(Y535/H535),"0")</f>
        <v>0.34615384615384615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35.606060606060602</v>
      </c>
      <c r="Y539" s="729">
        <f>IFERROR(Y535/H535,"0")+IFERROR(Y536/H536,"0")+IFERROR(Y537/H537,"0")+IFERROR(Y538/H538,"0")</f>
        <v>36</v>
      </c>
      <c r="Z539" s="729">
        <f>IFERROR(IF(Z535="",0,Z535),"0")+IFERROR(IF(Z536="",0,Z536),"0")+IFERROR(IF(Z537="",0,Z537),"0")+IFERROR(IF(Z538="",0,Z538),"0")</f>
        <v>0.43056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188</v>
      </c>
      <c r="Y540" s="729">
        <f>IFERROR(SUM(Y535:Y538),"0")</f>
        <v>190.08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36</v>
      </c>
      <c r="Y542" s="728">
        <f t="shared" ref="Y542:Y553" si="79">IFERROR(IF(X542="",0,CEILING((X542/$H542),1)*$H542),"")</f>
        <v>36.96</v>
      </c>
      <c r="Z542" s="36">
        <f>IFERROR(IF(Y542=0,"",ROUNDUP(Y542/H542,0)*0.01196),"")</f>
        <v>8.3720000000000003E-2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38.454545454545453</v>
      </c>
      <c r="BN542" s="64">
        <f t="shared" ref="BN542:BN553" si="81">IFERROR(Y542*I542/H542,"0")</f>
        <v>39.479999999999997</v>
      </c>
      <c r="BO542" s="64">
        <f t="shared" ref="BO542:BO553" si="82">IFERROR(1/J542*(X542/H542),"0")</f>
        <v>6.555944055944056E-2</v>
      </c>
      <c r="BP542" s="64">
        <f t="shared" ref="BP542:BP553" si="83">IFERROR(1/J542*(Y542/H542),"0")</f>
        <v>6.7307692307692318E-2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92</v>
      </c>
      <c r="Y544" s="728">
        <f t="shared" si="79"/>
        <v>95.04</v>
      </c>
      <c r="Z544" s="36">
        <f>IFERROR(IF(Y544=0,"",ROUNDUP(Y544/H544,0)*0.01196),"")</f>
        <v>0.21528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98.272727272727266</v>
      </c>
      <c r="BN544" s="64">
        <f t="shared" si="81"/>
        <v>101.52000000000001</v>
      </c>
      <c r="BO544" s="64">
        <f t="shared" si="82"/>
        <v>0.16754079254079252</v>
      </c>
      <c r="BP544" s="64">
        <f t="shared" si="83"/>
        <v>0.17307692307692307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24.242424242424239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25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0.29899999999999999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128</v>
      </c>
      <c r="Y555" s="729">
        <f>IFERROR(SUM(Y542:Y553),"0")</f>
        <v>132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hidden="1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0</v>
      </c>
      <c r="Y588" s="728">
        <f t="shared" si="89"/>
        <v>0</v>
      </c>
      <c r="Z588" s="36" t="str">
        <f>IFERROR(IF(Y588=0,"",ROUNDUP(Y588/H588,0)*0.00902),"")</f>
        <v/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0</v>
      </c>
      <c r="BN588" s="64">
        <f t="shared" si="91"/>
        <v>0</v>
      </c>
      <c r="BO588" s="64">
        <f t="shared" si="92"/>
        <v>0</v>
      </c>
      <c r="BP588" s="64">
        <f t="shared" si="93"/>
        <v>0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hidden="1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0</v>
      </c>
      <c r="Y594" s="729">
        <f>IFERROR(Y587/H587,"0")+IFERROR(Y588/H588,"0")+IFERROR(Y589/H589,"0")+IFERROR(Y590/H590,"0")+IFERROR(Y591/H591,"0")+IFERROR(Y592/H592,"0")+IFERROR(Y593/H593,"0")</f>
        <v>0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730"/>
      <c r="AB594" s="730"/>
      <c r="AC594" s="730"/>
    </row>
    <row r="595" spans="1:68" hidden="1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0</v>
      </c>
      <c r="Y595" s="729">
        <f>IFERROR(SUM(Y587:Y593),"0")</f>
        <v>0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21</v>
      </c>
      <c r="Y597" s="728">
        <f>IFERROR(IF(X597="",0,CEILING((X597/$H597),1)*$H597),"")</f>
        <v>23.4</v>
      </c>
      <c r="Z597" s="36">
        <f>IFERROR(IF(Y597=0,"",ROUNDUP(Y597/H597,0)*0.01898),"")</f>
        <v>5.6940000000000004E-2</v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22.397307692307695</v>
      </c>
      <c r="BN597" s="64">
        <f>IFERROR(Y597*I597/H597,"0")</f>
        <v>24.957000000000001</v>
      </c>
      <c r="BO597" s="64">
        <f>IFERROR(1/J597*(X597/H597),"0")</f>
        <v>4.2067307692307696E-2</v>
      </c>
      <c r="BP597" s="64">
        <f>IFERROR(1/J597*(Y597/H597),"0")</f>
        <v>4.6875E-2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2.6923076923076925</v>
      </c>
      <c r="Y602" s="729">
        <f>IFERROR(Y597/H597,"0")+IFERROR(Y598/H598,"0")+IFERROR(Y599/H599,"0")+IFERROR(Y600/H600,"0")+IFERROR(Y601/H601,"0")</f>
        <v>3</v>
      </c>
      <c r="Z602" s="729">
        <f>IFERROR(IF(Z597="",0,Z597),"0")+IFERROR(IF(Z598="",0,Z598),"0")+IFERROR(IF(Z599="",0,Z599),"0")+IFERROR(IF(Z600="",0,Z600),"0")+IFERROR(IF(Z601="",0,Z601),"0")</f>
        <v>5.6940000000000004E-2</v>
      </c>
      <c r="AA602" s="730"/>
      <c r="AB602" s="730"/>
      <c r="AC602" s="730"/>
    </row>
    <row r="603" spans="1:68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21</v>
      </c>
      <c r="Y603" s="729">
        <f>IFERROR(SUM(Y597:Y601),"0")</f>
        <v>23.4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5252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5358.82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5514.766626595625</v>
      </c>
      <c r="Y631" s="729">
        <f>IFERROR(SUM(BN22:BN627),"0")</f>
        <v>5626.9679999999989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9</v>
      </c>
      <c r="Y632" s="38">
        <f>ROUNDUP(SUM(BP22:BP627),0)</f>
        <v>9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5739.766626595625</v>
      </c>
      <c r="Y633" s="729">
        <f>GrossWeightTotalR+PalletQtyTotalR*25</f>
        <v>5851.9679999999989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800.76671846671854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819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9.9393100000000008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26.8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177.3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80.699999999999989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322.80000000000007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842.4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62.4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2580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441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45.300000000000004</v>
      </c>
      <c r="AA640" s="46">
        <f>IFERROR(Y487*1,"0")+IFERROR(Y488*1,"0")+IFERROR(Y492*1,"0")+IFERROR(Y493*1,"0")+IFERROR(Y494*1,"0")+IFERROR(Y495*1,"0")</f>
        <v>75.600000000000009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681.12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23.4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521,00"/>
        <filter val="10,00"/>
        <filter val="10,65"/>
        <filter val="101,40"/>
        <filter val="105,00"/>
        <filter val="110,00"/>
        <filter val="111,00"/>
        <filter val="115,00"/>
        <filter val="12,00"/>
        <filter val="126,00"/>
        <filter val="128,00"/>
        <filter val="13,00"/>
        <filter val="13,89"/>
        <filter val="15,00"/>
        <filter val="151,00"/>
        <filter val="164,00"/>
        <filter val="171,00"/>
        <filter val="188,00"/>
        <filter val="190,00"/>
        <filter val="2,00"/>
        <filter val="2,69"/>
        <filter val="21,00"/>
        <filter val="214,17"/>
        <filter val="229,00"/>
        <filter val="24,00"/>
        <filter val="24,24"/>
        <filter val="25,42"/>
        <filter val="28,00"/>
        <filter val="3,75"/>
        <filter val="3,81"/>
        <filter val="305,00"/>
        <filter val="311,00"/>
        <filter val="32,00"/>
        <filter val="35,61"/>
        <filter val="350,00"/>
        <filter val="36,00"/>
        <filter val="37,00"/>
        <filter val="38,00"/>
        <filter val="4,55"/>
        <filter val="4,67"/>
        <filter val="4,72"/>
        <filter val="400,00"/>
        <filter val="42,00"/>
        <filter val="43,00"/>
        <filter val="440,00"/>
        <filter val="45,00"/>
        <filter val="48,89"/>
        <filter val="5 252,00"/>
        <filter val="5 514,77"/>
        <filter val="5 739,77"/>
        <filter val="514,00"/>
        <filter val="52,00"/>
        <filter val="6,00"/>
        <filter val="61,00"/>
        <filter val="62,00"/>
        <filter val="65,40"/>
        <filter val="66,29"/>
        <filter val="7,00"/>
        <filter val="7,95"/>
        <filter val="70,56"/>
        <filter val="75,00"/>
        <filter val="780,00"/>
        <filter val="8,92"/>
        <filter val="800,77"/>
        <filter val="82,38"/>
        <filter val="9"/>
        <filter val="9,00"/>
        <filter val="92,00"/>
        <filter val="97,00"/>
        <filter val="981,00"/>
        <filter val="99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