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94AD1D-7BAE-4D05-86D9-6C1995DED3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BP464" i="1" s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Y377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X197" i="1"/>
  <c r="X196" i="1"/>
  <c r="BO195" i="1"/>
  <c r="BM195" i="1"/>
  <c r="Y195" i="1"/>
  <c r="P195" i="1"/>
  <c r="BO194" i="1"/>
  <c r="BM194" i="1"/>
  <c r="Y194" i="1"/>
  <c r="J640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O185" i="1"/>
  <c r="BM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O127" i="1"/>
  <c r="BM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O98" i="1"/>
  <c r="BM98" i="1"/>
  <c r="Y98" i="1"/>
  <c r="BO97" i="1"/>
  <c r="BM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32" i="1" s="1"/>
  <c r="BM22" i="1"/>
  <c r="Y22" i="1"/>
  <c r="B640" i="1" s="1"/>
  <c r="P22" i="1"/>
  <c r="H10" i="1"/>
  <c r="A9" i="1"/>
  <c r="F10" i="1" s="1"/>
  <c r="D7" i="1"/>
  <c r="Q6" i="1"/>
  <c r="P2" i="1"/>
  <c r="BP221" i="1" l="1"/>
  <c r="BN221" i="1"/>
  <c r="Z221" i="1"/>
  <c r="BP251" i="1"/>
  <c r="BN251" i="1"/>
  <c r="Z251" i="1"/>
  <c r="BP291" i="1"/>
  <c r="BN291" i="1"/>
  <c r="Z291" i="1"/>
  <c r="BP366" i="1"/>
  <c r="BN366" i="1"/>
  <c r="Z366" i="1"/>
  <c r="BP409" i="1"/>
  <c r="BN409" i="1"/>
  <c r="Z409" i="1"/>
  <c r="Y427" i="1"/>
  <c r="Y426" i="1"/>
  <c r="BP424" i="1"/>
  <c r="BN424" i="1"/>
  <c r="Z424" i="1"/>
  <c r="BP454" i="1"/>
  <c r="BN454" i="1"/>
  <c r="Z454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25" i="1"/>
  <c r="BN25" i="1"/>
  <c r="X630" i="1"/>
  <c r="Z43" i="1"/>
  <c r="BN43" i="1"/>
  <c r="D640" i="1"/>
  <c r="Z60" i="1"/>
  <c r="BN60" i="1"/>
  <c r="Z70" i="1"/>
  <c r="BN70" i="1"/>
  <c r="Y80" i="1"/>
  <c r="Z78" i="1"/>
  <c r="BN78" i="1"/>
  <c r="Z103" i="1"/>
  <c r="BN103" i="1"/>
  <c r="Z114" i="1"/>
  <c r="BN114" i="1"/>
  <c r="Z148" i="1"/>
  <c r="BN148" i="1"/>
  <c r="Z171" i="1"/>
  <c r="BN171" i="1"/>
  <c r="Z199" i="1"/>
  <c r="BN199" i="1"/>
  <c r="BP211" i="1"/>
  <c r="BN211" i="1"/>
  <c r="Z211" i="1"/>
  <c r="BP238" i="1"/>
  <c r="BN238" i="1"/>
  <c r="Z238" i="1"/>
  <c r="BP268" i="1"/>
  <c r="BN268" i="1"/>
  <c r="Z268" i="1"/>
  <c r="BP352" i="1"/>
  <c r="BN352" i="1"/>
  <c r="Z352" i="1"/>
  <c r="BP376" i="1"/>
  <c r="BN376" i="1"/>
  <c r="Z376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Y213" i="1"/>
  <c r="BP97" i="1"/>
  <c r="BN97" i="1"/>
  <c r="Z97" i="1"/>
  <c r="BP99" i="1"/>
  <c r="BN99" i="1"/>
  <c r="Z99" i="1"/>
  <c r="BP112" i="1"/>
  <c r="BN112" i="1"/>
  <c r="Z112" i="1"/>
  <c r="Y133" i="1"/>
  <c r="BP124" i="1"/>
  <c r="BN124" i="1"/>
  <c r="Z124" i="1"/>
  <c r="BP128" i="1"/>
  <c r="BN128" i="1"/>
  <c r="Z128" i="1"/>
  <c r="BP142" i="1"/>
  <c r="BN142" i="1"/>
  <c r="Z142" i="1"/>
  <c r="BP165" i="1"/>
  <c r="BN165" i="1"/>
  <c r="Z165" i="1"/>
  <c r="BP185" i="1"/>
  <c r="BN185" i="1"/>
  <c r="Z185" i="1"/>
  <c r="BP195" i="1"/>
  <c r="BN195" i="1"/>
  <c r="Z195" i="1"/>
  <c r="BP209" i="1"/>
  <c r="BN209" i="1"/>
  <c r="Z209" i="1"/>
  <c r="BP219" i="1"/>
  <c r="BN219" i="1"/>
  <c r="Z219" i="1"/>
  <c r="BP233" i="1"/>
  <c r="BN233" i="1"/>
  <c r="Z233" i="1"/>
  <c r="BP249" i="1"/>
  <c r="BN249" i="1"/>
  <c r="Z249" i="1"/>
  <c r="BP266" i="1"/>
  <c r="BN266" i="1"/>
  <c r="Z266" i="1"/>
  <c r="BP289" i="1"/>
  <c r="BN289" i="1"/>
  <c r="Z289" i="1"/>
  <c r="BP350" i="1"/>
  <c r="BN350" i="1"/>
  <c r="Z350" i="1"/>
  <c r="BP360" i="1"/>
  <c r="BN360" i="1"/>
  <c r="Z360" i="1"/>
  <c r="Y378" i="1"/>
  <c r="BP374" i="1"/>
  <c r="BN374" i="1"/>
  <c r="Z374" i="1"/>
  <c r="BP407" i="1"/>
  <c r="BN407" i="1"/>
  <c r="Z407" i="1"/>
  <c r="BP415" i="1"/>
  <c r="BN415" i="1"/>
  <c r="Z415" i="1"/>
  <c r="BP439" i="1"/>
  <c r="BN439" i="1"/>
  <c r="Z439" i="1"/>
  <c r="X631" i="1"/>
  <c r="X633" i="1" s="1"/>
  <c r="Z23" i="1"/>
  <c r="BN23" i="1"/>
  <c r="Z29" i="1"/>
  <c r="Z30" i="1" s="1"/>
  <c r="BN29" i="1"/>
  <c r="BP29" i="1"/>
  <c r="Y30" i="1"/>
  <c r="Z35" i="1"/>
  <c r="BN35" i="1"/>
  <c r="Z39" i="1"/>
  <c r="BN39" i="1"/>
  <c r="Y45" i="1"/>
  <c r="Z50" i="1"/>
  <c r="BN50" i="1"/>
  <c r="Z54" i="1"/>
  <c r="BN54" i="1"/>
  <c r="Z62" i="1"/>
  <c r="BN62" i="1"/>
  <c r="Y72" i="1"/>
  <c r="Z68" i="1"/>
  <c r="BN68" i="1"/>
  <c r="Z74" i="1"/>
  <c r="BN74" i="1"/>
  <c r="BP74" i="1"/>
  <c r="BP76" i="1"/>
  <c r="BN76" i="1"/>
  <c r="BP84" i="1"/>
  <c r="BN84" i="1"/>
  <c r="Z84" i="1"/>
  <c r="BP98" i="1"/>
  <c r="BN98" i="1"/>
  <c r="Z98" i="1"/>
  <c r="BP105" i="1"/>
  <c r="BN105" i="1"/>
  <c r="Z105" i="1"/>
  <c r="Y122" i="1"/>
  <c r="BP118" i="1"/>
  <c r="BN118" i="1"/>
  <c r="Z118" i="1"/>
  <c r="BP127" i="1"/>
  <c r="BN127" i="1"/>
  <c r="Z127" i="1"/>
  <c r="BP131" i="1"/>
  <c r="BN131" i="1"/>
  <c r="Z131" i="1"/>
  <c r="Y154" i="1"/>
  <c r="BP152" i="1"/>
  <c r="BN152" i="1"/>
  <c r="Z152" i="1"/>
  <c r="Y178" i="1"/>
  <c r="BP177" i="1"/>
  <c r="BN177" i="1"/>
  <c r="Z177" i="1"/>
  <c r="Z178" i="1" s="1"/>
  <c r="Y190" i="1"/>
  <c r="BP181" i="1"/>
  <c r="BN181" i="1"/>
  <c r="Z181" i="1"/>
  <c r="BP186" i="1"/>
  <c r="BN186" i="1"/>
  <c r="Z186" i="1"/>
  <c r="BP205" i="1"/>
  <c r="BN205" i="1"/>
  <c r="Z205" i="1"/>
  <c r="Y227" i="1"/>
  <c r="BP215" i="1"/>
  <c r="BN215" i="1"/>
  <c r="Z215" i="1"/>
  <c r="BP223" i="1"/>
  <c r="BN223" i="1"/>
  <c r="Z223" i="1"/>
  <c r="BP240" i="1"/>
  <c r="BN240" i="1"/>
  <c r="Z240" i="1"/>
  <c r="BP253" i="1"/>
  <c r="BN253" i="1"/>
  <c r="Z253" i="1"/>
  <c r="BP270" i="1"/>
  <c r="BN270" i="1"/>
  <c r="Z270" i="1"/>
  <c r="BP319" i="1"/>
  <c r="BN319" i="1"/>
  <c r="Z319" i="1"/>
  <c r="Y325" i="1"/>
  <c r="BP324" i="1"/>
  <c r="BN324" i="1"/>
  <c r="Z324" i="1"/>
  <c r="Z325" i="1" s="1"/>
  <c r="BP328" i="1"/>
  <c r="BN328" i="1"/>
  <c r="Z328" i="1"/>
  <c r="BP354" i="1"/>
  <c r="BN354" i="1"/>
  <c r="Z354" i="1"/>
  <c r="BP368" i="1"/>
  <c r="BN368" i="1"/>
  <c r="Z368" i="1"/>
  <c r="BP388" i="1"/>
  <c r="BN388" i="1"/>
  <c r="Z388" i="1"/>
  <c r="BP411" i="1"/>
  <c r="BN411" i="1"/>
  <c r="Z411" i="1"/>
  <c r="BP435" i="1"/>
  <c r="BN435" i="1"/>
  <c r="Z435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E640" i="1"/>
  <c r="H640" i="1"/>
  <c r="Y167" i="1"/>
  <c r="Y201" i="1"/>
  <c r="Y421" i="1"/>
  <c r="Z445" i="1"/>
  <c r="BN445" i="1"/>
  <c r="BP445" i="1"/>
  <c r="Z452" i="1"/>
  <c r="BN452" i="1"/>
  <c r="Z464" i="1"/>
  <c r="BN464" i="1"/>
  <c r="Z465" i="1"/>
  <c r="BN465" i="1"/>
  <c r="Z466" i="1"/>
  <c r="BN466" i="1"/>
  <c r="Z467" i="1"/>
  <c r="BN467" i="1"/>
  <c r="Z470" i="1"/>
  <c r="BN470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Z560" i="1" s="1"/>
  <c r="BP564" i="1"/>
  <c r="BN564" i="1"/>
  <c r="Z564" i="1"/>
  <c r="Y585" i="1"/>
  <c r="Y584" i="1"/>
  <c r="BP580" i="1"/>
  <c r="BN580" i="1"/>
  <c r="Z580" i="1"/>
  <c r="Z584" i="1" s="1"/>
  <c r="BP582" i="1"/>
  <c r="BN582" i="1"/>
  <c r="Z582" i="1"/>
  <c r="BP598" i="1"/>
  <c r="BN598" i="1"/>
  <c r="Z598" i="1"/>
  <c r="BP600" i="1"/>
  <c r="BN600" i="1"/>
  <c r="Z600" i="1"/>
  <c r="AF640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Z234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BN194" i="1"/>
  <c r="BP194" i="1"/>
  <c r="Y197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Z293" i="1" s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K640" i="1"/>
  <c r="Y242" i="1"/>
  <c r="T640" i="1"/>
  <c r="Y326" i="1"/>
  <c r="BP367" i="1"/>
  <c r="BN367" i="1"/>
  <c r="Z36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Y56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426" i="1" l="1"/>
  <c r="Z554" i="1"/>
  <c r="Z496" i="1"/>
  <c r="Z401" i="1"/>
  <c r="Z377" i="1"/>
  <c r="Z242" i="1"/>
  <c r="Z196" i="1"/>
  <c r="Z154" i="1"/>
  <c r="Z121" i="1"/>
  <c r="Z330" i="1"/>
  <c r="Z227" i="1"/>
  <c r="Z115" i="1"/>
  <c r="Z362" i="1"/>
  <c r="Z602" i="1"/>
  <c r="Z628" i="1"/>
  <c r="Z478" i="1"/>
  <c r="Z532" i="1"/>
  <c r="Z190" i="1"/>
  <c r="Z133" i="1"/>
  <c r="Z80" i="1"/>
  <c r="Z71" i="1"/>
  <c r="Z40" i="1"/>
  <c r="Z565" i="1"/>
  <c r="Z609" i="1"/>
  <c r="Z594" i="1"/>
  <c r="Z577" i="1"/>
  <c r="Y631" i="1"/>
  <c r="Z416" i="1"/>
  <c r="Z390" i="1"/>
  <c r="Z384" i="1"/>
  <c r="Z255" i="1"/>
  <c r="Z539" i="1"/>
  <c r="Z455" i="1"/>
  <c r="Z442" i="1"/>
  <c r="Z371" i="1"/>
  <c r="Z212" i="1"/>
  <c r="Z167" i="1"/>
  <c r="Z86" i="1"/>
  <c r="Y630" i="1"/>
  <c r="Y632" i="1"/>
  <c r="Z26" i="1"/>
  <c r="Z355" i="1"/>
  <c r="Z284" i="1"/>
  <c r="Z272" i="1"/>
  <c r="Y634" i="1"/>
  <c r="Y633" i="1" l="1"/>
  <c r="Z635" i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<sst xmlns="http://schemas.openxmlformats.org/spreadsheetml/2006/main" count="2958" uniqueCount="1056">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</sst>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69" sqref="AA69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45738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Суббота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0.54166666666666663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hidden="1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hidden="1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hidden="1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hidden="1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36</v>
      </c>
      <c r="Y69" s="728">
        <f>IFERROR(IF(X69="",0,CEILING((X69/$H69),1)*$H69),"")</f>
        <v>36</v>
      </c>
      <c r="Z69" s="36">
        <f>IFERROR(IF(Y69=0,"",ROUNDUP(Y69/H69,0)*0.00502),"")</f>
        <v>0.1004</v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37.999999999999993</v>
      </c>
      <c r="BN69" s="64">
        <f>IFERROR(Y69*I69/H69,"0")</f>
        <v>37.999999999999993</v>
      </c>
      <c r="BO69" s="64">
        <f>IFERROR(1/J69*(X69/H69),"0")</f>
        <v>8.5470085470085472E-2</v>
      </c>
      <c r="BP69" s="64">
        <f>IFERROR(1/J69*(Y69/H69),"0")</f>
        <v>8.5470085470085472E-2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15</v>
      </c>
      <c r="Y70" s="728">
        <f>IFERROR(IF(X70="",0,CEILING((X70/$H70),1)*$H70),"")</f>
        <v>16.2</v>
      </c>
      <c r="Z70" s="36">
        <f>IFERROR(IF(Y70=0,"",ROUNDUP(Y70/H70,0)*0.00502),"")</f>
        <v>4.5179999999999998E-2</v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15.833333333333332</v>
      </c>
      <c r="BN70" s="64">
        <f>IFERROR(Y70*I70/H70,"0")</f>
        <v>17.099999999999998</v>
      </c>
      <c r="BO70" s="64">
        <f>IFERROR(1/J70*(X70/H70),"0")</f>
        <v>3.561253561253562E-2</v>
      </c>
      <c r="BP70" s="64">
        <f>IFERROR(1/J70*(Y70/H70),"0")</f>
        <v>3.8461538461538464E-2</v>
      </c>
    </row>
    <row r="71" spans="1:68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28.333333333333336</v>
      </c>
      <c r="Y71" s="729">
        <f>IFERROR(Y66/H66,"0")+IFERROR(Y67/H67,"0")+IFERROR(Y68/H68,"0")+IFERROR(Y69/H69,"0")+IFERROR(Y70/H70,"0")</f>
        <v>29</v>
      </c>
      <c r="Z71" s="729">
        <f>IFERROR(IF(Z66="",0,Z66),"0")+IFERROR(IF(Z67="",0,Z67),"0")+IFERROR(IF(Z68="",0,Z68),"0")+IFERROR(IF(Z69="",0,Z69),"0")+IFERROR(IF(Z70="",0,Z70),"0")</f>
        <v>0.14557999999999999</v>
      </c>
      <c r="AA71" s="730"/>
      <c r="AB71" s="730"/>
      <c r="AC71" s="730"/>
    </row>
    <row r="72" spans="1:68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51</v>
      </c>
      <c r="Y72" s="729">
        <f>IFERROR(SUM(Y66:Y70),"0")</f>
        <v>52.2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25</v>
      </c>
      <c r="Y75" s="728">
        <f t="shared" si="5"/>
        <v>25.200000000000003</v>
      </c>
      <c r="Z75" s="36">
        <f>IFERROR(IF(Y75=0,"",ROUNDUP(Y75/H75,0)*0.01898),"")</f>
        <v>5.6940000000000004E-2</v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26.294642857142858</v>
      </c>
      <c r="BN75" s="64">
        <f t="shared" si="7"/>
        <v>26.505000000000006</v>
      </c>
      <c r="BO75" s="64">
        <f t="shared" si="8"/>
        <v>4.6502976190476192E-2</v>
      </c>
      <c r="BP75" s="64">
        <f t="shared" si="9"/>
        <v>4.6875E-2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2.9761904761904763</v>
      </c>
      <c r="Y80" s="729">
        <f>IFERROR(Y74/H74,"0")+IFERROR(Y75/H75,"0")+IFERROR(Y76/H76,"0")+IFERROR(Y77/H77,"0")+IFERROR(Y78/H78,"0")+IFERROR(Y79/H79,"0")</f>
        <v>3</v>
      </c>
      <c r="Z80" s="729">
        <f>IFERROR(IF(Z74="",0,Z74),"0")+IFERROR(IF(Z75="",0,Z75),"0")+IFERROR(IF(Z76="",0,Z76),"0")+IFERROR(IF(Z77="",0,Z77),"0")+IFERROR(IF(Z78="",0,Z78),"0")+IFERROR(IF(Z79="",0,Z79),"0")</f>
        <v>5.6940000000000004E-2</v>
      </c>
      <c r="AA80" s="730"/>
      <c r="AB80" s="730"/>
      <c r="AC80" s="730"/>
    </row>
    <row r="81" spans="1:68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25</v>
      </c>
      <c r="Y81" s="729">
        <f>IFERROR(SUM(Y74:Y79),"0")</f>
        <v>25.200000000000003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hidden="1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68</v>
      </c>
      <c r="Y92" s="728">
        <f>IFERROR(IF(X92="",0,CEILING((X92/$H92),1)*$H92),"")</f>
        <v>72</v>
      </c>
      <c r="Z92" s="36">
        <f>IFERROR(IF(Y92=0,"",ROUNDUP(Y92/H92,0)*0.00902),"")</f>
        <v>0.14432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71.173333333333332</v>
      </c>
      <c r="BN92" s="64">
        <f>IFERROR(Y92*I92/H92,"0")</f>
        <v>75.36</v>
      </c>
      <c r="BO92" s="64">
        <f>IFERROR(1/J92*(X92/H92),"0")</f>
        <v>0.11447811447811448</v>
      </c>
      <c r="BP92" s="64">
        <f>IFERROR(1/J92*(Y92/H92),"0")</f>
        <v>0.12121212121212122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15.111111111111111</v>
      </c>
      <c r="Y93" s="729">
        <f>IFERROR(Y90/H90,"0")+IFERROR(Y91/H91,"0")+IFERROR(Y92/H92,"0")</f>
        <v>16</v>
      </c>
      <c r="Z93" s="729">
        <f>IFERROR(IF(Z90="",0,Z90),"0")+IFERROR(IF(Z91="",0,Z91),"0")+IFERROR(IF(Z92="",0,Z92),"0")</f>
        <v>0.14432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68</v>
      </c>
      <c r="Y94" s="729">
        <f>IFERROR(SUM(Y90:Y92),"0")</f>
        <v>72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57</v>
      </c>
      <c r="Y97" s="728">
        <f t="shared" si="10"/>
        <v>58.800000000000004</v>
      </c>
      <c r="Z97" s="36">
        <f>IFERROR(IF(Y97=0,"",ROUNDUP(Y97/H97,0)*0.01898),"")</f>
        <v>0.13286000000000001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60.521785714285713</v>
      </c>
      <c r="BN97" s="64">
        <f t="shared" si="12"/>
        <v>62.433000000000007</v>
      </c>
      <c r="BO97" s="64">
        <f t="shared" si="13"/>
        <v>0.10602678571428571</v>
      </c>
      <c r="BP97" s="64">
        <f t="shared" si="14"/>
        <v>0.109375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6.7857142857142856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7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0.13286000000000001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57</v>
      </c>
      <c r="Y107" s="729">
        <f>IFERROR(SUM(Y96:Y105),"0")</f>
        <v>58.800000000000004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72</v>
      </c>
      <c r="Y113" s="728">
        <f>IFERROR(IF(X113="",0,CEILING((X113/$H113),1)*$H113),"")</f>
        <v>72</v>
      </c>
      <c r="Z113" s="36">
        <f>IFERROR(IF(Y113=0,"",ROUNDUP(Y113/H113,0)*0.00902),"")</f>
        <v>0.14432</v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75.36</v>
      </c>
      <c r="BN113" s="64">
        <f>IFERROR(Y113*I113/H113,"0")</f>
        <v>75.36</v>
      </c>
      <c r="BO113" s="64">
        <f>IFERROR(1/J113*(X113/H113),"0")</f>
        <v>0.12121212121212122</v>
      </c>
      <c r="BP113" s="64">
        <f>IFERROR(1/J113*(Y113/H113),"0")</f>
        <v>0.12121212121212122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16</v>
      </c>
      <c r="Y115" s="729">
        <f>IFERROR(Y110/H110,"0")+IFERROR(Y111/H111,"0")+IFERROR(Y112/H112,"0")+IFERROR(Y113/H113,"0")+IFERROR(Y114/H114,"0")</f>
        <v>16</v>
      </c>
      <c r="Z115" s="729">
        <f>IFERROR(IF(Z110="",0,Z110),"0")+IFERROR(IF(Z111="",0,Z111),"0")+IFERROR(IF(Z112="",0,Z112),"0")+IFERROR(IF(Z113="",0,Z113),"0")+IFERROR(IF(Z114="",0,Z114),"0")</f>
        <v>0.14432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72</v>
      </c>
      <c r="Y116" s="729">
        <f>IFERROR(SUM(Y110:Y114),"0")</f>
        <v>72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60</v>
      </c>
      <c r="Y120" s="728">
        <f>IFERROR(IF(X120="",0,CEILING((X120/$H120),1)*$H120),"")</f>
        <v>60</v>
      </c>
      <c r="Z120" s="36">
        <f>IFERROR(IF(Y120=0,"",ROUNDUP(Y120/H120,0)*0.00651),"")</f>
        <v>0.16275000000000001</v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64.500000000000014</v>
      </c>
      <c r="BN120" s="64">
        <f>IFERROR(Y120*I120/H120,"0")</f>
        <v>64.500000000000014</v>
      </c>
      <c r="BO120" s="64">
        <f>IFERROR(1/J120*(X120/H120),"0")</f>
        <v>0.13736263736263737</v>
      </c>
      <c r="BP120" s="64">
        <f>IFERROR(1/J120*(Y120/H120),"0")</f>
        <v>0.13736263736263737</v>
      </c>
    </row>
    <row r="121" spans="1:68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25</v>
      </c>
      <c r="Y121" s="729">
        <f>IFERROR(Y118/H118,"0")+IFERROR(Y119/H119,"0")+IFERROR(Y120/H120,"0")</f>
        <v>25</v>
      </c>
      <c r="Z121" s="729">
        <f>IFERROR(IF(Z118="",0,Z118),"0")+IFERROR(IF(Z119="",0,Z119),"0")+IFERROR(IF(Z120="",0,Z120),"0")</f>
        <v>0.16275000000000001</v>
      </c>
      <c r="AA121" s="730"/>
      <c r="AB121" s="730"/>
      <c r="AC121" s="730"/>
    </row>
    <row r="122" spans="1:68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60</v>
      </c>
      <c r="Y122" s="729">
        <f>IFERROR(SUM(Y118:Y120),"0")</f>
        <v>60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187</v>
      </c>
      <c r="Y125" s="728">
        <f t="shared" si="15"/>
        <v>193.20000000000002</v>
      </c>
      <c r="Z125" s="36">
        <f>IFERROR(IF(Y125=0,"",ROUNDUP(Y125/H125,0)*0.01898),"")</f>
        <v>0.43653999999999998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198.42035714285714</v>
      </c>
      <c r="BN125" s="64">
        <f t="shared" si="17"/>
        <v>204.99900000000002</v>
      </c>
      <c r="BO125" s="64">
        <f t="shared" si="18"/>
        <v>0.34784226190476186</v>
      </c>
      <c r="BP125" s="64">
        <f t="shared" si="19"/>
        <v>0.359375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22.261904761904759</v>
      </c>
      <c r="Y133" s="729">
        <f>IFERROR(Y124/H124,"0")+IFERROR(Y125/H125,"0")+IFERROR(Y126/H126,"0")+IFERROR(Y127/H127,"0")+IFERROR(Y128/H128,"0")+IFERROR(Y129/H129,"0")+IFERROR(Y130/H130,"0")+IFERROR(Y131/H131,"0")+IFERROR(Y132/H132,"0")</f>
        <v>23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0.43653999999999998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187</v>
      </c>
      <c r="Y134" s="729">
        <f>IFERROR(SUM(Y124:Y132),"0")</f>
        <v>193.20000000000002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100</v>
      </c>
      <c r="Y181" s="728">
        <f t="shared" ref="Y181:Y189" si="21">IFERROR(IF(X181="",0,CEILING((X181/$H181),1)*$H181),"")</f>
        <v>100.80000000000001</v>
      </c>
      <c r="Z181" s="36">
        <f>IFERROR(IF(Y181=0,"",ROUNDUP(Y181/H181,0)*0.00902),"")</f>
        <v>0.21648000000000001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106.42857142857143</v>
      </c>
      <c r="BN181" s="64">
        <f t="shared" ref="BN181:BN189" si="23">IFERROR(Y181*I181/H181,"0")</f>
        <v>107.28</v>
      </c>
      <c r="BO181" s="64">
        <f t="shared" ref="BO181:BO189" si="24">IFERROR(1/J181*(X181/H181),"0")</f>
        <v>0.18037518037518038</v>
      </c>
      <c r="BP181" s="64">
        <f t="shared" ref="BP181:BP189" si="25">IFERROR(1/J181*(Y181/H181),"0")</f>
        <v>0.18181818181818182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120</v>
      </c>
      <c r="Y183" s="728">
        <f t="shared" si="21"/>
        <v>121.80000000000001</v>
      </c>
      <c r="Z183" s="36">
        <f>IFERROR(IF(Y183=0,"",ROUNDUP(Y183/H183,0)*0.00902),"")</f>
        <v>0.26158000000000003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126</v>
      </c>
      <c r="BN183" s="64">
        <f t="shared" si="23"/>
        <v>127.89</v>
      </c>
      <c r="BO183" s="64">
        <f t="shared" si="24"/>
        <v>0.21645021645021645</v>
      </c>
      <c r="BP183" s="64">
        <f t="shared" si="25"/>
        <v>0.2196969696969697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31</v>
      </c>
      <c r="Y184" s="728">
        <f t="shared" si="21"/>
        <v>31.5</v>
      </c>
      <c r="Z184" s="36">
        <f>IFERROR(IF(Y184=0,"",ROUNDUP(Y184/H184,0)*0.00502),"")</f>
        <v>7.5300000000000006E-2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32.919047619047618</v>
      </c>
      <c r="BN184" s="64">
        <f t="shared" si="23"/>
        <v>33.450000000000003</v>
      </c>
      <c r="BO184" s="64">
        <f t="shared" si="24"/>
        <v>6.3085063085063092E-2</v>
      </c>
      <c r="BP184" s="64">
        <f t="shared" si="25"/>
        <v>6.4102564102564111E-2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12</v>
      </c>
      <c r="Y186" s="728">
        <f t="shared" si="21"/>
        <v>12.6</v>
      </c>
      <c r="Z186" s="36">
        <f>IFERROR(IF(Y186=0,"",ROUNDUP(Y186/H186,0)*0.00502),"")</f>
        <v>3.5140000000000005E-2</v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12.866666666666667</v>
      </c>
      <c r="BN186" s="64">
        <f t="shared" si="23"/>
        <v>13.509999999999998</v>
      </c>
      <c r="BO186" s="64">
        <f t="shared" si="24"/>
        <v>2.8490028490028491E-2</v>
      </c>
      <c r="BP186" s="64">
        <f t="shared" si="25"/>
        <v>2.9914529914529919E-2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51</v>
      </c>
      <c r="Y187" s="728">
        <f t="shared" si="21"/>
        <v>52.5</v>
      </c>
      <c r="Z187" s="36">
        <f>IFERROR(IF(Y187=0,"",ROUNDUP(Y187/H187,0)*0.00502),"")</f>
        <v>0.1255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53.428571428571431</v>
      </c>
      <c r="BN187" s="64">
        <f t="shared" si="23"/>
        <v>55.000000000000007</v>
      </c>
      <c r="BO187" s="64">
        <f t="shared" si="24"/>
        <v>0.10378510378510379</v>
      </c>
      <c r="BP187" s="64">
        <f t="shared" si="25"/>
        <v>0.10683760683760685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98.095238095238102</v>
      </c>
      <c r="Y190" s="729">
        <f>IFERROR(Y181/H181,"0")+IFERROR(Y182/H182,"0")+IFERROR(Y183/H183,"0")+IFERROR(Y184/H184,"0")+IFERROR(Y185/H185,"0")+IFERROR(Y186/H186,"0")+IFERROR(Y187/H187,"0")+IFERROR(Y188/H188,"0")+IFERROR(Y189/H189,"0")</f>
        <v>100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0.71399999999999997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314</v>
      </c>
      <c r="Y191" s="729">
        <f>IFERROR(SUM(Y181:Y189),"0")</f>
        <v>319.20000000000005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99</v>
      </c>
      <c r="Y204" s="728">
        <f t="shared" ref="Y204:Y211" si="26">IFERROR(IF(X204="",0,CEILING((X204/$H204),1)*$H204),"")</f>
        <v>102.60000000000001</v>
      </c>
      <c r="Z204" s="36">
        <f>IFERROR(IF(Y204=0,"",ROUNDUP(Y204/H204,0)*0.00902),"")</f>
        <v>0.17138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102.85</v>
      </c>
      <c r="BN204" s="64">
        <f t="shared" ref="BN204:BN211" si="28">IFERROR(Y204*I204/H204,"0")</f>
        <v>106.59000000000002</v>
      </c>
      <c r="BO204" s="64">
        <f t="shared" ref="BO204:BO211" si="29">IFERROR(1/J204*(X204/H204),"0")</f>
        <v>0.1388888888888889</v>
      </c>
      <c r="BP204" s="64">
        <f t="shared" ref="BP204:BP211" si="30">IFERROR(1/J204*(Y204/H204),"0")</f>
        <v>0.14393939393939395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190</v>
      </c>
      <c r="Y205" s="728">
        <f t="shared" si="26"/>
        <v>194.4</v>
      </c>
      <c r="Z205" s="36">
        <f>IFERROR(IF(Y205=0,"",ROUNDUP(Y205/H205,0)*0.00902),"")</f>
        <v>0.32472000000000001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197.38888888888889</v>
      </c>
      <c r="BN205" s="64">
        <f t="shared" si="28"/>
        <v>201.96</v>
      </c>
      <c r="BO205" s="64">
        <f t="shared" si="29"/>
        <v>0.2665544332210999</v>
      </c>
      <c r="BP205" s="64">
        <f t="shared" si="30"/>
        <v>0.27272727272727271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14</v>
      </c>
      <c r="Y209" s="728">
        <f t="shared" si="26"/>
        <v>14.4</v>
      </c>
      <c r="Z209" s="36">
        <f>IFERROR(IF(Y209=0,"",ROUNDUP(Y209/H209,0)*0.00502),"")</f>
        <v>4.0160000000000001E-2</v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14.777777777777777</v>
      </c>
      <c r="BN209" s="64">
        <f t="shared" si="28"/>
        <v>15.2</v>
      </c>
      <c r="BO209" s="64">
        <f t="shared" si="29"/>
        <v>3.3238366571699908E-2</v>
      </c>
      <c r="BP209" s="64">
        <f t="shared" si="30"/>
        <v>3.4188034188034191E-2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61.296296296296298</v>
      </c>
      <c r="Y212" s="729">
        <f>IFERROR(Y204/H204,"0")+IFERROR(Y205/H205,"0")+IFERROR(Y206/H206,"0")+IFERROR(Y207/H207,"0")+IFERROR(Y208/H208,"0")+IFERROR(Y209/H209,"0")+IFERROR(Y210/H210,"0")+IFERROR(Y211/H211,"0")</f>
        <v>63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0.53625999999999996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303</v>
      </c>
      <c r="Y213" s="729">
        <f>IFERROR(SUM(Y204:Y211),"0")</f>
        <v>311.39999999999998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45</v>
      </c>
      <c r="Y216" s="728">
        <f t="shared" si="31"/>
        <v>46.8</v>
      </c>
      <c r="Z216" s="36">
        <f>IFERROR(IF(Y216=0,"",ROUNDUP(Y216/H216,0)*0.01898),"")</f>
        <v>0.11388000000000001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47.994230769230775</v>
      </c>
      <c r="BN216" s="64">
        <f t="shared" si="33"/>
        <v>49.914000000000001</v>
      </c>
      <c r="BO216" s="64">
        <f t="shared" si="34"/>
        <v>9.0144230769230768E-2</v>
      </c>
      <c r="BP216" s="64">
        <f t="shared" si="35"/>
        <v>9.375E-2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223</v>
      </c>
      <c r="Y219" s="728">
        <f t="shared" si="31"/>
        <v>223.2</v>
      </c>
      <c r="Z219" s="36">
        <f t="shared" ref="Z219:Z226" si="36">IFERROR(IF(Y219=0,"",ROUNDUP(Y219/H219,0)*0.00651),"")</f>
        <v>0.60543000000000002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248.08750000000001</v>
      </c>
      <c r="BN219" s="64">
        <f t="shared" si="33"/>
        <v>248.31</v>
      </c>
      <c r="BO219" s="64">
        <f t="shared" si="34"/>
        <v>0.5105311355311356</v>
      </c>
      <c r="BP219" s="64">
        <f t="shared" si="35"/>
        <v>0.51098901098901106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2</v>
      </c>
      <c r="Y221" s="728">
        <f t="shared" si="31"/>
        <v>2.4</v>
      </c>
      <c r="Z221" s="36">
        <f t="shared" si="36"/>
        <v>6.5100000000000002E-3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2.2100000000000004</v>
      </c>
      <c r="BN221" s="64">
        <f t="shared" si="33"/>
        <v>2.6520000000000001</v>
      </c>
      <c r="BO221" s="64">
        <f t="shared" si="34"/>
        <v>4.578754578754579E-3</v>
      </c>
      <c r="BP221" s="64">
        <f t="shared" si="35"/>
        <v>5.4945054945054949E-3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186</v>
      </c>
      <c r="Y222" s="728">
        <f t="shared" si="31"/>
        <v>187.2</v>
      </c>
      <c r="Z222" s="36">
        <f t="shared" si="36"/>
        <v>0.50778000000000001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205.53000000000003</v>
      </c>
      <c r="BN222" s="64">
        <f t="shared" si="33"/>
        <v>206.85600000000002</v>
      </c>
      <c r="BO222" s="64">
        <f t="shared" si="34"/>
        <v>0.42582417582417587</v>
      </c>
      <c r="BP222" s="64">
        <f t="shared" si="35"/>
        <v>0.4285714285714286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179</v>
      </c>
      <c r="Y224" s="728">
        <f t="shared" si="31"/>
        <v>180</v>
      </c>
      <c r="Z224" s="36">
        <f t="shared" si="36"/>
        <v>0.48825000000000002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197.79500000000002</v>
      </c>
      <c r="BN224" s="64">
        <f t="shared" si="33"/>
        <v>198.9</v>
      </c>
      <c r="BO224" s="64">
        <f t="shared" si="34"/>
        <v>0.4097985347985349</v>
      </c>
      <c r="BP224" s="64">
        <f t="shared" si="35"/>
        <v>0.41208791208791212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76</v>
      </c>
      <c r="Y225" s="728">
        <f t="shared" si="31"/>
        <v>76.8</v>
      </c>
      <c r="Z225" s="36">
        <f t="shared" si="36"/>
        <v>0.20832000000000001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84.17</v>
      </c>
      <c r="BN225" s="64">
        <f t="shared" si="33"/>
        <v>85.055999999999997</v>
      </c>
      <c r="BO225" s="64">
        <f t="shared" si="34"/>
        <v>0.17399267399267401</v>
      </c>
      <c r="BP225" s="64">
        <f t="shared" si="35"/>
        <v>0.17582417582417584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283.26923076923077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285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1.9301700000000002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711</v>
      </c>
      <c r="Y228" s="729">
        <f>IFERROR(SUM(Y215:Y226),"0")</f>
        <v>716.39999999999986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99</v>
      </c>
      <c r="Y232" s="728">
        <f>IFERROR(IF(X232="",0,CEILING((X232/$H232),1)*$H232),"")</f>
        <v>100.8</v>
      </c>
      <c r="Z232" s="36">
        <f>IFERROR(IF(Y232=0,"",ROUNDUP(Y232/H232,0)*0.00651),"")</f>
        <v>0.27342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109.39500000000001</v>
      </c>
      <c r="BN232" s="64">
        <f>IFERROR(Y232*I232/H232,"0")</f>
        <v>111.384</v>
      </c>
      <c r="BO232" s="64">
        <f>IFERROR(1/J232*(X232/H232),"0")</f>
        <v>0.22664835164835168</v>
      </c>
      <c r="BP232" s="64">
        <f>IFERROR(1/J232*(Y232/H232),"0")</f>
        <v>0.23076923076923078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4</v>
      </c>
      <c r="Y233" s="728">
        <f>IFERROR(IF(X233="",0,CEILING((X233/$H233),1)*$H233),"")</f>
        <v>4.8</v>
      </c>
      <c r="Z233" s="36">
        <f>IFERROR(IF(Y233=0,"",ROUNDUP(Y233/H233,0)*0.00651),"")</f>
        <v>1.302E-2</v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4.4200000000000008</v>
      </c>
      <c r="BN233" s="64">
        <f>IFERROR(Y233*I233/H233,"0")</f>
        <v>5.3040000000000003</v>
      </c>
      <c r="BO233" s="64">
        <f>IFERROR(1/J233*(X233/H233),"0")</f>
        <v>9.1575091575091579E-3</v>
      </c>
      <c r="BP233" s="64">
        <f>IFERROR(1/J233*(Y233/H233),"0")</f>
        <v>1.098901098901099E-2</v>
      </c>
    </row>
    <row r="234" spans="1:68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42.916666666666664</v>
      </c>
      <c r="Y234" s="729">
        <f>IFERROR(Y230/H230,"0")+IFERROR(Y231/H231,"0")+IFERROR(Y232/H232,"0")+IFERROR(Y233/H233,"0")</f>
        <v>44</v>
      </c>
      <c r="Z234" s="729">
        <f>IFERROR(IF(Z230="",0,Z230),"0")+IFERROR(IF(Z231="",0,Z231),"0")+IFERROR(IF(Z232="",0,Z232),"0")+IFERROR(IF(Z233="",0,Z233),"0")</f>
        <v>0.28643999999999997</v>
      </c>
      <c r="AA234" s="730"/>
      <c r="AB234" s="730"/>
      <c r="AC234" s="730"/>
    </row>
    <row r="235" spans="1:68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103</v>
      </c>
      <c r="Y235" s="729">
        <f>IFERROR(SUM(Y230:Y233),"0")</f>
        <v>105.6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42</v>
      </c>
      <c r="Y251" s="728">
        <f t="shared" si="37"/>
        <v>44</v>
      </c>
      <c r="Z251" s="36">
        <f>IFERROR(IF(Y251=0,"",ROUNDUP(Y251/H251,0)*0.00902),"")</f>
        <v>9.9220000000000003E-2</v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44.204999999999998</v>
      </c>
      <c r="BN251" s="64">
        <f t="shared" si="39"/>
        <v>46.31</v>
      </c>
      <c r="BO251" s="64">
        <f t="shared" si="40"/>
        <v>7.9545454545454544E-2</v>
      </c>
      <c r="BP251" s="64">
        <f t="shared" si="41"/>
        <v>8.3333333333333343E-2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10.5</v>
      </c>
      <c r="Y255" s="729">
        <f>IFERROR(Y246/H246,"0")+IFERROR(Y247/H247,"0")+IFERROR(Y248/H248,"0")+IFERROR(Y249/H249,"0")+IFERROR(Y250/H250,"0")+IFERROR(Y251/H251,"0")+IFERROR(Y252/H252,"0")+IFERROR(Y253/H253,"0")+IFERROR(Y254/H254,"0")</f>
        <v>11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9.9220000000000003E-2</v>
      </c>
      <c r="AA255" s="730"/>
      <c r="AB255" s="730"/>
      <c r="AC255" s="730"/>
    </row>
    <row r="256" spans="1:68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42</v>
      </c>
      <c r="Y256" s="729">
        <f>IFERROR(SUM(Y246:Y254),"0")</f>
        <v>44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33</v>
      </c>
      <c r="Y375" s="728">
        <f>IFERROR(IF(X375="",0,CEILING((X375/$H375),1)*$H375),"")</f>
        <v>39</v>
      </c>
      <c r="Z375" s="36">
        <f>IFERROR(IF(Y375=0,"",ROUNDUP(Y375/H375,0)*0.01898),"")</f>
        <v>9.4899999999999998E-2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35.195769230769237</v>
      </c>
      <c r="BN375" s="64">
        <f>IFERROR(Y375*I375/H375,"0")</f>
        <v>41.595000000000006</v>
      </c>
      <c r="BO375" s="64">
        <f>IFERROR(1/J375*(X375/H375),"0")</f>
        <v>6.6105769230769232E-2</v>
      </c>
      <c r="BP375" s="64">
        <f>IFERROR(1/J375*(Y375/H375),"0")</f>
        <v>7.8125E-2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15</v>
      </c>
      <c r="Y376" s="728">
        <f>IFERROR(IF(X376="",0,CEILING((X376/$H376),1)*$H376),"")</f>
        <v>16.8</v>
      </c>
      <c r="Z376" s="36">
        <f>IFERROR(IF(Y376=0,"",ROUNDUP(Y376/H376,0)*0.01898),"")</f>
        <v>3.7960000000000001E-2</v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15.926785714285714</v>
      </c>
      <c r="BN376" s="64">
        <f>IFERROR(Y376*I376/H376,"0")</f>
        <v>17.838000000000001</v>
      </c>
      <c r="BO376" s="64">
        <f>IFERROR(1/J376*(X376/H376),"0")</f>
        <v>2.7901785714285712E-2</v>
      </c>
      <c r="BP376" s="64">
        <f>IFERROR(1/J376*(Y376/H376),"0")</f>
        <v>3.125E-2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6.0164835164835164</v>
      </c>
      <c r="Y377" s="729">
        <f>IFERROR(Y374/H374,"0")+IFERROR(Y375/H375,"0")+IFERROR(Y376/H376,"0")</f>
        <v>7</v>
      </c>
      <c r="Z377" s="729">
        <f>IFERROR(IF(Z374="",0,Z374),"0")+IFERROR(IF(Z375="",0,Z375),"0")+IFERROR(IF(Z376="",0,Z376),"0")</f>
        <v>0.13286000000000001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48</v>
      </c>
      <c r="Y378" s="729">
        <f>IFERROR(SUM(Y374:Y376),"0")</f>
        <v>55.8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974</v>
      </c>
      <c r="Y406" s="728">
        <f t="shared" ref="Y406:Y415" si="57">IFERROR(IF(X406="",0,CEILING((X406/$H406),1)*$H406),"")</f>
        <v>975</v>
      </c>
      <c r="Z406" s="36">
        <f>IFERROR(IF(Y406=0,"",ROUNDUP(Y406/H406,0)*0.02175),"")</f>
        <v>1.4137499999999998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1005.168</v>
      </c>
      <c r="BN406" s="64">
        <f t="shared" ref="BN406:BN415" si="59">IFERROR(Y406*I406/H406,"0")</f>
        <v>1006.2</v>
      </c>
      <c r="BO406" s="64">
        <f t="shared" ref="BO406:BO415" si="60">IFERROR(1/J406*(X406/H406),"0")</f>
        <v>1.3527777777777779</v>
      </c>
      <c r="BP406" s="64">
        <f t="shared" ref="BP406:BP415" si="61">IFERROR(1/J406*(Y406/H406),"0")</f>
        <v>1.3541666666666665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744</v>
      </c>
      <c r="Y408" s="728">
        <f t="shared" si="57"/>
        <v>750</v>
      </c>
      <c r="Z408" s="36">
        <f>IFERROR(IF(Y408=0,"",ROUNDUP(Y408/H408,0)*0.02175),"")</f>
        <v>1.0874999999999999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767.80800000000011</v>
      </c>
      <c r="BN408" s="64">
        <f t="shared" si="59"/>
        <v>774</v>
      </c>
      <c r="BO408" s="64">
        <f t="shared" si="60"/>
        <v>1.0333333333333332</v>
      </c>
      <c r="BP408" s="64">
        <f t="shared" si="61"/>
        <v>1.0416666666666665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368</v>
      </c>
      <c r="Y410" s="728">
        <f t="shared" si="57"/>
        <v>375</v>
      </c>
      <c r="Z410" s="36">
        <f>IFERROR(IF(Y410=0,"",ROUNDUP(Y410/H410,0)*0.02175),"")</f>
        <v>0.54374999999999996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379.77600000000001</v>
      </c>
      <c r="BN410" s="64">
        <f t="shared" si="59"/>
        <v>387</v>
      </c>
      <c r="BO410" s="64">
        <f t="shared" si="60"/>
        <v>0.51111111111111107</v>
      </c>
      <c r="BP410" s="64">
        <f t="shared" si="61"/>
        <v>0.52083333333333326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401</v>
      </c>
      <c r="Y411" s="728">
        <f t="shared" si="57"/>
        <v>405</v>
      </c>
      <c r="Z411" s="36">
        <f>IFERROR(IF(Y411=0,"",ROUNDUP(Y411/H411,0)*0.02175),"")</f>
        <v>0.58724999999999994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413.83200000000005</v>
      </c>
      <c r="BN411" s="64">
        <f t="shared" si="59"/>
        <v>417.96000000000004</v>
      </c>
      <c r="BO411" s="64">
        <f t="shared" si="60"/>
        <v>0.55694444444444446</v>
      </c>
      <c r="BP411" s="64">
        <f t="shared" si="61"/>
        <v>0.5625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165.8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167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3.63225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2487</v>
      </c>
      <c r="Y417" s="729">
        <f>IFERROR(SUM(Y406:Y415),"0")</f>
        <v>2505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702</v>
      </c>
      <c r="Y419" s="728">
        <f>IFERROR(IF(X419="",0,CEILING((X419/$H419),1)*$H419),"")</f>
        <v>705</v>
      </c>
      <c r="Z419" s="36">
        <f>IFERROR(IF(Y419=0,"",ROUNDUP(Y419/H419,0)*0.02175),"")</f>
        <v>1.0222499999999999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724.46400000000006</v>
      </c>
      <c r="BN419" s="64">
        <f>IFERROR(Y419*I419/H419,"0")</f>
        <v>727.56</v>
      </c>
      <c r="BO419" s="64">
        <f>IFERROR(1/J419*(X419/H419),"0")</f>
        <v>0.97499999999999987</v>
      </c>
      <c r="BP419" s="64">
        <f>IFERROR(1/J419*(Y419/H419),"0")</f>
        <v>0.97916666666666663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46.8</v>
      </c>
      <c r="Y421" s="729">
        <f>IFERROR(Y419/H419,"0")+IFERROR(Y420/H420,"0")</f>
        <v>47</v>
      </c>
      <c r="Z421" s="729">
        <f>IFERROR(IF(Z419="",0,Z419),"0")+IFERROR(IF(Z420="",0,Z420),"0")</f>
        <v>1.0222499999999999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702</v>
      </c>
      <c r="Y422" s="729">
        <f>IFERROR(SUM(Y419:Y420),"0")</f>
        <v>705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116</v>
      </c>
      <c r="Y429" s="728">
        <f>IFERROR(IF(X429="",0,CEILING((X429/$H429),1)*$H429),"")</f>
        <v>117</v>
      </c>
      <c r="Z429" s="36">
        <f>IFERROR(IF(Y429=0,"",ROUNDUP(Y429/H429,0)*0.01898),"")</f>
        <v>0.24674000000000001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122.68933333333332</v>
      </c>
      <c r="BN429" s="64">
        <f>IFERROR(Y429*I429/H429,"0")</f>
        <v>123.747</v>
      </c>
      <c r="BO429" s="64">
        <f>IFERROR(1/J429*(X429/H429),"0")</f>
        <v>0.2013888888888889</v>
      </c>
      <c r="BP429" s="64">
        <f>IFERROR(1/J429*(Y429/H429),"0")</f>
        <v>0.203125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12.888888888888889</v>
      </c>
      <c r="Y430" s="729">
        <f>IFERROR(Y429/H429,"0")</f>
        <v>13</v>
      </c>
      <c r="Z430" s="729">
        <f>IFERROR(IF(Z429="",0,Z429),"0")</f>
        <v>0.24674000000000001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116</v>
      </c>
      <c r="Y431" s="729">
        <f>IFERROR(SUM(Y429:Y429),"0")</f>
        <v>117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657</v>
      </c>
      <c r="Y450" s="728">
        <f>IFERROR(IF(X450="",0,CEILING((X450/$H450),1)*$H450),"")</f>
        <v>657</v>
      </c>
      <c r="Z450" s="36">
        <f>IFERROR(IF(Y450=0,"",ROUNDUP(Y450/H450,0)*0.01898),"")</f>
        <v>1.38554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694.88700000000006</v>
      </c>
      <c r="BN450" s="64">
        <f>IFERROR(Y450*I450/H450,"0")</f>
        <v>694.88700000000006</v>
      </c>
      <c r="BO450" s="64">
        <f>IFERROR(1/J450*(X450/H450),"0")</f>
        <v>1.140625</v>
      </c>
      <c r="BP450" s="64">
        <f>IFERROR(1/J450*(Y450/H450),"0")</f>
        <v>1.140625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73</v>
      </c>
      <c r="Y455" s="729">
        <f>IFERROR(Y450/H450,"0")+IFERROR(Y451/H451,"0")+IFERROR(Y452/H452,"0")+IFERROR(Y453/H453,"0")+IFERROR(Y454/H454,"0")</f>
        <v>73</v>
      </c>
      <c r="Z455" s="729">
        <f>IFERROR(IF(Z450="",0,Z450),"0")+IFERROR(IF(Z451="",0,Z451),"0")+IFERROR(IF(Z452="",0,Z452),"0")+IFERROR(IF(Z453="",0,Z453),"0")+IFERROR(IF(Z454="",0,Z454),"0")</f>
        <v>1.38554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657</v>
      </c>
      <c r="Y456" s="729">
        <f>IFERROR(SUM(Y450:Y454),"0")</f>
        <v>657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14</v>
      </c>
      <c r="Y464" s="728">
        <f t="shared" ref="Y464:Y477" si="67">IFERROR(IF(X464="",0,CEILING((X464/$H464),1)*$H464),"")</f>
        <v>16.200000000000003</v>
      </c>
      <c r="Z464" s="36">
        <f>IFERROR(IF(Y464=0,"",ROUNDUP(Y464/H464,0)*0.00902),"")</f>
        <v>2.7060000000000001E-2</v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14.544444444444444</v>
      </c>
      <c r="BN464" s="64">
        <f t="shared" ref="BN464:BN477" si="69">IFERROR(Y464*I464/H464,"0")</f>
        <v>16.830000000000002</v>
      </c>
      <c r="BO464" s="64">
        <f t="shared" ref="BO464:BO477" si="70">IFERROR(1/J464*(X464/H464),"0")</f>
        <v>1.9640852974186308E-2</v>
      </c>
      <c r="BP464" s="64">
        <f t="shared" ref="BP464:BP477" si="71">IFERROR(1/J464*(Y464/H464),"0")</f>
        <v>2.2727272727272731E-2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10</v>
      </c>
      <c r="Y476" s="728">
        <f t="shared" si="67"/>
        <v>10.5</v>
      </c>
      <c r="Z476" s="36">
        <f t="shared" si="72"/>
        <v>2.5100000000000001E-2</v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10.619047619047619</v>
      </c>
      <c r="BN476" s="64">
        <f t="shared" si="69"/>
        <v>11.149999999999999</v>
      </c>
      <c r="BO476" s="64">
        <f t="shared" si="70"/>
        <v>2.0350020350020353E-2</v>
      </c>
      <c r="BP476" s="64">
        <f t="shared" si="71"/>
        <v>2.1367521367521368E-2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7.3544973544973544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8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5.2159999999999998E-2</v>
      </c>
      <c r="AA478" s="730"/>
      <c r="AB478" s="730"/>
      <c r="AC478" s="730"/>
    </row>
    <row r="479" spans="1:68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24</v>
      </c>
      <c r="Y479" s="729">
        <f>IFERROR(SUM(Y464:Y477),"0")</f>
        <v>26.700000000000003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132</v>
      </c>
      <c r="Y492" s="728">
        <f>IFERROR(IF(X492="",0,CEILING((X492/$H492),1)*$H492),"")</f>
        <v>135</v>
      </c>
      <c r="Z492" s="36">
        <f>IFERROR(IF(Y492=0,"",ROUNDUP(Y492/H492,0)*0.00902),"")</f>
        <v>0.22550000000000001</v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137.13333333333335</v>
      </c>
      <c r="BN492" s="64">
        <f>IFERROR(Y492*I492/H492,"0")</f>
        <v>140.25</v>
      </c>
      <c r="BO492" s="64">
        <f>IFERROR(1/J492*(X492/H492),"0")</f>
        <v>0.18518518518518517</v>
      </c>
      <c r="BP492" s="64">
        <f>IFERROR(1/J492*(Y492/H492),"0")</f>
        <v>0.18939393939393939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24.444444444444443</v>
      </c>
      <c r="Y496" s="729">
        <f>IFERROR(Y492/H492,"0")+IFERROR(Y493/H493,"0")+IFERROR(Y494/H494,"0")+IFERROR(Y495/H495,"0")</f>
        <v>25</v>
      </c>
      <c r="Z496" s="729">
        <f>IFERROR(IF(Z492="",0,Z492),"0")+IFERROR(IF(Z493="",0,Z493),"0")+IFERROR(IF(Z494="",0,Z494),"0")+IFERROR(IF(Z495="",0,Z495),"0")</f>
        <v>0.22550000000000001</v>
      </c>
      <c r="AA496" s="730"/>
      <c r="AB496" s="730"/>
      <c r="AC496" s="730"/>
    </row>
    <row r="497" spans="1:68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132</v>
      </c>
      <c r="Y497" s="729">
        <f>IFERROR(SUM(Y492:Y495),"0")</f>
        <v>135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173</v>
      </c>
      <c r="Y516" s="728">
        <f t="shared" ref="Y516:Y531" si="73">IFERROR(IF(X516="",0,CEILING((X516/$H516),1)*$H516),"")</f>
        <v>174.24</v>
      </c>
      <c r="Z516" s="36">
        <f t="shared" ref="Z516:Z521" si="74">IFERROR(IF(Y516=0,"",ROUNDUP(Y516/H516,0)*0.01196),"")</f>
        <v>0.39468000000000003</v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184.79545454545453</v>
      </c>
      <c r="BN516" s="64">
        <f t="shared" ref="BN516:BN531" si="76">IFERROR(Y516*I516/H516,"0")</f>
        <v>186.12</v>
      </c>
      <c r="BO516" s="64">
        <f t="shared" ref="BO516:BO531" si="77">IFERROR(1/J516*(X516/H516),"0")</f>
        <v>0.31504953379953382</v>
      </c>
      <c r="BP516" s="64">
        <f t="shared" ref="BP516:BP531" si="78">IFERROR(1/J516*(Y516/H516),"0")</f>
        <v>0.31730769230769235</v>
      </c>
    </row>
    <row r="517" spans="1:68" ht="27" hidden="1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81</v>
      </c>
      <c r="Y518" s="728">
        <f t="shared" si="73"/>
        <v>84.48</v>
      </c>
      <c r="Z518" s="36">
        <f t="shared" si="74"/>
        <v>0.19136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86.522727272727266</v>
      </c>
      <c r="BN518" s="64">
        <f t="shared" si="76"/>
        <v>90.24</v>
      </c>
      <c r="BO518" s="64">
        <f t="shared" si="77"/>
        <v>0.14750874125874125</v>
      </c>
      <c r="BP518" s="64">
        <f t="shared" si="78"/>
        <v>0.15384615384615385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380</v>
      </c>
      <c r="Y520" s="728">
        <f t="shared" si="73"/>
        <v>380.16</v>
      </c>
      <c r="Z520" s="36">
        <f t="shared" si="74"/>
        <v>0.86112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405.90909090909088</v>
      </c>
      <c r="BN520" s="64">
        <f t="shared" si="76"/>
        <v>406.08000000000004</v>
      </c>
      <c r="BO520" s="64">
        <f t="shared" si="77"/>
        <v>0.69201631701631705</v>
      </c>
      <c r="BP520" s="64">
        <f t="shared" si="78"/>
        <v>0.69230769230769229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120.07575757575758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121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1.44716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634</v>
      </c>
      <c r="Y533" s="729">
        <f>IFERROR(SUM(Y516:Y531),"0")</f>
        <v>638.88000000000011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224</v>
      </c>
      <c r="Y535" s="728">
        <f>IFERROR(IF(X535="",0,CEILING((X535/$H535),1)*$H535),"")</f>
        <v>227.04000000000002</v>
      </c>
      <c r="Z535" s="36">
        <f>IFERROR(IF(Y535=0,"",ROUNDUP(Y535/H535,0)*0.01196),"")</f>
        <v>0.51427999999999996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239.27272727272725</v>
      </c>
      <c r="BN535" s="64">
        <f>IFERROR(Y535*I535/H535,"0")</f>
        <v>242.51999999999998</v>
      </c>
      <c r="BO535" s="64">
        <f>IFERROR(1/J535*(X535/H535),"0")</f>
        <v>0.40792540792540793</v>
      </c>
      <c r="BP535" s="64">
        <f>IFERROR(1/J535*(Y535/H535),"0")</f>
        <v>0.41346153846153849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42.424242424242422</v>
      </c>
      <c r="Y539" s="729">
        <f>IFERROR(Y535/H535,"0")+IFERROR(Y536/H536,"0")+IFERROR(Y537/H537,"0")+IFERROR(Y538/H538,"0")</f>
        <v>43</v>
      </c>
      <c r="Z539" s="729">
        <f>IFERROR(IF(Z535="",0,Z535),"0")+IFERROR(IF(Z536="",0,Z536),"0")+IFERROR(IF(Z537="",0,Z537),"0")+IFERROR(IF(Z538="",0,Z538),"0")</f>
        <v>0.51427999999999996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224</v>
      </c>
      <c r="Y540" s="729">
        <f>IFERROR(SUM(Y535:Y538),"0")</f>
        <v>227.04000000000002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hidden="1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35</v>
      </c>
      <c r="Y543" s="728">
        <f t="shared" si="79"/>
        <v>36.96</v>
      </c>
      <c r="Z543" s="36">
        <f>IFERROR(IF(Y543=0,"",ROUNDUP(Y543/H543,0)*0.01196),"")</f>
        <v>8.3720000000000003E-2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37.386363636363633</v>
      </c>
      <c r="BN543" s="64">
        <f t="shared" si="81"/>
        <v>39.479999999999997</v>
      </c>
      <c r="BO543" s="64">
        <f t="shared" si="82"/>
        <v>6.3738344988344992E-2</v>
      </c>
      <c r="BP543" s="64">
        <f t="shared" si="83"/>
        <v>6.7307692307692318E-2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6.6287878787878789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8.3720000000000003E-2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35</v>
      </c>
      <c r="Y555" s="729">
        <f>IFERROR(SUM(Y542:Y553),"0")</f>
        <v>36.96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14</v>
      </c>
      <c r="Y597" s="728">
        <f>IFERROR(IF(X597="",0,CEILING((X597/$H597),1)*$H597),"")</f>
        <v>15.6</v>
      </c>
      <c r="Z597" s="36">
        <f>IFERROR(IF(Y597=0,"",ROUNDUP(Y597/H597,0)*0.01898),"")</f>
        <v>3.7960000000000001E-2</v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14.931538461538462</v>
      </c>
      <c r="BN597" s="64">
        <f>IFERROR(Y597*I597/H597,"0")</f>
        <v>16.638000000000002</v>
      </c>
      <c r="BO597" s="64">
        <f>IFERROR(1/J597*(X597/H597),"0")</f>
        <v>2.8044871794871796E-2</v>
      </c>
      <c r="BP597" s="64">
        <f>IFERROR(1/J597*(Y597/H597),"0")</f>
        <v>3.125E-2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1.7948717948717949</v>
      </c>
      <c r="Y602" s="729">
        <f>IFERROR(Y597/H597,"0")+IFERROR(Y598/H598,"0")+IFERROR(Y599/H599,"0")+IFERROR(Y600/H600,"0")+IFERROR(Y601/H601,"0")</f>
        <v>2</v>
      </c>
      <c r="Z602" s="729">
        <f>IFERROR(IF(Z597="",0,Z597),"0")+IFERROR(IF(Z598="",0,Z598),"0")+IFERROR(IF(Z599="",0,Z599),"0")+IFERROR(IF(Z600="",0,Z600),"0")+IFERROR(IF(Z601="",0,Z601),"0")</f>
        <v>3.7960000000000001E-2</v>
      </c>
      <c r="AA602" s="730"/>
      <c r="AB602" s="730"/>
      <c r="AC602" s="730"/>
    </row>
    <row r="603" spans="1:68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14</v>
      </c>
      <c r="Y603" s="729">
        <f>IFERROR(SUM(Y597:Y601),"0")</f>
        <v>15.6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7066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7149.98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7431.4313227328248</v>
      </c>
      <c r="Y631" s="729">
        <f>IFERROR(SUM(BN22:BN627),"0")</f>
        <v>7519.9179999999988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12</v>
      </c>
      <c r="Y632" s="38">
        <f>ROUNDUP(SUM(BP22:BP627),0)</f>
        <v>12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7731.4313227328248</v>
      </c>
      <c r="Y633" s="729">
        <f>GrossWeightTotalR+PalletQtyTotalR*25</f>
        <v>7819.9179999999988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1119.7736596736597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1135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13.569820000000002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77.400000000000006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130.80000000000001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325.20000000000005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319.20000000000005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1133.3999999999999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44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55.8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3327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657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26.700000000000003</v>
      </c>
      <c r="AA640" s="46">
        <f>IFERROR(Y487*1,"0")+IFERROR(Y488*1,"0")+IFERROR(Y492*1,"0")+IFERROR(Y493*1,"0")+IFERROR(Y494*1,"0")+IFERROR(Y495*1,"0")</f>
        <v>135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902.88000000000011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15.6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9,77"/>
        <filter val="1,79"/>
        <filter val="10,00"/>
        <filter val="10,50"/>
        <filter val="100,00"/>
        <filter val="103,00"/>
        <filter val="116,00"/>
        <filter val="12"/>
        <filter val="12,00"/>
        <filter val="12,89"/>
        <filter val="120,00"/>
        <filter val="120,08"/>
        <filter val="132,00"/>
        <filter val="14,00"/>
        <filter val="15,00"/>
        <filter val="15,11"/>
        <filter val="16,00"/>
        <filter val="165,80"/>
        <filter val="173,00"/>
        <filter val="179,00"/>
        <filter val="186,00"/>
        <filter val="187,00"/>
        <filter val="190,00"/>
        <filter val="2 487,00"/>
        <filter val="2,00"/>
        <filter val="2,98"/>
        <filter val="22,26"/>
        <filter val="223,00"/>
        <filter val="224,00"/>
        <filter val="24,00"/>
        <filter val="24,44"/>
        <filter val="25,00"/>
        <filter val="28,33"/>
        <filter val="283,27"/>
        <filter val="303,00"/>
        <filter val="31,00"/>
        <filter val="314,00"/>
        <filter val="33,00"/>
        <filter val="35,00"/>
        <filter val="36,00"/>
        <filter val="368,00"/>
        <filter val="380,00"/>
        <filter val="4,00"/>
        <filter val="401,00"/>
        <filter val="42,00"/>
        <filter val="42,42"/>
        <filter val="42,92"/>
        <filter val="45,00"/>
        <filter val="46,80"/>
        <filter val="48,00"/>
        <filter val="51,00"/>
        <filter val="57,00"/>
        <filter val="6,02"/>
        <filter val="6,63"/>
        <filter val="6,79"/>
        <filter val="60,00"/>
        <filter val="61,30"/>
        <filter val="634,00"/>
        <filter val="657,00"/>
        <filter val="68,00"/>
        <filter val="7 066,00"/>
        <filter val="7 431,43"/>
        <filter val="7 731,43"/>
        <filter val="7,35"/>
        <filter val="702,00"/>
        <filter val="711,00"/>
        <filter val="72,00"/>
        <filter val="73,00"/>
        <filter val="744,00"/>
        <filter val="76,00"/>
        <filter val="81,00"/>
        <filter val="974,00"/>
        <filter val="98,10"/>
        <filter val="99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