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ED327F5-1247-408B-9EA4-1E2BCC23DF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P601" i="1" s="1"/>
  <c r="BO600" i="1"/>
  <c r="BM600" i="1"/>
  <c r="Y600" i="1"/>
  <c r="BP600" i="1" s="1"/>
  <c r="BO599" i="1"/>
  <c r="BM599" i="1"/>
  <c r="Y599" i="1"/>
  <c r="BP599" i="1" s="1"/>
  <c r="BO598" i="1"/>
  <c r="BM598" i="1"/>
  <c r="Y598" i="1"/>
  <c r="BP598" i="1" s="1"/>
  <c r="BO597" i="1"/>
  <c r="BM597" i="1"/>
  <c r="Y597" i="1"/>
  <c r="Y603" i="1" s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P583" i="1" s="1"/>
  <c r="BO582" i="1"/>
  <c r="BM582" i="1"/>
  <c r="Y582" i="1"/>
  <c r="BP582" i="1" s="1"/>
  <c r="BO581" i="1"/>
  <c r="BM581" i="1"/>
  <c r="Y581" i="1"/>
  <c r="BP581" i="1" s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P564" i="1" s="1"/>
  <c r="BO563" i="1"/>
  <c r="BM563" i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BP557" i="1" s="1"/>
  <c r="P557" i="1"/>
  <c r="X555" i="1"/>
  <c r="X554" i="1"/>
  <c r="BO553" i="1"/>
  <c r="BM553" i="1"/>
  <c r="Y553" i="1"/>
  <c r="P553" i="1"/>
  <c r="BO552" i="1"/>
  <c r="BM552" i="1"/>
  <c r="Y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BP547" i="1" s="1"/>
  <c r="BO546" i="1"/>
  <c r="BM546" i="1"/>
  <c r="Y546" i="1"/>
  <c r="BP546" i="1" s="1"/>
  <c r="BO545" i="1"/>
  <c r="BM545" i="1"/>
  <c r="Y545" i="1"/>
  <c r="BP545" i="1" s="1"/>
  <c r="BO544" i="1"/>
  <c r="BM544" i="1"/>
  <c r="Y544" i="1"/>
  <c r="BP544" i="1" s="1"/>
  <c r="BO543" i="1"/>
  <c r="BM543" i="1"/>
  <c r="Y543" i="1"/>
  <c r="BP543" i="1" s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BP527" i="1" s="1"/>
  <c r="BO526" i="1"/>
  <c r="BM526" i="1"/>
  <c r="Y526" i="1"/>
  <c r="BP526" i="1" s="1"/>
  <c r="BO525" i="1"/>
  <c r="BM525" i="1"/>
  <c r="Y525" i="1"/>
  <c r="BP525" i="1" s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BP518" i="1" s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P473" i="1"/>
  <c r="BO472" i="1"/>
  <c r="BM472" i="1"/>
  <c r="Y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BO468" i="1"/>
  <c r="BM468" i="1"/>
  <c r="Y468" i="1"/>
  <c r="P468" i="1"/>
  <c r="BO467" i="1"/>
  <c r="BM467" i="1"/>
  <c r="Y467" i="1"/>
  <c r="BP467" i="1" s="1"/>
  <c r="BO466" i="1"/>
  <c r="BM466" i="1"/>
  <c r="Y466" i="1"/>
  <c r="BP466" i="1" s="1"/>
  <c r="BO465" i="1"/>
  <c r="BM465" i="1"/>
  <c r="Y465" i="1"/>
  <c r="BP465" i="1" s="1"/>
  <c r="BO464" i="1"/>
  <c r="BM464" i="1"/>
  <c r="Y464" i="1"/>
  <c r="BP464" i="1" s="1"/>
  <c r="X460" i="1"/>
  <c r="X459" i="1"/>
  <c r="BO458" i="1"/>
  <c r="BM458" i="1"/>
  <c r="Y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Y447" i="1" s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BP415" i="1" s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BP411" i="1" s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BP407" i="1" s="1"/>
  <c r="P407" i="1"/>
  <c r="BO406" i="1"/>
  <c r="BM406" i="1"/>
  <c r="Y406" i="1"/>
  <c r="P406" i="1"/>
  <c r="X402" i="1"/>
  <c r="X401" i="1"/>
  <c r="BO400" i="1"/>
  <c r="BM400" i="1"/>
  <c r="Y400" i="1"/>
  <c r="Y402" i="1" s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Y378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4" i="1"/>
  <c r="X343" i="1"/>
  <c r="BO342" i="1"/>
  <c r="BM342" i="1"/>
  <c r="Y342" i="1"/>
  <c r="Y344" i="1" s="1"/>
  <c r="P342" i="1"/>
  <c r="X340" i="1"/>
  <c r="X339" i="1"/>
  <c r="BO338" i="1"/>
  <c r="BM338" i="1"/>
  <c r="Y338" i="1"/>
  <c r="Y340" i="1" s="1"/>
  <c r="P338" i="1"/>
  <c r="X335" i="1"/>
  <c r="X334" i="1"/>
  <c r="BO333" i="1"/>
  <c r="BM333" i="1"/>
  <c r="Y333" i="1"/>
  <c r="Y335" i="1" s="1"/>
  <c r="P333" i="1"/>
  <c r="X331" i="1"/>
  <c r="X330" i="1"/>
  <c r="BO329" i="1"/>
  <c r="BM329" i="1"/>
  <c r="Y329" i="1"/>
  <c r="P329" i="1"/>
  <c r="BO328" i="1"/>
  <c r="BM328" i="1"/>
  <c r="Y328" i="1"/>
  <c r="BP328" i="1" s="1"/>
  <c r="P328" i="1"/>
  <c r="X326" i="1"/>
  <c r="X325" i="1"/>
  <c r="BO324" i="1"/>
  <c r="BM324" i="1"/>
  <c r="Y324" i="1"/>
  <c r="Y325" i="1" s="1"/>
  <c r="P324" i="1"/>
  <c r="X321" i="1"/>
  <c r="X320" i="1"/>
  <c r="BO319" i="1"/>
  <c r="BM319" i="1"/>
  <c r="Y319" i="1"/>
  <c r="BP319" i="1" s="1"/>
  <c r="P319" i="1"/>
  <c r="BO318" i="1"/>
  <c r="BM318" i="1"/>
  <c r="Y318" i="1"/>
  <c r="Y320" i="1" s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P238" i="1"/>
  <c r="X235" i="1"/>
  <c r="X234" i="1"/>
  <c r="BO233" i="1"/>
  <c r="BM233" i="1"/>
  <c r="Y233" i="1"/>
  <c r="BP233" i="1" s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N230" i="1"/>
  <c r="BM230" i="1"/>
  <c r="Z230" i="1"/>
  <c r="Y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X197" i="1"/>
  <c r="X196" i="1"/>
  <c r="BO195" i="1"/>
  <c r="BM195" i="1"/>
  <c r="Y195" i="1"/>
  <c r="BP195" i="1" s="1"/>
  <c r="P195" i="1"/>
  <c r="BO194" i="1"/>
  <c r="BM194" i="1"/>
  <c r="Y194" i="1"/>
  <c r="Y197" i="1" s="1"/>
  <c r="P194" i="1"/>
  <c r="X191" i="1"/>
  <c r="X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BP187" i="1" s="1"/>
  <c r="P187" i="1"/>
  <c r="BO186" i="1"/>
  <c r="BM186" i="1"/>
  <c r="Y186" i="1"/>
  <c r="BP186" i="1" s="1"/>
  <c r="BO185" i="1"/>
  <c r="BM185" i="1"/>
  <c r="Y185" i="1"/>
  <c r="BP185" i="1" s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O181" i="1"/>
  <c r="BM181" i="1"/>
  <c r="Y181" i="1"/>
  <c r="P181" i="1"/>
  <c r="X179" i="1"/>
  <c r="X178" i="1"/>
  <c r="BO177" i="1"/>
  <c r="BM177" i="1"/>
  <c r="Y177" i="1"/>
  <c r="Y178" i="1" s="1"/>
  <c r="P177" i="1"/>
  <c r="X173" i="1"/>
  <c r="X172" i="1"/>
  <c r="BO171" i="1"/>
  <c r="BM171" i="1"/>
  <c r="Y171" i="1"/>
  <c r="BP171" i="1" s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Y154" i="1" s="1"/>
  <c r="P152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X139" i="1"/>
  <c r="X138" i="1"/>
  <c r="BO137" i="1"/>
  <c r="BM137" i="1"/>
  <c r="Y137" i="1"/>
  <c r="BP137" i="1" s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P90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D640" i="1" s="1"/>
  <c r="P49" i="1"/>
  <c r="X46" i="1"/>
  <c r="X45" i="1"/>
  <c r="BO44" i="1"/>
  <c r="BM44" i="1"/>
  <c r="Y44" i="1"/>
  <c r="BP44" i="1" s="1"/>
  <c r="P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Z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X632" i="1" s="1"/>
  <c r="BM22" i="1"/>
  <c r="Y22" i="1"/>
  <c r="B640" i="1" s="1"/>
  <c r="P22" i="1"/>
  <c r="H10" i="1"/>
  <c r="A9" i="1"/>
  <c r="F10" i="1" s="1"/>
  <c r="D7" i="1"/>
  <c r="Q6" i="1"/>
  <c r="P2" i="1"/>
  <c r="BP207" i="1" l="1"/>
  <c r="BN207" i="1"/>
  <c r="Z207" i="1"/>
  <c r="BP225" i="1"/>
  <c r="BN225" i="1"/>
  <c r="Z225" i="1"/>
  <c r="BP238" i="1"/>
  <c r="BN238" i="1"/>
  <c r="Z238" i="1"/>
  <c r="BP268" i="1"/>
  <c r="BN268" i="1"/>
  <c r="Z268" i="1"/>
  <c r="BP348" i="1"/>
  <c r="BN348" i="1"/>
  <c r="Z348" i="1"/>
  <c r="BP370" i="1"/>
  <c r="BN370" i="1"/>
  <c r="Z370" i="1"/>
  <c r="BP409" i="1"/>
  <c r="BN409" i="1"/>
  <c r="Z409" i="1"/>
  <c r="Y427" i="1"/>
  <c r="Y426" i="1"/>
  <c r="BP424" i="1"/>
  <c r="BN424" i="1"/>
  <c r="Z424" i="1"/>
  <c r="Z426" i="1" s="1"/>
  <c r="BP454" i="1"/>
  <c r="BN454" i="1"/>
  <c r="Z454" i="1"/>
  <c r="BP501" i="1"/>
  <c r="BN501" i="1"/>
  <c r="Z501" i="1"/>
  <c r="AC640" i="1"/>
  <c r="Y507" i="1"/>
  <c r="BP506" i="1"/>
  <c r="BN506" i="1"/>
  <c r="Z506" i="1"/>
  <c r="Z507" i="1" s="1"/>
  <c r="Y512" i="1"/>
  <c r="Y511" i="1"/>
  <c r="BP510" i="1"/>
  <c r="BN510" i="1"/>
  <c r="Z510" i="1"/>
  <c r="Z511" i="1" s="1"/>
  <c r="BP516" i="1"/>
  <c r="BN516" i="1"/>
  <c r="Z516" i="1"/>
  <c r="BP530" i="1"/>
  <c r="BN530" i="1"/>
  <c r="Z530" i="1"/>
  <c r="BP550" i="1"/>
  <c r="BN550" i="1"/>
  <c r="Z550" i="1"/>
  <c r="Z25" i="1"/>
  <c r="BN25" i="1"/>
  <c r="X630" i="1"/>
  <c r="Z50" i="1"/>
  <c r="BN50" i="1"/>
  <c r="Z62" i="1"/>
  <c r="BN62" i="1"/>
  <c r="Y72" i="1"/>
  <c r="Z74" i="1"/>
  <c r="BN74" i="1"/>
  <c r="Z91" i="1"/>
  <c r="BN91" i="1"/>
  <c r="Y107" i="1"/>
  <c r="Z110" i="1"/>
  <c r="BN110" i="1"/>
  <c r="Z120" i="1"/>
  <c r="BN120" i="1"/>
  <c r="Y133" i="1"/>
  <c r="Z137" i="1"/>
  <c r="BN137" i="1"/>
  <c r="Z148" i="1"/>
  <c r="BN148" i="1"/>
  <c r="H640" i="1"/>
  <c r="Z171" i="1"/>
  <c r="BN171" i="1"/>
  <c r="Y190" i="1"/>
  <c r="BP188" i="1"/>
  <c r="BN188" i="1"/>
  <c r="Z188" i="1"/>
  <c r="Y227" i="1"/>
  <c r="BP217" i="1"/>
  <c r="BN217" i="1"/>
  <c r="Z217" i="1"/>
  <c r="BP251" i="1"/>
  <c r="BN251" i="1"/>
  <c r="Z251" i="1"/>
  <c r="BP358" i="1"/>
  <c r="BN358" i="1"/>
  <c r="Z358" i="1"/>
  <c r="BP382" i="1"/>
  <c r="BN382" i="1"/>
  <c r="Z382" i="1"/>
  <c r="BP419" i="1"/>
  <c r="BN419" i="1"/>
  <c r="Z419" i="1"/>
  <c r="BP425" i="1"/>
  <c r="BN425" i="1"/>
  <c r="Z425" i="1"/>
  <c r="BP441" i="1"/>
  <c r="BN441" i="1"/>
  <c r="Z441" i="1"/>
  <c r="AB640" i="1"/>
  <c r="Y502" i="1"/>
  <c r="BP500" i="1"/>
  <c r="BN500" i="1"/>
  <c r="Z500" i="1"/>
  <c r="BP529" i="1"/>
  <c r="BN529" i="1"/>
  <c r="Z529" i="1"/>
  <c r="BP549" i="1"/>
  <c r="BN549" i="1"/>
  <c r="Z549" i="1"/>
  <c r="BP553" i="1"/>
  <c r="BN553" i="1"/>
  <c r="Z553" i="1"/>
  <c r="Y555" i="1"/>
  <c r="Y585" i="1"/>
  <c r="X631" i="1"/>
  <c r="X633" i="1" s="1"/>
  <c r="Z23" i="1"/>
  <c r="BN23" i="1"/>
  <c r="Z29" i="1"/>
  <c r="Z30" i="1" s="1"/>
  <c r="BN29" i="1"/>
  <c r="BP29" i="1"/>
  <c r="Y30" i="1"/>
  <c r="Z35" i="1"/>
  <c r="BN35" i="1"/>
  <c r="Z39" i="1"/>
  <c r="BN39" i="1"/>
  <c r="BP70" i="1"/>
  <c r="BN70" i="1"/>
  <c r="BN37" i="1"/>
  <c r="Z43" i="1"/>
  <c r="BN43" i="1"/>
  <c r="BP43" i="1"/>
  <c r="Z52" i="1"/>
  <c r="BN52" i="1"/>
  <c r="Z60" i="1"/>
  <c r="BN60" i="1"/>
  <c r="Z66" i="1"/>
  <c r="BN66" i="1"/>
  <c r="BP66" i="1"/>
  <c r="Z70" i="1"/>
  <c r="Z282" i="1"/>
  <c r="BN282" i="1"/>
  <c r="Z291" i="1"/>
  <c r="BN291" i="1"/>
  <c r="Y377" i="1"/>
  <c r="BP473" i="1"/>
  <c r="BN473" i="1"/>
  <c r="Z473" i="1"/>
  <c r="Y489" i="1"/>
  <c r="BP487" i="1"/>
  <c r="BN487" i="1"/>
  <c r="Z487" i="1"/>
  <c r="BP495" i="1"/>
  <c r="BN495" i="1"/>
  <c r="Z495" i="1"/>
  <c r="Y80" i="1"/>
  <c r="Z76" i="1"/>
  <c r="BN76" i="1"/>
  <c r="Z84" i="1"/>
  <c r="BN84" i="1"/>
  <c r="E640" i="1"/>
  <c r="Z97" i="1"/>
  <c r="BN97" i="1"/>
  <c r="Z98" i="1"/>
  <c r="BN98" i="1"/>
  <c r="Z99" i="1"/>
  <c r="BN99" i="1"/>
  <c r="Z105" i="1"/>
  <c r="BN105" i="1"/>
  <c r="Z112" i="1"/>
  <c r="BN112" i="1"/>
  <c r="Z118" i="1"/>
  <c r="BN118" i="1"/>
  <c r="BP118" i="1"/>
  <c r="Z124" i="1"/>
  <c r="BN124" i="1"/>
  <c r="BP124" i="1"/>
  <c r="Z127" i="1"/>
  <c r="BN127" i="1"/>
  <c r="Z128" i="1"/>
  <c r="BN128" i="1"/>
  <c r="Z131" i="1"/>
  <c r="BN131" i="1"/>
  <c r="Z142" i="1"/>
  <c r="BN142" i="1"/>
  <c r="Z152" i="1"/>
  <c r="BN152" i="1"/>
  <c r="BP152" i="1"/>
  <c r="Y167" i="1"/>
  <c r="Z165" i="1"/>
  <c r="BN165" i="1"/>
  <c r="Z177" i="1"/>
  <c r="Z178" i="1" s="1"/>
  <c r="BN177" i="1"/>
  <c r="BP177" i="1"/>
  <c r="Z181" i="1"/>
  <c r="BN181" i="1"/>
  <c r="BP181" i="1"/>
  <c r="Z185" i="1"/>
  <c r="BN185" i="1"/>
  <c r="Z186" i="1"/>
  <c r="BN186" i="1"/>
  <c r="Z195" i="1"/>
  <c r="BN195" i="1"/>
  <c r="Y201" i="1"/>
  <c r="Z205" i="1"/>
  <c r="BN205" i="1"/>
  <c r="Z209" i="1"/>
  <c r="BN209" i="1"/>
  <c r="Z215" i="1"/>
  <c r="BN215" i="1"/>
  <c r="BP215" i="1"/>
  <c r="Z219" i="1"/>
  <c r="BN219" i="1"/>
  <c r="Z223" i="1"/>
  <c r="BN223" i="1"/>
  <c r="Z233" i="1"/>
  <c r="BN233" i="1"/>
  <c r="Z240" i="1"/>
  <c r="BN240" i="1"/>
  <c r="Z249" i="1"/>
  <c r="BN249" i="1"/>
  <c r="Z253" i="1"/>
  <c r="BN253" i="1"/>
  <c r="Z266" i="1"/>
  <c r="BN266" i="1"/>
  <c r="Z270" i="1"/>
  <c r="BN270" i="1"/>
  <c r="Z289" i="1"/>
  <c r="BN289" i="1"/>
  <c r="Z319" i="1"/>
  <c r="BN319" i="1"/>
  <c r="Z324" i="1"/>
  <c r="Z325" i="1" s="1"/>
  <c r="BN324" i="1"/>
  <c r="BP324" i="1"/>
  <c r="Z328" i="1"/>
  <c r="BN328" i="1"/>
  <c r="Y355" i="1"/>
  <c r="Z350" i="1"/>
  <c r="BN350" i="1"/>
  <c r="Z354" i="1"/>
  <c r="BN354" i="1"/>
  <c r="Z360" i="1"/>
  <c r="BN360" i="1"/>
  <c r="Z368" i="1"/>
  <c r="BN368" i="1"/>
  <c r="Z374" i="1"/>
  <c r="BN374" i="1"/>
  <c r="BP374" i="1"/>
  <c r="Z388" i="1"/>
  <c r="BN388" i="1"/>
  <c r="Z407" i="1"/>
  <c r="BN407" i="1"/>
  <c r="Z411" i="1"/>
  <c r="BN411" i="1"/>
  <c r="Z415" i="1"/>
  <c r="BN415" i="1"/>
  <c r="Y421" i="1"/>
  <c r="Z435" i="1"/>
  <c r="BN435" i="1"/>
  <c r="Z439" i="1"/>
  <c r="BN439" i="1"/>
  <c r="Z445" i="1"/>
  <c r="BN445" i="1"/>
  <c r="BP445" i="1"/>
  <c r="Z452" i="1"/>
  <c r="BN452" i="1"/>
  <c r="Z464" i="1"/>
  <c r="BN464" i="1"/>
  <c r="Z465" i="1"/>
  <c r="BN465" i="1"/>
  <c r="Z466" i="1"/>
  <c r="BN466" i="1"/>
  <c r="Z467" i="1"/>
  <c r="BN467" i="1"/>
  <c r="Z470" i="1"/>
  <c r="BN470" i="1"/>
  <c r="BP476" i="1"/>
  <c r="BN476" i="1"/>
  <c r="Z476" i="1"/>
  <c r="Y497" i="1"/>
  <c r="BP492" i="1"/>
  <c r="BN492" i="1"/>
  <c r="Z492" i="1"/>
  <c r="Z496" i="1" s="1"/>
  <c r="Z518" i="1"/>
  <c r="BN518" i="1"/>
  <c r="Z525" i="1"/>
  <c r="BN525" i="1"/>
  <c r="Z526" i="1"/>
  <c r="BN526" i="1"/>
  <c r="Z527" i="1"/>
  <c r="BN527" i="1"/>
  <c r="Z542" i="1"/>
  <c r="BN542" i="1"/>
  <c r="BP542" i="1"/>
  <c r="Z543" i="1"/>
  <c r="BN543" i="1"/>
  <c r="Z544" i="1"/>
  <c r="BN544" i="1"/>
  <c r="Z545" i="1"/>
  <c r="BN545" i="1"/>
  <c r="Z546" i="1"/>
  <c r="BN546" i="1"/>
  <c r="Z547" i="1"/>
  <c r="BN547" i="1"/>
  <c r="Z557" i="1"/>
  <c r="Z560" i="1" s="1"/>
  <c r="BN557" i="1"/>
  <c r="Z563" i="1"/>
  <c r="BN563" i="1"/>
  <c r="BP563" i="1"/>
  <c r="Z564" i="1"/>
  <c r="BN564" i="1"/>
  <c r="Y565" i="1"/>
  <c r="Z580" i="1"/>
  <c r="BN580" i="1"/>
  <c r="BP580" i="1"/>
  <c r="Z581" i="1"/>
  <c r="BN581" i="1"/>
  <c r="Z582" i="1"/>
  <c r="BN582" i="1"/>
  <c r="Z583" i="1"/>
  <c r="BN583" i="1"/>
  <c r="Y584" i="1"/>
  <c r="Z597" i="1"/>
  <c r="BN597" i="1"/>
  <c r="BP597" i="1"/>
  <c r="Z598" i="1"/>
  <c r="BN598" i="1"/>
  <c r="Z599" i="1"/>
  <c r="BN599" i="1"/>
  <c r="Z600" i="1"/>
  <c r="BN600" i="1"/>
  <c r="Z601" i="1"/>
  <c r="BN601" i="1"/>
  <c r="Y602" i="1"/>
  <c r="AF640" i="1"/>
  <c r="H9" i="1"/>
  <c r="A10" i="1"/>
  <c r="Y26" i="1"/>
  <c r="Y46" i="1"/>
  <c r="Y57" i="1"/>
  <c r="Y63" i="1"/>
  <c r="Y106" i="1"/>
  <c r="Y155" i="1"/>
  <c r="Y172" i="1"/>
  <c r="Y191" i="1"/>
  <c r="Y212" i="1"/>
  <c r="Y228" i="1"/>
  <c r="BP241" i="1"/>
  <c r="BN241" i="1"/>
  <c r="Z241" i="1"/>
  <c r="L640" i="1"/>
  <c r="Y255" i="1"/>
  <c r="BP246" i="1"/>
  <c r="BN246" i="1"/>
  <c r="Z246" i="1"/>
  <c r="BP254" i="1"/>
  <c r="BN254" i="1"/>
  <c r="Z254" i="1"/>
  <c r="Y259" i="1"/>
  <c r="BP258" i="1"/>
  <c r="BN258" i="1"/>
  <c r="Z258" i="1"/>
  <c r="Z259" i="1" s="1"/>
  <c r="Y260" i="1"/>
  <c r="BP267" i="1"/>
  <c r="BN267" i="1"/>
  <c r="Z267" i="1"/>
  <c r="BP271" i="1"/>
  <c r="BN271" i="1"/>
  <c r="Z271" i="1"/>
  <c r="O640" i="1"/>
  <c r="Y277" i="1"/>
  <c r="BP276" i="1"/>
  <c r="BN276" i="1"/>
  <c r="Z276" i="1"/>
  <c r="Z277" i="1" s="1"/>
  <c r="P640" i="1"/>
  <c r="Y284" i="1"/>
  <c r="BP281" i="1"/>
  <c r="BN281" i="1"/>
  <c r="Z281" i="1"/>
  <c r="BP329" i="1"/>
  <c r="BN329" i="1"/>
  <c r="Z329" i="1"/>
  <c r="Y331" i="1"/>
  <c r="Y384" i="1"/>
  <c r="BP380" i="1"/>
  <c r="BN380" i="1"/>
  <c r="Z380" i="1"/>
  <c r="Y385" i="1"/>
  <c r="BP410" i="1"/>
  <c r="BN410" i="1"/>
  <c r="Z410" i="1"/>
  <c r="Y40" i="1"/>
  <c r="Y71" i="1"/>
  <c r="Y81" i="1"/>
  <c r="Y87" i="1"/>
  <c r="Y94" i="1"/>
  <c r="Y115" i="1"/>
  <c r="Y121" i="1"/>
  <c r="Y134" i="1"/>
  <c r="Y138" i="1"/>
  <c r="Y145" i="1"/>
  <c r="Y149" i="1"/>
  <c r="Y160" i="1"/>
  <c r="Y168" i="1"/>
  <c r="Y196" i="1"/>
  <c r="Y202" i="1"/>
  <c r="BP232" i="1"/>
  <c r="BN232" i="1"/>
  <c r="Z232" i="1"/>
  <c r="Z234" i="1" s="1"/>
  <c r="Y243" i="1"/>
  <c r="BP250" i="1"/>
  <c r="BN250" i="1"/>
  <c r="Z250" i="1"/>
  <c r="Y256" i="1"/>
  <c r="M640" i="1"/>
  <c r="Y272" i="1"/>
  <c r="BP263" i="1"/>
  <c r="BN263" i="1"/>
  <c r="Z263" i="1"/>
  <c r="Y273" i="1"/>
  <c r="Y278" i="1"/>
  <c r="BP290" i="1"/>
  <c r="BN290" i="1"/>
  <c r="Z290" i="1"/>
  <c r="Y334" i="1"/>
  <c r="BP333" i="1"/>
  <c r="BN333" i="1"/>
  <c r="Z333" i="1"/>
  <c r="Z334" i="1" s="1"/>
  <c r="U640" i="1"/>
  <c r="Y339" i="1"/>
  <c r="BP338" i="1"/>
  <c r="BN338" i="1"/>
  <c r="Z338" i="1"/>
  <c r="Z339" i="1" s="1"/>
  <c r="Y343" i="1"/>
  <c r="BP342" i="1"/>
  <c r="BN342" i="1"/>
  <c r="Z342" i="1"/>
  <c r="Z343" i="1" s="1"/>
  <c r="V640" i="1"/>
  <c r="Y356" i="1"/>
  <c r="BP347" i="1"/>
  <c r="BN347" i="1"/>
  <c r="Z347" i="1"/>
  <c r="BP351" i="1"/>
  <c r="BN351" i="1"/>
  <c r="Z351" i="1"/>
  <c r="BP359" i="1"/>
  <c r="BN359" i="1"/>
  <c r="Z359" i="1"/>
  <c r="BP383" i="1"/>
  <c r="BN383" i="1"/>
  <c r="Z383" i="1"/>
  <c r="Y390" i="1"/>
  <c r="BP387" i="1"/>
  <c r="BN387" i="1"/>
  <c r="Z387" i="1"/>
  <c r="Y391" i="1"/>
  <c r="BP400" i="1"/>
  <c r="BN400" i="1"/>
  <c r="Z400" i="1"/>
  <c r="X640" i="1"/>
  <c r="Y417" i="1"/>
  <c r="BP406" i="1"/>
  <c r="BN406" i="1"/>
  <c r="Z406" i="1"/>
  <c r="Y416" i="1"/>
  <c r="BP414" i="1"/>
  <c r="BN414" i="1"/>
  <c r="Z414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Y483" i="1"/>
  <c r="J640" i="1"/>
  <c r="F9" i="1"/>
  <c r="J9" i="1"/>
  <c r="Z22" i="1"/>
  <c r="BN22" i="1"/>
  <c r="BP22" i="1"/>
  <c r="Z24" i="1"/>
  <c r="BN24" i="1"/>
  <c r="X634" i="1"/>
  <c r="Y27" i="1"/>
  <c r="C640" i="1"/>
  <c r="Z36" i="1"/>
  <c r="BN36" i="1"/>
  <c r="Z38" i="1"/>
  <c r="BN38" i="1"/>
  <c r="Y41" i="1"/>
  <c r="Z44" i="1"/>
  <c r="Z45" i="1" s="1"/>
  <c r="BN44" i="1"/>
  <c r="Z49" i="1"/>
  <c r="BN49" i="1"/>
  <c r="BP49" i="1"/>
  <c r="Z51" i="1"/>
  <c r="BN51" i="1"/>
  <c r="Z53" i="1"/>
  <c r="BN53" i="1"/>
  <c r="Z55" i="1"/>
  <c r="BN55" i="1"/>
  <c r="Y56" i="1"/>
  <c r="Z59" i="1"/>
  <c r="BN59" i="1"/>
  <c r="BP59" i="1"/>
  <c r="Z61" i="1"/>
  <c r="BN61" i="1"/>
  <c r="Z67" i="1"/>
  <c r="BN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90" i="1"/>
  <c r="BN90" i="1"/>
  <c r="BP90" i="1"/>
  <c r="Z92" i="1"/>
  <c r="BN92" i="1"/>
  <c r="Y93" i="1"/>
  <c r="Z96" i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BN111" i="1"/>
  <c r="Z113" i="1"/>
  <c r="BN113" i="1"/>
  <c r="Y116" i="1"/>
  <c r="Z119" i="1"/>
  <c r="Z121" i="1" s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BN147" i="1"/>
  <c r="BP147" i="1"/>
  <c r="Z153" i="1"/>
  <c r="Z154" i="1" s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BN182" i="1"/>
  <c r="Z184" i="1"/>
  <c r="BN184" i="1"/>
  <c r="Z187" i="1"/>
  <c r="BN187" i="1"/>
  <c r="Z189" i="1"/>
  <c r="BN189" i="1"/>
  <c r="Z194" i="1"/>
  <c r="Z196" i="1" s="1"/>
  <c r="BN194" i="1"/>
  <c r="BP194" i="1"/>
  <c r="Z200" i="1"/>
  <c r="Z201" i="1" s="1"/>
  <c r="BN200" i="1"/>
  <c r="Z204" i="1"/>
  <c r="BN204" i="1"/>
  <c r="BP204" i="1"/>
  <c r="Z206" i="1"/>
  <c r="BN206" i="1"/>
  <c r="Z208" i="1"/>
  <c r="BN208" i="1"/>
  <c r="Z210" i="1"/>
  <c r="BN210" i="1"/>
  <c r="Z216" i="1"/>
  <c r="BN216" i="1"/>
  <c r="Z218" i="1"/>
  <c r="BN218" i="1"/>
  <c r="Z220" i="1"/>
  <c r="BN220" i="1"/>
  <c r="Z222" i="1"/>
  <c r="BN222" i="1"/>
  <c r="Z224" i="1"/>
  <c r="BN224" i="1"/>
  <c r="Z226" i="1"/>
  <c r="BN226" i="1"/>
  <c r="Y235" i="1"/>
  <c r="BP230" i="1"/>
  <c r="Y234" i="1"/>
  <c r="BP239" i="1"/>
  <c r="BN239" i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Y330" i="1"/>
  <c r="BP349" i="1"/>
  <c r="BN349" i="1"/>
  <c r="Z349" i="1"/>
  <c r="BP353" i="1"/>
  <c r="BN353" i="1"/>
  <c r="Z353" i="1"/>
  <c r="Y362" i="1"/>
  <c r="BP361" i="1"/>
  <c r="BN361" i="1"/>
  <c r="Z361" i="1"/>
  <c r="Y363" i="1"/>
  <c r="Y372" i="1"/>
  <c r="BP365" i="1"/>
  <c r="BN365" i="1"/>
  <c r="Z365" i="1"/>
  <c r="Y371" i="1"/>
  <c r="BP369" i="1"/>
  <c r="BN369" i="1"/>
  <c r="Z369" i="1"/>
  <c r="BP436" i="1"/>
  <c r="BN436" i="1"/>
  <c r="Z436" i="1"/>
  <c r="BP440" i="1"/>
  <c r="BN440" i="1"/>
  <c r="Z440" i="1"/>
  <c r="BP494" i="1"/>
  <c r="BN494" i="1"/>
  <c r="Z494" i="1"/>
  <c r="BP571" i="1"/>
  <c r="BN571" i="1"/>
  <c r="Z571" i="1"/>
  <c r="BP573" i="1"/>
  <c r="BN573" i="1"/>
  <c r="Z573" i="1"/>
  <c r="AA640" i="1"/>
  <c r="K640" i="1"/>
  <c r="Y242" i="1"/>
  <c r="T640" i="1"/>
  <c r="Y326" i="1"/>
  <c r="BP367" i="1"/>
  <c r="BN367" i="1"/>
  <c r="Z367" i="1"/>
  <c r="BP375" i="1"/>
  <c r="BN375" i="1"/>
  <c r="Z375" i="1"/>
  <c r="Z377" i="1" s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BP493" i="1"/>
  <c r="BN493" i="1"/>
  <c r="Z493" i="1"/>
  <c r="Y496" i="1"/>
  <c r="BP517" i="1"/>
  <c r="BN517" i="1"/>
  <c r="Z517" i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BP558" i="1"/>
  <c r="BN558" i="1"/>
  <c r="Z558" i="1"/>
  <c r="Y56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628" i="1" l="1"/>
  <c r="Z421" i="1"/>
  <c r="Z212" i="1"/>
  <c r="Z149" i="1"/>
  <c r="Z106" i="1"/>
  <c r="Z93" i="1"/>
  <c r="Z63" i="1"/>
  <c r="Z56" i="1"/>
  <c r="Z330" i="1"/>
  <c r="Z502" i="1"/>
  <c r="Z554" i="1"/>
  <c r="Z532" i="1"/>
  <c r="Z227" i="1"/>
  <c r="Z190" i="1"/>
  <c r="Z133" i="1"/>
  <c r="Z80" i="1"/>
  <c r="Z71" i="1"/>
  <c r="Z40" i="1"/>
  <c r="Z602" i="1"/>
  <c r="Z584" i="1"/>
  <c r="Z565" i="1"/>
  <c r="Z115" i="1"/>
  <c r="Z478" i="1"/>
  <c r="Z362" i="1"/>
  <c r="Z609" i="1"/>
  <c r="Z594" i="1"/>
  <c r="Z577" i="1"/>
  <c r="Z539" i="1"/>
  <c r="Z455" i="1"/>
  <c r="Z442" i="1"/>
  <c r="Z293" i="1"/>
  <c r="Z167" i="1"/>
  <c r="Z86" i="1"/>
  <c r="Y630" i="1"/>
  <c r="Y632" i="1"/>
  <c r="Z26" i="1"/>
  <c r="Z390" i="1"/>
  <c r="Z272" i="1"/>
  <c r="Y634" i="1"/>
  <c r="Z371" i="1"/>
  <c r="Y631" i="1"/>
  <c r="Y633" i="1" s="1"/>
  <c r="Z416" i="1"/>
  <c r="Z355" i="1"/>
  <c r="Z384" i="1"/>
  <c r="Z284" i="1"/>
  <c r="Z255" i="1"/>
  <c r="Z635" i="1" l="1"/>
</calcChain>
</file>

<file path=xl/sharedStrings.xml><?xml version="1.0" encoding="utf-8"?>
<sst xmlns="http://schemas.openxmlformats.org/spreadsheetml/2006/main" count="2958" uniqueCount="1056">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</sst>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181" sqref="AA181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2" t="s">
        <v>8</v>
      </c>
      <c r="G5" s="787"/>
      <c r="H5" s="817" t="s">
        <v>1055</v>
      </c>
      <c r="I5" s="1041"/>
      <c r="J5" s="1041"/>
      <c r="K5" s="1041"/>
      <c r="L5" s="1041"/>
      <c r="M5" s="818"/>
      <c r="N5" s="58"/>
      <c r="P5" s="24" t="s">
        <v>9</v>
      </c>
      <c r="Q5" s="1118">
        <v>45738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Суббота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4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/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18</v>
      </c>
      <c r="Q8" s="877">
        <v>0.54166666666666663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19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20</v>
      </c>
      <c r="Q10" s="964"/>
      <c r="R10" s="965"/>
      <c r="U10" s="24" t="s">
        <v>21</v>
      </c>
      <c r="V10" s="783" t="s">
        <v>22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61"/>
      <c r="R11" s="862"/>
      <c r="U11" s="24" t="s">
        <v>25</v>
      </c>
      <c r="V11" s="1049" t="s">
        <v>26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27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28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29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30</v>
      </c>
      <c r="Q13" s="1049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31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32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33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34</v>
      </c>
      <c r="B17" s="739" t="s">
        <v>35</v>
      </c>
      <c r="C17" s="916" t="s">
        <v>36</v>
      </c>
      <c r="D17" s="739" t="s">
        <v>37</v>
      </c>
      <c r="E17" s="846"/>
      <c r="F17" s="739" t="s">
        <v>38</v>
      </c>
      <c r="G17" s="739" t="s">
        <v>39</v>
      </c>
      <c r="H17" s="739" t="s">
        <v>40</v>
      </c>
      <c r="I17" s="739" t="s">
        <v>41</v>
      </c>
      <c r="J17" s="739" t="s">
        <v>42</v>
      </c>
      <c r="K17" s="739" t="s">
        <v>43</v>
      </c>
      <c r="L17" s="739" t="s">
        <v>44</v>
      </c>
      <c r="M17" s="739" t="s">
        <v>45</v>
      </c>
      <c r="N17" s="739" t="s">
        <v>46</v>
      </c>
      <c r="O17" s="739" t="s">
        <v>47</v>
      </c>
      <c r="P17" s="739" t="s">
        <v>48</v>
      </c>
      <c r="Q17" s="845"/>
      <c r="R17" s="845"/>
      <c r="S17" s="845"/>
      <c r="T17" s="846"/>
      <c r="U17" s="1139" t="s">
        <v>49</v>
      </c>
      <c r="V17" s="787"/>
      <c r="W17" s="739" t="s">
        <v>50</v>
      </c>
      <c r="X17" s="739" t="s">
        <v>51</v>
      </c>
      <c r="Y17" s="1141" t="s">
        <v>52</v>
      </c>
      <c r="Z17" s="1016" t="s">
        <v>53</v>
      </c>
      <c r="AA17" s="1005" t="s">
        <v>54</v>
      </c>
      <c r="AB17" s="1005" t="s">
        <v>55</v>
      </c>
      <c r="AC17" s="1005" t="s">
        <v>56</v>
      </c>
      <c r="AD17" s="1005" t="s">
        <v>57</v>
      </c>
      <c r="AE17" s="1087"/>
      <c r="AF17" s="1088"/>
      <c r="AG17" s="66"/>
      <c r="BD17" s="65" t="s">
        <v>58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59</v>
      </c>
      <c r="V18" s="67" t="s">
        <v>60</v>
      </c>
      <c r="W18" s="740"/>
      <c r="X18" s="740"/>
      <c r="Y18" s="1142"/>
      <c r="Z18" s="1017"/>
      <c r="AA18" s="1006"/>
      <c r="AB18" s="1006"/>
      <c r="AC18" s="1006"/>
      <c r="AD18" s="1089"/>
      <c r="AE18" s="1090"/>
      <c r="AF18" s="1091"/>
      <c r="AG18" s="66"/>
      <c r="BD18" s="65"/>
    </row>
    <row r="19" spans="1:68" ht="27.75" hidden="1" customHeight="1" x14ac:dyDescent="0.2">
      <c r="A19" s="788" t="s">
        <v>61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61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62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63</v>
      </c>
      <c r="B22" s="54" t="s">
        <v>64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65</v>
      </c>
      <c r="L22" s="32"/>
      <c r="M22" s="33" t="s">
        <v>66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67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68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69</v>
      </c>
      <c r="B23" s="54" t="s">
        <v>70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65</v>
      </c>
      <c r="L23" s="32"/>
      <c r="M23" s="33" t="s">
        <v>66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67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71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72</v>
      </c>
      <c r="B24" s="54" t="s">
        <v>73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65</v>
      </c>
      <c r="L24" s="32"/>
      <c r="M24" s="33" t="s">
        <v>66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67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74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75</v>
      </c>
      <c r="B25" s="54" t="s">
        <v>76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65</v>
      </c>
      <c r="L25" s="32"/>
      <c r="M25" s="33" t="s">
        <v>66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67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77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78</v>
      </c>
      <c r="Q26" s="751"/>
      <c r="R26" s="751"/>
      <c r="S26" s="751"/>
      <c r="T26" s="751"/>
      <c r="U26" s="751"/>
      <c r="V26" s="752"/>
      <c r="W26" s="37" t="s">
        <v>79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78</v>
      </c>
      <c r="Q27" s="751"/>
      <c r="R27" s="751"/>
      <c r="S27" s="751"/>
      <c r="T27" s="751"/>
      <c r="U27" s="751"/>
      <c r="V27" s="752"/>
      <c r="W27" s="37" t="s">
        <v>67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80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81</v>
      </c>
      <c r="B29" s="54" t="s">
        <v>82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65</v>
      </c>
      <c r="L29" s="32"/>
      <c r="M29" s="33" t="s">
        <v>83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67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84</v>
      </c>
      <c r="AG29" s="64"/>
      <c r="AJ29" s="68"/>
      <c r="AK29" s="68">
        <v>0</v>
      </c>
      <c r="BB29" s="78" t="s">
        <v>85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78</v>
      </c>
      <c r="Q30" s="751"/>
      <c r="R30" s="751"/>
      <c r="S30" s="751"/>
      <c r="T30" s="751"/>
      <c r="U30" s="751"/>
      <c r="V30" s="752"/>
      <c r="W30" s="37" t="s">
        <v>79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78</v>
      </c>
      <c r="Q31" s="751"/>
      <c r="R31" s="751"/>
      <c r="S31" s="751"/>
      <c r="T31" s="751"/>
      <c r="U31" s="751"/>
      <c r="V31" s="752"/>
      <c r="W31" s="37" t="s">
        <v>67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86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87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88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hidden="1" customHeight="1" x14ac:dyDescent="0.25">
      <c r="A35" s="54" t="s">
        <v>89</v>
      </c>
      <c r="B35" s="54" t="s">
        <v>90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91</v>
      </c>
      <c r="L35" s="32"/>
      <c r="M35" s="33" t="s">
        <v>92</v>
      </c>
      <c r="N35" s="33"/>
      <c r="O35" s="32">
        <v>50</v>
      </c>
      <c r="P35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67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93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94</v>
      </c>
      <c r="B36" s="54" t="s">
        <v>95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91</v>
      </c>
      <c r="L36" s="32"/>
      <c r="M36" s="33" t="s">
        <v>92</v>
      </c>
      <c r="N36" s="33"/>
      <c r="O36" s="32">
        <v>50</v>
      </c>
      <c r="P36" s="105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67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96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4301011382</v>
      </c>
      <c r="D37" s="734">
        <v>4607091385687</v>
      </c>
      <c r="E37" s="735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99</v>
      </c>
      <c r="L37" s="32"/>
      <c r="M37" s="33" t="s">
        <v>100</v>
      </c>
      <c r="N37" s="33"/>
      <c r="O37" s="32">
        <v>50</v>
      </c>
      <c r="P37" s="9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2"/>
      <c r="R37" s="732"/>
      <c r="S37" s="732"/>
      <c r="T37" s="733"/>
      <c r="U37" s="34"/>
      <c r="V37" s="34"/>
      <c r="W37" s="35" t="s">
        <v>67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93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4301011565</v>
      </c>
      <c r="D38" s="734">
        <v>4680115882539</v>
      </c>
      <c r="E38" s="735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99</v>
      </c>
      <c r="L38" s="32"/>
      <c r="M38" s="33" t="s">
        <v>100</v>
      </c>
      <c r="N38" s="33"/>
      <c r="O38" s="32">
        <v>50</v>
      </c>
      <c r="P38" s="10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2"/>
      <c r="R38" s="732"/>
      <c r="S38" s="732"/>
      <c r="T38" s="733"/>
      <c r="U38" s="34"/>
      <c r="V38" s="34"/>
      <c r="W38" s="35" t="s">
        <v>67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93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103</v>
      </c>
      <c r="B39" s="54" t="s">
        <v>104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99</v>
      </c>
      <c r="L39" s="32"/>
      <c r="M39" s="33" t="s">
        <v>92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67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96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78</v>
      </c>
      <c r="Q40" s="751"/>
      <c r="R40" s="751"/>
      <c r="S40" s="751"/>
      <c r="T40" s="751"/>
      <c r="U40" s="751"/>
      <c r="V40" s="752"/>
      <c r="W40" s="37" t="s">
        <v>79</v>
      </c>
      <c r="X40" s="729">
        <f>IFERROR(X35/H35,"0")+IFERROR(X36/H36,"0")+IFERROR(X37/H37,"0")+IFERROR(X38/H38,"0")+IFERROR(X39/H39,"0")</f>
        <v>0</v>
      </c>
      <c r="Y40" s="729">
        <f>IFERROR(Y35/H35,"0")+IFERROR(Y36/H36,"0")+IFERROR(Y37/H37,"0")+IFERROR(Y38/H38,"0")+IFERROR(Y39/H39,"0")</f>
        <v>0</v>
      </c>
      <c r="Z40" s="729">
        <f>IFERROR(IF(Z35="",0,Z35),"0")+IFERROR(IF(Z36="",0,Z36),"0")+IFERROR(IF(Z37="",0,Z37),"0")+IFERROR(IF(Z38="",0,Z38),"0")+IFERROR(IF(Z39="",0,Z39),"0")</f>
        <v>0</v>
      </c>
      <c r="AA40" s="730"/>
      <c r="AB40" s="730"/>
      <c r="AC40" s="730"/>
    </row>
    <row r="41" spans="1:68" hidden="1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78</v>
      </c>
      <c r="Q41" s="751"/>
      <c r="R41" s="751"/>
      <c r="S41" s="751"/>
      <c r="T41" s="751"/>
      <c r="U41" s="751"/>
      <c r="V41" s="752"/>
      <c r="W41" s="37" t="s">
        <v>67</v>
      </c>
      <c r="X41" s="729">
        <f>IFERROR(SUM(X35:X39),"0")</f>
        <v>0</v>
      </c>
      <c r="Y41" s="729">
        <f>IFERROR(SUM(Y35:Y39),"0")</f>
        <v>0</v>
      </c>
      <c r="Z41" s="37"/>
      <c r="AA41" s="730"/>
      <c r="AB41" s="730"/>
      <c r="AC41" s="730"/>
    </row>
    <row r="42" spans="1:68" ht="14.25" hidden="1" customHeight="1" x14ac:dyDescent="0.25">
      <c r="A42" s="758" t="s">
        <v>62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105</v>
      </c>
      <c r="B43" s="54" t="s">
        <v>106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107</v>
      </c>
      <c r="L43" s="32"/>
      <c r="M43" s="33" t="s">
        <v>100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67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109</v>
      </c>
      <c r="B44" s="54" t="s">
        <v>110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65</v>
      </c>
      <c r="L44" s="32"/>
      <c r="M44" s="33" t="s">
        <v>100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67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78</v>
      </c>
      <c r="Q45" s="751"/>
      <c r="R45" s="751"/>
      <c r="S45" s="751"/>
      <c r="T45" s="751"/>
      <c r="U45" s="751"/>
      <c r="V45" s="752"/>
      <c r="W45" s="37" t="s">
        <v>79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78</v>
      </c>
      <c r="Q46" s="751"/>
      <c r="R46" s="751"/>
      <c r="S46" s="751"/>
      <c r="T46" s="751"/>
      <c r="U46" s="751"/>
      <c r="V46" s="752"/>
      <c r="W46" s="37" t="s">
        <v>67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112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88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113</v>
      </c>
      <c r="B49" s="54" t="s">
        <v>114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91</v>
      </c>
      <c r="L49" s="32"/>
      <c r="M49" s="33" t="s">
        <v>100</v>
      </c>
      <c r="N49" s="33"/>
      <c r="O49" s="32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67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116</v>
      </c>
      <c r="B50" s="54" t="s">
        <v>117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91</v>
      </c>
      <c r="L50" s="32"/>
      <c r="M50" s="33" t="s">
        <v>92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67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119</v>
      </c>
      <c r="B51" s="54" t="s">
        <v>120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99</v>
      </c>
      <c r="L51" s="32"/>
      <c r="M51" s="33" t="s">
        <v>92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67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99</v>
      </c>
      <c r="L52" s="32"/>
      <c r="M52" s="33" t="s">
        <v>92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67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125</v>
      </c>
      <c r="B53" s="54" t="s">
        <v>126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99</v>
      </c>
      <c r="L53" s="32"/>
      <c r="M53" s="33" t="s">
        <v>92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67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118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65</v>
      </c>
      <c r="L54" s="32"/>
      <c r="M54" s="33" t="s">
        <v>129</v>
      </c>
      <c r="N54" s="33"/>
      <c r="O54" s="32">
        <v>50</v>
      </c>
      <c r="P54" s="108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67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130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131</v>
      </c>
      <c r="B55" s="54" t="s">
        <v>132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99</v>
      </c>
      <c r="L55" s="32"/>
      <c r="M55" s="33" t="s">
        <v>92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67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118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idden="1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78</v>
      </c>
      <c r="Q56" s="751"/>
      <c r="R56" s="751"/>
      <c r="S56" s="751"/>
      <c r="T56" s="751"/>
      <c r="U56" s="751"/>
      <c r="V56" s="752"/>
      <c r="W56" s="37" t="s">
        <v>79</v>
      </c>
      <c r="X56" s="729">
        <f>IFERROR(X49/H49,"0")+IFERROR(X50/H50,"0")+IFERROR(X51/H51,"0")+IFERROR(X52/H52,"0")+IFERROR(X53/H53,"0")+IFERROR(X54/H54,"0")+IFERROR(X55/H55,"0")</f>
        <v>0</v>
      </c>
      <c r="Y56" s="729">
        <f>IFERROR(Y49/H49,"0")+IFERROR(Y50/H50,"0")+IFERROR(Y51/H51,"0")+IFERROR(Y52/H52,"0")+IFERROR(Y53/H53,"0")+IFERROR(Y54/H54,"0")+IFERROR(Y55/H55,"0")</f>
        <v>0</v>
      </c>
      <c r="Z56" s="729">
        <f>IFERROR(IF(Z49="",0,Z49),"0")+IFERROR(IF(Z50="",0,Z50),"0")+IFERROR(IF(Z51="",0,Z51),"0")+IFERROR(IF(Z52="",0,Z52),"0")+IFERROR(IF(Z53="",0,Z53),"0")+IFERROR(IF(Z54="",0,Z54),"0")+IFERROR(IF(Z55="",0,Z55),"0")</f>
        <v>0</v>
      </c>
      <c r="AA56" s="730"/>
      <c r="AB56" s="730"/>
      <c r="AC56" s="730"/>
    </row>
    <row r="57" spans="1:68" hidden="1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78</v>
      </c>
      <c r="Q57" s="751"/>
      <c r="R57" s="751"/>
      <c r="S57" s="751"/>
      <c r="T57" s="751"/>
      <c r="U57" s="751"/>
      <c r="V57" s="752"/>
      <c r="W57" s="37" t="s">
        <v>67</v>
      </c>
      <c r="X57" s="729">
        <f>IFERROR(SUM(X49:X55),"0")</f>
        <v>0</v>
      </c>
      <c r="Y57" s="729">
        <f>IFERROR(SUM(Y49:Y55),"0")</f>
        <v>0</v>
      </c>
      <c r="Z57" s="37"/>
      <c r="AA57" s="730"/>
      <c r="AB57" s="730"/>
      <c r="AC57" s="730"/>
    </row>
    <row r="58" spans="1:68" ht="14.25" hidden="1" customHeight="1" x14ac:dyDescent="0.25">
      <c r="A58" s="758" t="s">
        <v>133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hidden="1" customHeight="1" x14ac:dyDescent="0.25">
      <c r="A59" s="54" t="s">
        <v>134</v>
      </c>
      <c r="B59" s="54" t="s">
        <v>135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91</v>
      </c>
      <c r="L59" s="32"/>
      <c r="M59" s="33" t="s">
        <v>92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67</v>
      </c>
      <c r="X59" s="727">
        <v>0</v>
      </c>
      <c r="Y59" s="728">
        <f>IFERROR(IF(X59="",0,CEILING((X59/$H59),1)*$H59),"")</f>
        <v>0</v>
      </c>
      <c r="Z59" s="36" t="str">
        <f>IFERROR(IF(Y59=0,"",ROUNDUP(Y59/H59,0)*0.01898),"")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hidden="1" customHeight="1" x14ac:dyDescent="0.25">
      <c r="A60" s="54" t="s">
        <v>137</v>
      </c>
      <c r="B60" s="54" t="s">
        <v>138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99</v>
      </c>
      <c r="L60" s="32"/>
      <c r="M60" s="33" t="s">
        <v>92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67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65</v>
      </c>
      <c r="L61" s="32"/>
      <c r="M61" s="33" t="s">
        <v>100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67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136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65</v>
      </c>
      <c r="L62" s="32"/>
      <c r="M62" s="33" t="s">
        <v>92</v>
      </c>
      <c r="N62" s="33"/>
      <c r="O62" s="32">
        <v>50</v>
      </c>
      <c r="P62" s="10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67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136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78</v>
      </c>
      <c r="Q63" s="751"/>
      <c r="R63" s="751"/>
      <c r="S63" s="751"/>
      <c r="T63" s="751"/>
      <c r="U63" s="751"/>
      <c r="V63" s="752"/>
      <c r="W63" s="37" t="s">
        <v>79</v>
      </c>
      <c r="X63" s="729">
        <f>IFERROR(X59/H59,"0")+IFERROR(X60/H60,"0")+IFERROR(X61/H61,"0")+IFERROR(X62/H62,"0")</f>
        <v>0</v>
      </c>
      <c r="Y63" s="729">
        <f>IFERROR(Y59/H59,"0")+IFERROR(Y60/H60,"0")+IFERROR(Y61/H61,"0")+IFERROR(Y62/H62,"0")</f>
        <v>0</v>
      </c>
      <c r="Z63" s="729">
        <f>IFERROR(IF(Z59="",0,Z59),"0")+IFERROR(IF(Z60="",0,Z60),"0")+IFERROR(IF(Z61="",0,Z61),"0")+IFERROR(IF(Z62="",0,Z62),"0")</f>
        <v>0</v>
      </c>
      <c r="AA63" s="730"/>
      <c r="AB63" s="730"/>
      <c r="AC63" s="730"/>
    </row>
    <row r="64" spans="1:68" hidden="1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78</v>
      </c>
      <c r="Q64" s="751"/>
      <c r="R64" s="751"/>
      <c r="S64" s="751"/>
      <c r="T64" s="751"/>
      <c r="U64" s="751"/>
      <c r="V64" s="752"/>
      <c r="W64" s="37" t="s">
        <v>67</v>
      </c>
      <c r="X64" s="729">
        <f>IFERROR(SUM(X59:X62),"0")</f>
        <v>0</v>
      </c>
      <c r="Y64" s="729">
        <f>IFERROR(SUM(Y59:Y62),"0")</f>
        <v>0</v>
      </c>
      <c r="Z64" s="37"/>
      <c r="AA64" s="730"/>
      <c r="AB64" s="730"/>
      <c r="AC64" s="730"/>
    </row>
    <row r="65" spans="1:68" ht="14.25" hidden="1" customHeight="1" x14ac:dyDescent="0.25">
      <c r="A65" s="758" t="s">
        <v>144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145</v>
      </c>
      <c r="B66" s="54" t="s">
        <v>146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99</v>
      </c>
      <c r="L66" s="32"/>
      <c r="M66" s="33" t="s">
        <v>66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67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147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148</v>
      </c>
      <c r="B67" s="54" t="s">
        <v>149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99</v>
      </c>
      <c r="L67" s="32"/>
      <c r="M67" s="33" t="s">
        <v>66</v>
      </c>
      <c r="N67" s="33"/>
      <c r="O67" s="32">
        <v>40</v>
      </c>
      <c r="P67" s="10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67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151</v>
      </c>
      <c r="B68" s="54" t="s">
        <v>152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107</v>
      </c>
      <c r="L68" s="32"/>
      <c r="M68" s="33" t="s">
        <v>66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67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154</v>
      </c>
      <c r="B69" s="54" t="s">
        <v>155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107</v>
      </c>
      <c r="L69" s="32"/>
      <c r="M69" s="33" t="s">
        <v>66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67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147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107</v>
      </c>
      <c r="L70" s="32"/>
      <c r="M70" s="33" t="s">
        <v>66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67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78</v>
      </c>
      <c r="Q71" s="751"/>
      <c r="R71" s="751"/>
      <c r="S71" s="751"/>
      <c r="T71" s="751"/>
      <c r="U71" s="751"/>
      <c r="V71" s="752"/>
      <c r="W71" s="37" t="s">
        <v>79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78</v>
      </c>
      <c r="Q72" s="751"/>
      <c r="R72" s="751"/>
      <c r="S72" s="751"/>
      <c r="T72" s="751"/>
      <c r="U72" s="751"/>
      <c r="V72" s="752"/>
      <c r="W72" s="37" t="s">
        <v>67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58" t="s">
        <v>62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91</v>
      </c>
      <c r="L74" s="32"/>
      <c r="M74" s="33" t="s">
        <v>100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67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160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91</v>
      </c>
      <c r="L75" s="32"/>
      <c r="M75" s="33" t="s">
        <v>100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67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164</v>
      </c>
      <c r="B76" s="54" t="s">
        <v>165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91</v>
      </c>
      <c r="L76" s="32"/>
      <c r="M76" s="33" t="s">
        <v>66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67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65</v>
      </c>
      <c r="L77" s="32"/>
      <c r="M77" s="33" t="s">
        <v>100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67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160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65</v>
      </c>
      <c r="L78" s="32"/>
      <c r="M78" s="33" t="s">
        <v>100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67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171</v>
      </c>
      <c r="B79" s="54" t="s">
        <v>172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65</v>
      </c>
      <c r="L79" s="32"/>
      <c r="M79" s="33" t="s">
        <v>66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67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78</v>
      </c>
      <c r="Q80" s="751"/>
      <c r="R80" s="751"/>
      <c r="S80" s="751"/>
      <c r="T80" s="751"/>
      <c r="U80" s="751"/>
      <c r="V80" s="752"/>
      <c r="W80" s="37" t="s">
        <v>79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hidden="1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78</v>
      </c>
      <c r="Q81" s="751"/>
      <c r="R81" s="751"/>
      <c r="S81" s="751"/>
      <c r="T81" s="751"/>
      <c r="U81" s="751"/>
      <c r="V81" s="752"/>
      <c r="W81" s="37" t="s">
        <v>67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hidden="1" customHeight="1" x14ac:dyDescent="0.25">
      <c r="A82" s="758" t="s">
        <v>173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hidden="1" customHeight="1" x14ac:dyDescent="0.25">
      <c r="A83" s="54" t="s">
        <v>174</v>
      </c>
      <c r="B83" s="54" t="s">
        <v>175</v>
      </c>
      <c r="C83" s="31">
        <v>4301060366</v>
      </c>
      <c r="D83" s="734">
        <v>4680115881532</v>
      </c>
      <c r="E83" s="735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91</v>
      </c>
      <c r="L83" s="32"/>
      <c r="M83" s="33" t="s">
        <v>66</v>
      </c>
      <c r="N83" s="33"/>
      <c r="O83" s="32">
        <v>30</v>
      </c>
      <c r="P83" s="11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2"/>
      <c r="R83" s="732"/>
      <c r="S83" s="732"/>
      <c r="T83" s="733"/>
      <c r="U83" s="34"/>
      <c r="V83" s="34"/>
      <c r="W83" s="35" t="s">
        <v>67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174</v>
      </c>
      <c r="B84" s="54" t="s">
        <v>177</v>
      </c>
      <c r="C84" s="31">
        <v>4301060371</v>
      </c>
      <c r="D84" s="734">
        <v>4680115881532</v>
      </c>
      <c r="E84" s="735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91</v>
      </c>
      <c r="L84" s="32"/>
      <c r="M84" s="33" t="s">
        <v>66</v>
      </c>
      <c r="N84" s="33"/>
      <c r="O84" s="32">
        <v>30</v>
      </c>
      <c r="P84" s="97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2"/>
      <c r="R84" s="732"/>
      <c r="S84" s="732"/>
      <c r="T84" s="733"/>
      <c r="U84" s="34"/>
      <c r="V84" s="34"/>
      <c r="W84" s="35" t="s">
        <v>67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176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178</v>
      </c>
      <c r="B85" s="54" t="s">
        <v>179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99</v>
      </c>
      <c r="L85" s="32"/>
      <c r="M85" s="33" t="s">
        <v>100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67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180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78</v>
      </c>
      <c r="Q86" s="751"/>
      <c r="R86" s="751"/>
      <c r="S86" s="751"/>
      <c r="T86" s="751"/>
      <c r="U86" s="751"/>
      <c r="V86" s="752"/>
      <c r="W86" s="37" t="s">
        <v>79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hidden="1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78</v>
      </c>
      <c r="Q87" s="751"/>
      <c r="R87" s="751"/>
      <c r="S87" s="751"/>
      <c r="T87" s="751"/>
      <c r="U87" s="751"/>
      <c r="V87" s="752"/>
      <c r="W87" s="37" t="s">
        <v>67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hidden="1" customHeight="1" x14ac:dyDescent="0.25">
      <c r="A88" s="757" t="s">
        <v>181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88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hidden="1" customHeight="1" x14ac:dyDescent="0.25">
      <c r="A90" s="54" t="s">
        <v>182</v>
      </c>
      <c r="B90" s="54" t="s">
        <v>183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91</v>
      </c>
      <c r="L90" s="32"/>
      <c r="M90" s="33" t="s">
        <v>129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67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184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185</v>
      </c>
      <c r="B91" s="54" t="s">
        <v>186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99</v>
      </c>
      <c r="L91" s="32"/>
      <c r="M91" s="33" t="s">
        <v>100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67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184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187</v>
      </c>
      <c r="B92" s="54" t="s">
        <v>188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99</v>
      </c>
      <c r="L92" s="32"/>
      <c r="M92" s="33" t="s">
        <v>129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67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78</v>
      </c>
      <c r="Q93" s="751"/>
      <c r="R93" s="751"/>
      <c r="S93" s="751"/>
      <c r="T93" s="751"/>
      <c r="U93" s="751"/>
      <c r="V93" s="752"/>
      <c r="W93" s="37" t="s">
        <v>79</v>
      </c>
      <c r="X93" s="729">
        <f>IFERROR(X90/H90,"0")+IFERROR(X91/H91,"0")+IFERROR(X92/H92,"0")</f>
        <v>0</v>
      </c>
      <c r="Y93" s="729">
        <f>IFERROR(Y90/H90,"0")+IFERROR(Y91/H91,"0")+IFERROR(Y92/H92,"0")</f>
        <v>0</v>
      </c>
      <c r="Z93" s="729">
        <f>IFERROR(IF(Z90="",0,Z90),"0")+IFERROR(IF(Z91="",0,Z91),"0")+IFERROR(IF(Z92="",0,Z92),"0")</f>
        <v>0</v>
      </c>
      <c r="AA93" s="730"/>
      <c r="AB93" s="730"/>
      <c r="AC93" s="730"/>
    </row>
    <row r="94" spans="1:68" hidden="1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78</v>
      </c>
      <c r="Q94" s="751"/>
      <c r="R94" s="751"/>
      <c r="S94" s="751"/>
      <c r="T94" s="751"/>
      <c r="U94" s="751"/>
      <c r="V94" s="752"/>
      <c r="W94" s="37" t="s">
        <v>67</v>
      </c>
      <c r="X94" s="729">
        <f>IFERROR(SUM(X90:X92),"0")</f>
        <v>0</v>
      </c>
      <c r="Y94" s="729">
        <f>IFERROR(SUM(Y90:Y92),"0")</f>
        <v>0</v>
      </c>
      <c r="Z94" s="37"/>
      <c r="AA94" s="730"/>
      <c r="AB94" s="730"/>
      <c r="AC94" s="730"/>
    </row>
    <row r="95" spans="1:68" ht="14.25" hidden="1" customHeight="1" x14ac:dyDescent="0.25">
      <c r="A95" s="758" t="s">
        <v>62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190</v>
      </c>
      <c r="B96" s="54" t="s">
        <v>191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91</v>
      </c>
      <c r="L96" s="32"/>
      <c r="M96" s="33" t="s">
        <v>100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67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hidden="1" customHeight="1" x14ac:dyDescent="0.25">
      <c r="A97" s="54" t="s">
        <v>190</v>
      </c>
      <c r="B97" s="54" t="s">
        <v>193</v>
      </c>
      <c r="C97" s="31">
        <v>4301051546</v>
      </c>
      <c r="D97" s="734">
        <v>4607091386967</v>
      </c>
      <c r="E97" s="735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91</v>
      </c>
      <c r="L97" s="32"/>
      <c r="M97" s="33" t="s">
        <v>100</v>
      </c>
      <c r="N97" s="33"/>
      <c r="O97" s="32">
        <v>45</v>
      </c>
      <c r="P97" s="8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2"/>
      <c r="R97" s="732"/>
      <c r="S97" s="732"/>
      <c r="T97" s="733"/>
      <c r="U97" s="34"/>
      <c r="V97" s="34"/>
      <c r="W97" s="35" t="s">
        <v>67</v>
      </c>
      <c r="X97" s="727">
        <v>0</v>
      </c>
      <c r="Y97" s="728">
        <f t="shared" si="10"/>
        <v>0</v>
      </c>
      <c r="Z97" s="36" t="str">
        <f>IFERROR(IF(Y97=0,"",ROUNDUP(Y97/H97,0)*0.01898),"")</f>
        <v/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hidden="1" customHeight="1" x14ac:dyDescent="0.25">
      <c r="A98" s="54" t="s">
        <v>190</v>
      </c>
      <c r="B98" s="54" t="s">
        <v>194</v>
      </c>
      <c r="C98" s="31">
        <v>4301051712</v>
      </c>
      <c r="D98" s="734">
        <v>4607091386967</v>
      </c>
      <c r="E98" s="735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91</v>
      </c>
      <c r="L98" s="32"/>
      <c r="M98" s="33" t="s">
        <v>129</v>
      </c>
      <c r="N98" s="33"/>
      <c r="O98" s="32">
        <v>45</v>
      </c>
      <c r="P98" s="1042" t="s">
        <v>195</v>
      </c>
      <c r="Q98" s="732"/>
      <c r="R98" s="732"/>
      <c r="S98" s="732"/>
      <c r="T98" s="733"/>
      <c r="U98" s="34" t="s">
        <v>196</v>
      </c>
      <c r="V98" s="34"/>
      <c r="W98" s="35" t="s">
        <v>67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198</v>
      </c>
      <c r="B99" s="54" t="s">
        <v>199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65</v>
      </c>
      <c r="L99" s="32"/>
      <c r="M99" s="33" t="s">
        <v>100</v>
      </c>
      <c r="N99" s="33"/>
      <c r="O99" s="32">
        <v>45</v>
      </c>
      <c r="P99" s="737" t="s">
        <v>200</v>
      </c>
      <c r="Q99" s="732"/>
      <c r="R99" s="732"/>
      <c r="S99" s="732"/>
      <c r="T99" s="733"/>
      <c r="U99" s="34" t="s">
        <v>201</v>
      </c>
      <c r="V99" s="34"/>
      <c r="W99" s="35" t="s">
        <v>67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203</v>
      </c>
      <c r="B100" s="54" t="s">
        <v>204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65</v>
      </c>
      <c r="L100" s="32"/>
      <c r="M100" s="33" t="s">
        <v>100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67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hidden="1" customHeight="1" x14ac:dyDescent="0.25">
      <c r="A101" s="54" t="s">
        <v>203</v>
      </c>
      <c r="B101" s="54" t="s">
        <v>205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65</v>
      </c>
      <c r="L101" s="32"/>
      <c r="M101" s="33" t="s">
        <v>129</v>
      </c>
      <c r="N101" s="33"/>
      <c r="O101" s="32">
        <v>45</v>
      </c>
      <c r="P101" s="1059" t="s">
        <v>206</v>
      </c>
      <c r="Q101" s="732"/>
      <c r="R101" s="732"/>
      <c r="S101" s="732"/>
      <c r="T101" s="733"/>
      <c r="U101" s="34"/>
      <c r="V101" s="34"/>
      <c r="W101" s="35" t="s">
        <v>67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197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203</v>
      </c>
      <c r="B102" s="54" t="s">
        <v>207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65</v>
      </c>
      <c r="L102" s="32"/>
      <c r="M102" s="33" t="s">
        <v>100</v>
      </c>
      <c r="N102" s="33"/>
      <c r="O102" s="32">
        <v>45</v>
      </c>
      <c r="P102" s="1103" t="s">
        <v>208</v>
      </c>
      <c r="Q102" s="732"/>
      <c r="R102" s="732"/>
      <c r="S102" s="732"/>
      <c r="T102" s="733"/>
      <c r="U102" s="34"/>
      <c r="V102" s="34"/>
      <c r="W102" s="35" t="s">
        <v>67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192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209</v>
      </c>
      <c r="B103" s="54" t="s">
        <v>210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65</v>
      </c>
      <c r="L103" s="32"/>
      <c r="M103" s="33" t="s">
        <v>100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67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211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212</v>
      </c>
      <c r="B104" s="54" t="s">
        <v>213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99</v>
      </c>
      <c r="L104" s="32"/>
      <c r="M104" s="33" t="s">
        <v>100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67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211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212</v>
      </c>
      <c r="B105" s="54" t="s">
        <v>214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65</v>
      </c>
      <c r="L105" s="32"/>
      <c r="M105" s="33" t="s">
        <v>100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67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211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hidden="1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78</v>
      </c>
      <c r="Q106" s="751"/>
      <c r="R106" s="751"/>
      <c r="S106" s="751"/>
      <c r="T106" s="751"/>
      <c r="U106" s="751"/>
      <c r="V106" s="752"/>
      <c r="W106" s="37" t="s">
        <v>79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730"/>
      <c r="AB106" s="730"/>
      <c r="AC106" s="730"/>
    </row>
    <row r="107" spans="1:68" hidden="1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78</v>
      </c>
      <c r="Q107" s="751"/>
      <c r="R107" s="751"/>
      <c r="S107" s="751"/>
      <c r="T107" s="751"/>
      <c r="U107" s="751"/>
      <c r="V107" s="752"/>
      <c r="W107" s="37" t="s">
        <v>67</v>
      </c>
      <c r="X107" s="729">
        <f>IFERROR(SUM(X96:X105),"0")</f>
        <v>0</v>
      </c>
      <c r="Y107" s="729">
        <f>IFERROR(SUM(Y96:Y105),"0")</f>
        <v>0</v>
      </c>
      <c r="Z107" s="37"/>
      <c r="AA107" s="730"/>
      <c r="AB107" s="730"/>
      <c r="AC107" s="730"/>
    </row>
    <row r="108" spans="1:68" ht="16.5" hidden="1" customHeight="1" x14ac:dyDescent="0.25">
      <c r="A108" s="757" t="s">
        <v>215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88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hidden="1" customHeight="1" x14ac:dyDescent="0.25">
      <c r="A110" s="54" t="s">
        <v>216</v>
      </c>
      <c r="B110" s="54" t="s">
        <v>217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91</v>
      </c>
      <c r="L110" s="32"/>
      <c r="M110" s="33" t="s">
        <v>92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67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218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216</v>
      </c>
      <c r="B111" s="54" t="s">
        <v>219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91</v>
      </c>
      <c r="L111" s="32"/>
      <c r="M111" s="33" t="s">
        <v>92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67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218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220</v>
      </c>
      <c r="B112" s="54" t="s">
        <v>221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99</v>
      </c>
      <c r="L112" s="32"/>
      <c r="M112" s="33" t="s">
        <v>100</v>
      </c>
      <c r="N112" s="33"/>
      <c r="O112" s="32">
        <v>50</v>
      </c>
      <c r="P112" s="10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67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218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222</v>
      </c>
      <c r="B113" s="54" t="s">
        <v>223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99</v>
      </c>
      <c r="L113" s="32"/>
      <c r="M113" s="33" t="s">
        <v>100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67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218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224</v>
      </c>
      <c r="B114" s="54" t="s">
        <v>225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99</v>
      </c>
      <c r="L114" s="32"/>
      <c r="M114" s="33" t="s">
        <v>100</v>
      </c>
      <c r="N114" s="33"/>
      <c r="O114" s="32">
        <v>50</v>
      </c>
      <c r="P114" s="10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67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218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78</v>
      </c>
      <c r="Q115" s="751"/>
      <c r="R115" s="751"/>
      <c r="S115" s="751"/>
      <c r="T115" s="751"/>
      <c r="U115" s="751"/>
      <c r="V115" s="752"/>
      <c r="W115" s="37" t="s">
        <v>79</v>
      </c>
      <c r="X115" s="729">
        <f>IFERROR(X110/H110,"0")+IFERROR(X111/H111,"0")+IFERROR(X112/H112,"0")+IFERROR(X113/H113,"0")+IFERROR(X114/H114,"0")</f>
        <v>0</v>
      </c>
      <c r="Y115" s="729">
        <f>IFERROR(Y110/H110,"0")+IFERROR(Y111/H111,"0")+IFERROR(Y112/H112,"0")+IFERROR(Y113/H113,"0")+IFERROR(Y114/H114,"0")</f>
        <v>0</v>
      </c>
      <c r="Z115" s="729">
        <f>IFERROR(IF(Z110="",0,Z110),"0")+IFERROR(IF(Z111="",0,Z111),"0")+IFERROR(IF(Z112="",0,Z112),"0")+IFERROR(IF(Z113="",0,Z113),"0")+IFERROR(IF(Z114="",0,Z114),"0")</f>
        <v>0</v>
      </c>
      <c r="AA115" s="730"/>
      <c r="AB115" s="730"/>
      <c r="AC115" s="730"/>
    </row>
    <row r="116" spans="1:68" hidden="1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78</v>
      </c>
      <c r="Q116" s="751"/>
      <c r="R116" s="751"/>
      <c r="S116" s="751"/>
      <c r="T116" s="751"/>
      <c r="U116" s="751"/>
      <c r="V116" s="752"/>
      <c r="W116" s="37" t="s">
        <v>67</v>
      </c>
      <c r="X116" s="729">
        <f>IFERROR(SUM(X110:X114),"0")</f>
        <v>0</v>
      </c>
      <c r="Y116" s="729">
        <f>IFERROR(SUM(Y110:Y114),"0")</f>
        <v>0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133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hidden="1" customHeight="1" x14ac:dyDescent="0.25">
      <c r="A118" s="54" t="s">
        <v>226</v>
      </c>
      <c r="B118" s="54" t="s">
        <v>227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91</v>
      </c>
      <c r="L118" s="32"/>
      <c r="M118" s="33" t="s">
        <v>92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67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228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229</v>
      </c>
      <c r="B119" s="54" t="s">
        <v>230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107</v>
      </c>
      <c r="L119" s="32"/>
      <c r="M119" s="33" t="s">
        <v>92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67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228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231</v>
      </c>
      <c r="B120" s="54" t="s">
        <v>232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65</v>
      </c>
      <c r="L120" s="32"/>
      <c r="M120" s="33" t="s">
        <v>92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67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228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78</v>
      </c>
      <c r="Q121" s="751"/>
      <c r="R121" s="751"/>
      <c r="S121" s="751"/>
      <c r="T121" s="751"/>
      <c r="U121" s="751"/>
      <c r="V121" s="752"/>
      <c r="W121" s="37" t="s">
        <v>79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hidden="1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78</v>
      </c>
      <c r="Q122" s="751"/>
      <c r="R122" s="751"/>
      <c r="S122" s="751"/>
      <c r="T122" s="751"/>
      <c r="U122" s="751"/>
      <c r="V122" s="752"/>
      <c r="W122" s="37" t="s">
        <v>67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hidden="1" customHeight="1" x14ac:dyDescent="0.25">
      <c r="A123" s="758" t="s">
        <v>62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233</v>
      </c>
      <c r="B124" s="54" t="s">
        <v>234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91</v>
      </c>
      <c r="L124" s="32"/>
      <c r="M124" s="33" t="s">
        <v>100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67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235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hidden="1" customHeight="1" x14ac:dyDescent="0.25">
      <c r="A125" s="54" t="s">
        <v>233</v>
      </c>
      <c r="B125" s="54" t="s">
        <v>236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91</v>
      </c>
      <c r="L125" s="32"/>
      <c r="M125" s="33" t="s">
        <v>100</v>
      </c>
      <c r="N125" s="33"/>
      <c r="O125" s="32">
        <v>45</v>
      </c>
      <c r="P125" s="10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67</v>
      </c>
      <c r="X125" s="727">
        <v>0</v>
      </c>
      <c r="Y125" s="728">
        <f t="shared" si="1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16.5" hidden="1" customHeight="1" x14ac:dyDescent="0.25">
      <c r="A126" s="54" t="s">
        <v>233</v>
      </c>
      <c r="B126" s="54" t="s">
        <v>238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91</v>
      </c>
      <c r="L126" s="32"/>
      <c r="M126" s="33" t="s">
        <v>129</v>
      </c>
      <c r="N126" s="33"/>
      <c r="O126" s="32">
        <v>45</v>
      </c>
      <c r="P126" s="1146" t="s">
        <v>239</v>
      </c>
      <c r="Q126" s="732"/>
      <c r="R126" s="732"/>
      <c r="S126" s="732"/>
      <c r="T126" s="733"/>
      <c r="U126" s="34" t="s">
        <v>240</v>
      </c>
      <c r="V126" s="34"/>
      <c r="W126" s="35" t="s">
        <v>67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242</v>
      </c>
      <c r="B127" s="54" t="s">
        <v>243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65</v>
      </c>
      <c r="L127" s="32"/>
      <c r="M127" s="33" t="s">
        <v>100</v>
      </c>
      <c r="N127" s="33"/>
      <c r="O127" s="32">
        <v>45</v>
      </c>
      <c r="P127" s="107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67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235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242</v>
      </c>
      <c r="B128" s="54" t="s">
        <v>244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65</v>
      </c>
      <c r="L128" s="32"/>
      <c r="M128" s="33" t="s">
        <v>129</v>
      </c>
      <c r="N128" s="33"/>
      <c r="O128" s="32">
        <v>45</v>
      </c>
      <c r="P128" s="1101" t="s">
        <v>245</v>
      </c>
      <c r="Q128" s="732"/>
      <c r="R128" s="732"/>
      <c r="S128" s="732"/>
      <c r="T128" s="733"/>
      <c r="U128" s="34" t="s">
        <v>246</v>
      </c>
      <c r="V128" s="34"/>
      <c r="W128" s="35" t="s">
        <v>67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241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hidden="1" customHeight="1" x14ac:dyDescent="0.25">
      <c r="A129" s="54" t="s">
        <v>247</v>
      </c>
      <c r="B129" s="54" t="s">
        <v>248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65</v>
      </c>
      <c r="L129" s="32"/>
      <c r="M129" s="33" t="s">
        <v>100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67</v>
      </c>
      <c r="X129" s="727">
        <v>0</v>
      </c>
      <c r="Y129" s="728">
        <f t="shared" si="15"/>
        <v>0</v>
      </c>
      <c r="Z129" s="36" t="str">
        <f t="shared" si="20"/>
        <v/>
      </c>
      <c r="AA129" s="56"/>
      <c r="AB129" s="57"/>
      <c r="AC129" s="195" t="s">
        <v>235</v>
      </c>
      <c r="AG129" s="64"/>
      <c r="AJ129" s="68"/>
      <c r="AK129" s="68">
        <v>0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hidden="1" customHeight="1" x14ac:dyDescent="0.25">
      <c r="A130" s="54" t="s">
        <v>247</v>
      </c>
      <c r="B130" s="54" t="s">
        <v>249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65</v>
      </c>
      <c r="L130" s="32"/>
      <c r="M130" s="33" t="s">
        <v>129</v>
      </c>
      <c r="N130" s="33"/>
      <c r="O130" s="32">
        <v>45</v>
      </c>
      <c r="P130" s="1038" t="s">
        <v>250</v>
      </c>
      <c r="Q130" s="732"/>
      <c r="R130" s="732"/>
      <c r="S130" s="732"/>
      <c r="T130" s="733"/>
      <c r="U130" s="34" t="s">
        <v>246</v>
      </c>
      <c r="V130" s="34"/>
      <c r="W130" s="35" t="s">
        <v>67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241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65</v>
      </c>
      <c r="L131" s="32"/>
      <c r="M131" s="33" t="s">
        <v>100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67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253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65</v>
      </c>
      <c r="L132" s="32"/>
      <c r="M132" s="33" t="s">
        <v>66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67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256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hidden="1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78</v>
      </c>
      <c r="Q133" s="751"/>
      <c r="R133" s="751"/>
      <c r="S133" s="751"/>
      <c r="T133" s="751"/>
      <c r="U133" s="751"/>
      <c r="V133" s="752"/>
      <c r="W133" s="37" t="s">
        <v>79</v>
      </c>
      <c r="X133" s="729">
        <f>IFERROR(X124/H124,"0")+IFERROR(X125/H125,"0")+IFERROR(X126/H126,"0")+IFERROR(X127/H127,"0")+IFERROR(X128/H128,"0")+IFERROR(X129/H129,"0")+IFERROR(X130/H130,"0")+IFERROR(X131/H131,"0")+IFERROR(X132/H132,"0")</f>
        <v>0</v>
      </c>
      <c r="Y133" s="729">
        <f>IFERROR(Y124/H124,"0")+IFERROR(Y125/H125,"0")+IFERROR(Y126/H126,"0")+IFERROR(Y127/H127,"0")+IFERROR(Y128/H128,"0")+IFERROR(Y129/H129,"0")+IFERROR(Y130/H130,"0")+IFERROR(Y131/H131,"0")+IFERROR(Y132/H132,"0")</f>
        <v>0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730"/>
      <c r="AB133" s="730"/>
      <c r="AC133" s="730"/>
    </row>
    <row r="134" spans="1:68" hidden="1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78</v>
      </c>
      <c r="Q134" s="751"/>
      <c r="R134" s="751"/>
      <c r="S134" s="751"/>
      <c r="T134" s="751"/>
      <c r="U134" s="751"/>
      <c r="V134" s="752"/>
      <c r="W134" s="37" t="s">
        <v>67</v>
      </c>
      <c r="X134" s="729">
        <f>IFERROR(SUM(X124:X132),"0")</f>
        <v>0</v>
      </c>
      <c r="Y134" s="729">
        <f>IFERROR(SUM(Y124:Y132),"0")</f>
        <v>0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173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257</v>
      </c>
      <c r="B136" s="54" t="s">
        <v>258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65</v>
      </c>
      <c r="L136" s="32"/>
      <c r="M136" s="33" t="s">
        <v>66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67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259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260</v>
      </c>
      <c r="B137" s="54" t="s">
        <v>261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65</v>
      </c>
      <c r="L137" s="32"/>
      <c r="M137" s="33" t="s">
        <v>100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67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262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78</v>
      </c>
      <c r="Q138" s="751"/>
      <c r="R138" s="751"/>
      <c r="S138" s="751"/>
      <c r="T138" s="751"/>
      <c r="U138" s="751"/>
      <c r="V138" s="752"/>
      <c r="W138" s="37" t="s">
        <v>79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78</v>
      </c>
      <c r="Q139" s="751"/>
      <c r="R139" s="751"/>
      <c r="S139" s="751"/>
      <c r="T139" s="751"/>
      <c r="U139" s="751"/>
      <c r="V139" s="752"/>
      <c r="W139" s="37" t="s">
        <v>67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57" t="s">
        <v>263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88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264</v>
      </c>
      <c r="B142" s="54" t="s">
        <v>265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65</v>
      </c>
      <c r="L142" s="32"/>
      <c r="M142" s="33" t="s">
        <v>83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67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266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264</v>
      </c>
      <c r="B143" s="54" t="s">
        <v>267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65</v>
      </c>
      <c r="L143" s="32"/>
      <c r="M143" s="33" t="s">
        <v>83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67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266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78</v>
      </c>
      <c r="Q144" s="751"/>
      <c r="R144" s="751"/>
      <c r="S144" s="751"/>
      <c r="T144" s="751"/>
      <c r="U144" s="751"/>
      <c r="V144" s="752"/>
      <c r="W144" s="37" t="s">
        <v>79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hidden="1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78</v>
      </c>
      <c r="Q145" s="751"/>
      <c r="R145" s="751"/>
      <c r="S145" s="751"/>
      <c r="T145" s="751"/>
      <c r="U145" s="751"/>
      <c r="V145" s="752"/>
      <c r="W145" s="37" t="s">
        <v>67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144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hidden="1" customHeight="1" x14ac:dyDescent="0.25">
      <c r="A147" s="54" t="s">
        <v>268</v>
      </c>
      <c r="B147" s="54" t="s">
        <v>269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65</v>
      </c>
      <c r="L147" s="32"/>
      <c r="M147" s="33" t="s">
        <v>83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67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270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268</v>
      </c>
      <c r="B148" s="54" t="s">
        <v>271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65</v>
      </c>
      <c r="L148" s="32"/>
      <c r="M148" s="33" t="s">
        <v>83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67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270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78</v>
      </c>
      <c r="Q149" s="751"/>
      <c r="R149" s="751"/>
      <c r="S149" s="751"/>
      <c r="T149" s="751"/>
      <c r="U149" s="751"/>
      <c r="V149" s="752"/>
      <c r="W149" s="37" t="s">
        <v>79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hidden="1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78</v>
      </c>
      <c r="Q150" s="751"/>
      <c r="R150" s="751"/>
      <c r="S150" s="751"/>
      <c r="T150" s="751"/>
      <c r="U150" s="751"/>
      <c r="V150" s="752"/>
      <c r="W150" s="37" t="s">
        <v>67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hidden="1" customHeight="1" x14ac:dyDescent="0.25">
      <c r="A151" s="758" t="s">
        <v>62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272</v>
      </c>
      <c r="B152" s="54" t="s">
        <v>273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65</v>
      </c>
      <c r="L152" s="32"/>
      <c r="M152" s="33" t="s">
        <v>83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67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272</v>
      </c>
      <c r="B153" s="54" t="s">
        <v>274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65</v>
      </c>
      <c r="L153" s="32"/>
      <c r="M153" s="33" t="s">
        <v>83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67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266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78</v>
      </c>
      <c r="Q154" s="751"/>
      <c r="R154" s="751"/>
      <c r="S154" s="751"/>
      <c r="T154" s="751"/>
      <c r="U154" s="751"/>
      <c r="V154" s="752"/>
      <c r="W154" s="37" t="s">
        <v>79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78</v>
      </c>
      <c r="Q155" s="751"/>
      <c r="R155" s="751"/>
      <c r="S155" s="751"/>
      <c r="T155" s="751"/>
      <c r="U155" s="751"/>
      <c r="V155" s="752"/>
      <c r="W155" s="37" t="s">
        <v>67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57" t="s">
        <v>86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88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275</v>
      </c>
      <c r="B158" s="54" t="s">
        <v>276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99</v>
      </c>
      <c r="L158" s="32"/>
      <c r="M158" s="33" t="s">
        <v>92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67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277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78</v>
      </c>
      <c r="Q159" s="751"/>
      <c r="R159" s="751"/>
      <c r="S159" s="751"/>
      <c r="T159" s="751"/>
      <c r="U159" s="751"/>
      <c r="V159" s="752"/>
      <c r="W159" s="37" t="s">
        <v>79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78</v>
      </c>
      <c r="Q160" s="751"/>
      <c r="R160" s="751"/>
      <c r="S160" s="751"/>
      <c r="T160" s="751"/>
      <c r="U160" s="751"/>
      <c r="V160" s="752"/>
      <c r="W160" s="37" t="s">
        <v>67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144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hidden="1" customHeight="1" x14ac:dyDescent="0.25">
      <c r="A162" s="54" t="s">
        <v>278</v>
      </c>
      <c r="B162" s="54" t="s">
        <v>279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91</v>
      </c>
      <c r="L162" s="32"/>
      <c r="M162" s="33" t="s">
        <v>92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67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281</v>
      </c>
      <c r="B163" s="54" t="s">
        <v>282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99</v>
      </c>
      <c r="L163" s="32"/>
      <c r="M163" s="33" t="s">
        <v>66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67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283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284</v>
      </c>
      <c r="B164" s="54" t="s">
        <v>285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91</v>
      </c>
      <c r="L164" s="32"/>
      <c r="M164" s="33" t="s">
        <v>66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67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286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287</v>
      </c>
      <c r="B165" s="54" t="s">
        <v>288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107</v>
      </c>
      <c r="L165" s="32"/>
      <c r="M165" s="33" t="s">
        <v>66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67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283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289</v>
      </c>
      <c r="B166" s="54" t="s">
        <v>290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107</v>
      </c>
      <c r="L166" s="32"/>
      <c r="M166" s="33" t="s">
        <v>66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67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286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78</v>
      </c>
      <c r="Q167" s="751"/>
      <c r="R167" s="751"/>
      <c r="S167" s="751"/>
      <c r="T167" s="751"/>
      <c r="U167" s="751"/>
      <c r="V167" s="752"/>
      <c r="W167" s="37" t="s">
        <v>79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78</v>
      </c>
      <c r="Q168" s="751"/>
      <c r="R168" s="751"/>
      <c r="S168" s="751"/>
      <c r="T168" s="751"/>
      <c r="U168" s="751"/>
      <c r="V168" s="752"/>
      <c r="W168" s="37" t="s">
        <v>67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58" t="s">
        <v>62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291</v>
      </c>
      <c r="B170" s="54" t="s">
        <v>292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65</v>
      </c>
      <c r="L170" s="32"/>
      <c r="M170" s="33" t="s">
        <v>100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67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294</v>
      </c>
      <c r="B171" s="54" t="s">
        <v>295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65</v>
      </c>
      <c r="L171" s="32"/>
      <c r="M171" s="33" t="s">
        <v>66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67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296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78</v>
      </c>
      <c r="Q172" s="751"/>
      <c r="R172" s="751"/>
      <c r="S172" s="751"/>
      <c r="T172" s="751"/>
      <c r="U172" s="751"/>
      <c r="V172" s="752"/>
      <c r="W172" s="37" t="s">
        <v>79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78</v>
      </c>
      <c r="Q173" s="751"/>
      <c r="R173" s="751"/>
      <c r="S173" s="751"/>
      <c r="T173" s="751"/>
      <c r="U173" s="751"/>
      <c r="V173" s="752"/>
      <c r="W173" s="37" t="s">
        <v>67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788" t="s">
        <v>297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298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133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hidden="1" customHeight="1" x14ac:dyDescent="0.25">
      <c r="A177" s="54" t="s">
        <v>299</v>
      </c>
      <c r="B177" s="54" t="s">
        <v>300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107</v>
      </c>
      <c r="L177" s="32"/>
      <c r="M177" s="33" t="s">
        <v>66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67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301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78</v>
      </c>
      <c r="Q178" s="751"/>
      <c r="R178" s="751"/>
      <c r="S178" s="751"/>
      <c r="T178" s="751"/>
      <c r="U178" s="751"/>
      <c r="V178" s="752"/>
      <c r="W178" s="37" t="s">
        <v>79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78</v>
      </c>
      <c r="Q179" s="751"/>
      <c r="R179" s="751"/>
      <c r="S179" s="751"/>
      <c r="T179" s="751"/>
      <c r="U179" s="751"/>
      <c r="V179" s="752"/>
      <c r="W179" s="37" t="s">
        <v>67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144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customHeight="1" x14ac:dyDescent="0.25">
      <c r="A181" s="54" t="s">
        <v>302</v>
      </c>
      <c r="B181" s="54" t="s">
        <v>303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99</v>
      </c>
      <c r="L181" s="32"/>
      <c r="M181" s="33" t="s">
        <v>66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67</v>
      </c>
      <c r="X181" s="727">
        <v>30</v>
      </c>
      <c r="Y181" s="728">
        <f t="shared" ref="Y181:Y189" si="21">IFERROR(IF(X181="",0,CEILING((X181/$H181),1)*$H181),"")</f>
        <v>33.6</v>
      </c>
      <c r="Z181" s="36">
        <f>IFERROR(IF(Y181=0,"",ROUNDUP(Y181/H181,0)*0.00902),"")</f>
        <v>7.2160000000000002E-2</v>
      </c>
      <c r="AA181" s="56"/>
      <c r="AB181" s="57"/>
      <c r="AC181" s="237" t="s">
        <v>304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31.928571428571427</v>
      </c>
      <c r="BN181" s="64">
        <f t="shared" ref="BN181:BN189" si="23">IFERROR(Y181*I181/H181,"0")</f>
        <v>35.76</v>
      </c>
      <c r="BO181" s="64">
        <f t="shared" ref="BO181:BO189" si="24">IFERROR(1/J181*(X181/H181),"0")</f>
        <v>5.4112554112554112E-2</v>
      </c>
      <c r="BP181" s="64">
        <f t="shared" ref="BP181:BP189" si="25">IFERROR(1/J181*(Y181/H181),"0")</f>
        <v>6.0606060606060608E-2</v>
      </c>
    </row>
    <row r="182" spans="1:68" ht="27" customHeight="1" x14ac:dyDescent="0.25">
      <c r="A182" s="54" t="s">
        <v>305</v>
      </c>
      <c r="B182" s="54" t="s">
        <v>306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99</v>
      </c>
      <c r="L182" s="32"/>
      <c r="M182" s="33" t="s">
        <v>66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67</v>
      </c>
      <c r="X182" s="727">
        <v>40</v>
      </c>
      <c r="Y182" s="728">
        <f t="shared" si="21"/>
        <v>42</v>
      </c>
      <c r="Z182" s="36">
        <f>IFERROR(IF(Y182=0,"",ROUNDUP(Y182/H182,0)*0.00902),"")</f>
        <v>9.0200000000000002E-2</v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42.571428571428562</v>
      </c>
      <c r="BN182" s="64">
        <f t="shared" si="23"/>
        <v>44.699999999999996</v>
      </c>
      <c r="BO182" s="64">
        <f t="shared" si="24"/>
        <v>7.2150072150072145E-2</v>
      </c>
      <c r="BP182" s="64">
        <f t="shared" si="25"/>
        <v>7.575757575757576E-2</v>
      </c>
    </row>
    <row r="183" spans="1:68" ht="27" customHeight="1" x14ac:dyDescent="0.25">
      <c r="A183" s="54" t="s">
        <v>308</v>
      </c>
      <c r="B183" s="54" t="s">
        <v>309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99</v>
      </c>
      <c r="L183" s="32"/>
      <c r="M183" s="33" t="s">
        <v>66</v>
      </c>
      <c r="N183" s="33"/>
      <c r="O183" s="32">
        <v>40</v>
      </c>
      <c r="P183" s="10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67</v>
      </c>
      <c r="X183" s="727">
        <v>40</v>
      </c>
      <c r="Y183" s="728">
        <f t="shared" si="21"/>
        <v>42</v>
      </c>
      <c r="Z183" s="36">
        <f>IFERROR(IF(Y183=0,"",ROUNDUP(Y183/H183,0)*0.00902),"")</f>
        <v>9.0200000000000002E-2</v>
      </c>
      <c r="AA183" s="56"/>
      <c r="AB183" s="57"/>
      <c r="AC183" s="241" t="s">
        <v>310</v>
      </c>
      <c r="AG183" s="64"/>
      <c r="AJ183" s="68"/>
      <c r="AK183" s="68">
        <v>0</v>
      </c>
      <c r="BB183" s="242" t="s">
        <v>1</v>
      </c>
      <c r="BM183" s="64">
        <f t="shared" si="22"/>
        <v>42</v>
      </c>
      <c r="BN183" s="64">
        <f t="shared" si="23"/>
        <v>44.099999999999994</v>
      </c>
      <c r="BO183" s="64">
        <f t="shared" si="24"/>
        <v>7.2150072150072145E-2</v>
      </c>
      <c r="BP183" s="64">
        <f t="shared" si="25"/>
        <v>7.575757575757576E-2</v>
      </c>
    </row>
    <row r="184" spans="1:68" ht="27" hidden="1" customHeight="1" x14ac:dyDescent="0.25">
      <c r="A184" s="54" t="s">
        <v>311</v>
      </c>
      <c r="B184" s="54" t="s">
        <v>312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107</v>
      </c>
      <c r="L184" s="32"/>
      <c r="M184" s="33" t="s">
        <v>66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67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313</v>
      </c>
      <c r="B185" s="54" t="s">
        <v>314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107</v>
      </c>
      <c r="L185" s="32"/>
      <c r="M185" s="33" t="s">
        <v>66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67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307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315</v>
      </c>
      <c r="B186" s="54" t="s">
        <v>316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107</v>
      </c>
      <c r="L186" s="32"/>
      <c r="M186" s="33" t="s">
        <v>66</v>
      </c>
      <c r="N186" s="33"/>
      <c r="O186" s="32">
        <v>40</v>
      </c>
      <c r="P186" s="1094" t="s">
        <v>317</v>
      </c>
      <c r="Q186" s="732"/>
      <c r="R186" s="732"/>
      <c r="S186" s="732"/>
      <c r="T186" s="733"/>
      <c r="U186" s="34"/>
      <c r="V186" s="34"/>
      <c r="W186" s="35" t="s">
        <v>67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318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hidden="1" customHeight="1" x14ac:dyDescent="0.25">
      <c r="A187" s="54" t="s">
        <v>319</v>
      </c>
      <c r="B187" s="54" t="s">
        <v>320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107</v>
      </c>
      <c r="L187" s="32"/>
      <c r="M187" s="33" t="s">
        <v>66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67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310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65</v>
      </c>
      <c r="L188" s="32"/>
      <c r="M188" s="33" t="s">
        <v>66</v>
      </c>
      <c r="N188" s="33"/>
      <c r="O188" s="32">
        <v>40</v>
      </c>
      <c r="P188" s="10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67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310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323</v>
      </c>
      <c r="B189" s="54" t="s">
        <v>324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107</v>
      </c>
      <c r="L189" s="32"/>
      <c r="M189" s="33" t="s">
        <v>66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67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325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78</v>
      </c>
      <c r="Q190" s="751"/>
      <c r="R190" s="751"/>
      <c r="S190" s="751"/>
      <c r="T190" s="751"/>
      <c r="U190" s="751"/>
      <c r="V190" s="752"/>
      <c r="W190" s="37" t="s">
        <v>79</v>
      </c>
      <c r="X190" s="729">
        <f>IFERROR(X181/H181,"0")+IFERROR(X182/H182,"0")+IFERROR(X183/H183,"0")+IFERROR(X184/H184,"0")+IFERROR(X185/H185,"0")+IFERROR(X186/H186,"0")+IFERROR(X187/H187,"0")+IFERROR(X188/H188,"0")+IFERROR(X189/H189,"0")</f>
        <v>26.19047619047619</v>
      </c>
      <c r="Y190" s="729">
        <f>IFERROR(Y181/H181,"0")+IFERROR(Y182/H182,"0")+IFERROR(Y183/H183,"0")+IFERROR(Y184/H184,"0")+IFERROR(Y185/H185,"0")+IFERROR(Y186/H186,"0")+IFERROR(Y187/H187,"0")+IFERROR(Y188/H188,"0")+IFERROR(Y189/H189,"0")</f>
        <v>28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0.25256000000000001</v>
      </c>
      <c r="AA190" s="730"/>
      <c r="AB190" s="730"/>
      <c r="AC190" s="730"/>
    </row>
    <row r="191" spans="1:68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78</v>
      </c>
      <c r="Q191" s="751"/>
      <c r="R191" s="751"/>
      <c r="S191" s="751"/>
      <c r="T191" s="751"/>
      <c r="U191" s="751"/>
      <c r="V191" s="752"/>
      <c r="W191" s="37" t="s">
        <v>67</v>
      </c>
      <c r="X191" s="729">
        <f>IFERROR(SUM(X181:X189),"0")</f>
        <v>110</v>
      </c>
      <c r="Y191" s="729">
        <f>IFERROR(SUM(Y181:Y189),"0")</f>
        <v>117.6</v>
      </c>
      <c r="Z191" s="37"/>
      <c r="AA191" s="730"/>
      <c r="AB191" s="730"/>
      <c r="AC191" s="730"/>
    </row>
    <row r="192" spans="1:68" ht="16.5" hidden="1" customHeight="1" x14ac:dyDescent="0.25">
      <c r="A192" s="757" t="s">
        <v>326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88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327</v>
      </c>
      <c r="B194" s="54" t="s">
        <v>328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91</v>
      </c>
      <c r="L194" s="32"/>
      <c r="M194" s="33" t="s">
        <v>92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67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329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330</v>
      </c>
      <c r="B195" s="54" t="s">
        <v>331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65</v>
      </c>
      <c r="L195" s="32"/>
      <c r="M195" s="33" t="s">
        <v>92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67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329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78</v>
      </c>
      <c r="Q196" s="751"/>
      <c r="R196" s="751"/>
      <c r="S196" s="751"/>
      <c r="T196" s="751"/>
      <c r="U196" s="751"/>
      <c r="V196" s="752"/>
      <c r="W196" s="37" t="s">
        <v>79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78</v>
      </c>
      <c r="Q197" s="751"/>
      <c r="R197" s="751"/>
      <c r="S197" s="751"/>
      <c r="T197" s="751"/>
      <c r="U197" s="751"/>
      <c r="V197" s="752"/>
      <c r="W197" s="37" t="s">
        <v>67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133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332</v>
      </c>
      <c r="B199" s="54" t="s">
        <v>333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91</v>
      </c>
      <c r="L199" s="32"/>
      <c r="M199" s="33" t="s">
        <v>100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67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334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335</v>
      </c>
      <c r="B200" s="54" t="s">
        <v>336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65</v>
      </c>
      <c r="L200" s="32"/>
      <c r="M200" s="33" t="s">
        <v>92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67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334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78</v>
      </c>
      <c r="Q201" s="751"/>
      <c r="R201" s="751"/>
      <c r="S201" s="751"/>
      <c r="T201" s="751"/>
      <c r="U201" s="751"/>
      <c r="V201" s="752"/>
      <c r="W201" s="37" t="s">
        <v>79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78</v>
      </c>
      <c r="Q202" s="751"/>
      <c r="R202" s="751"/>
      <c r="S202" s="751"/>
      <c r="T202" s="751"/>
      <c r="U202" s="751"/>
      <c r="V202" s="752"/>
      <c r="W202" s="37" t="s">
        <v>67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144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customHeight="1" x14ac:dyDescent="0.25">
      <c r="A204" s="54" t="s">
        <v>337</v>
      </c>
      <c r="B204" s="54" t="s">
        <v>338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99</v>
      </c>
      <c r="L204" s="32"/>
      <c r="M204" s="33" t="s">
        <v>66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67</v>
      </c>
      <c r="X204" s="727">
        <v>200</v>
      </c>
      <c r="Y204" s="728">
        <f t="shared" ref="Y204:Y211" si="26">IFERROR(IF(X204="",0,CEILING((X204/$H204),1)*$H204),"")</f>
        <v>205.20000000000002</v>
      </c>
      <c r="Z204" s="36">
        <f>IFERROR(IF(Y204=0,"",ROUNDUP(Y204/H204,0)*0.00902),"")</f>
        <v>0.34276000000000001</v>
      </c>
      <c r="AA204" s="56"/>
      <c r="AB204" s="57"/>
      <c r="AC204" s="263" t="s">
        <v>339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207.77777777777777</v>
      </c>
      <c r="BN204" s="64">
        <f t="shared" ref="BN204:BN211" si="28">IFERROR(Y204*I204/H204,"0")</f>
        <v>213.18000000000004</v>
      </c>
      <c r="BO204" s="64">
        <f t="shared" ref="BO204:BO211" si="29">IFERROR(1/J204*(X204/H204),"0")</f>
        <v>0.28058361391694725</v>
      </c>
      <c r="BP204" s="64">
        <f t="shared" ref="BP204:BP211" si="30">IFERROR(1/J204*(Y204/H204),"0")</f>
        <v>0.2878787878787879</v>
      </c>
    </row>
    <row r="205" spans="1:68" ht="27" customHeight="1" x14ac:dyDescent="0.25">
      <c r="A205" s="54" t="s">
        <v>340</v>
      </c>
      <c r="B205" s="54" t="s">
        <v>341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99</v>
      </c>
      <c r="L205" s="32"/>
      <c r="M205" s="33" t="s">
        <v>66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67</v>
      </c>
      <c r="X205" s="727">
        <v>140</v>
      </c>
      <c r="Y205" s="728">
        <f t="shared" si="26"/>
        <v>140.4</v>
      </c>
      <c r="Z205" s="36">
        <f>IFERROR(IF(Y205=0,"",ROUNDUP(Y205/H205,0)*0.00902),"")</f>
        <v>0.23452000000000001</v>
      </c>
      <c r="AA205" s="56"/>
      <c r="AB205" s="57"/>
      <c r="AC205" s="265" t="s">
        <v>342</v>
      </c>
      <c r="AG205" s="64"/>
      <c r="AJ205" s="68"/>
      <c r="AK205" s="68">
        <v>0</v>
      </c>
      <c r="BB205" s="266" t="s">
        <v>1</v>
      </c>
      <c r="BM205" s="64">
        <f t="shared" si="27"/>
        <v>145.44444444444446</v>
      </c>
      <c r="BN205" s="64">
        <f t="shared" si="28"/>
        <v>145.86000000000001</v>
      </c>
      <c r="BO205" s="64">
        <f t="shared" si="29"/>
        <v>0.19640852974186307</v>
      </c>
      <c r="BP205" s="64">
        <f t="shared" si="30"/>
        <v>0.19696969696969696</v>
      </c>
    </row>
    <row r="206" spans="1:68" ht="27" customHeight="1" x14ac:dyDescent="0.25">
      <c r="A206" s="54" t="s">
        <v>343</v>
      </c>
      <c r="B206" s="54" t="s">
        <v>344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99</v>
      </c>
      <c r="L206" s="32"/>
      <c r="M206" s="33" t="s">
        <v>66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67</v>
      </c>
      <c r="X206" s="727">
        <v>200</v>
      </c>
      <c r="Y206" s="728">
        <f t="shared" si="26"/>
        <v>205.20000000000002</v>
      </c>
      <c r="Z206" s="36">
        <f>IFERROR(IF(Y206=0,"",ROUNDUP(Y206/H206,0)*0.00902),"")</f>
        <v>0.34276000000000001</v>
      </c>
      <c r="AA206" s="56"/>
      <c r="AB206" s="57"/>
      <c r="AC206" s="267" t="s">
        <v>345</v>
      </c>
      <c r="AG206" s="64"/>
      <c r="AJ206" s="68"/>
      <c r="AK206" s="68">
        <v>0</v>
      </c>
      <c r="BB206" s="268" t="s">
        <v>1</v>
      </c>
      <c r="BM206" s="64">
        <f t="shared" si="27"/>
        <v>207.77777777777777</v>
      </c>
      <c r="BN206" s="64">
        <f t="shared" si="28"/>
        <v>213.18000000000004</v>
      </c>
      <c r="BO206" s="64">
        <f t="shared" si="29"/>
        <v>0.28058361391694725</v>
      </c>
      <c r="BP206" s="64">
        <f t="shared" si="30"/>
        <v>0.2878787878787879</v>
      </c>
    </row>
    <row r="207" spans="1:68" ht="27" customHeight="1" x14ac:dyDescent="0.25">
      <c r="A207" s="54" t="s">
        <v>346</v>
      </c>
      <c r="B207" s="54" t="s">
        <v>347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99</v>
      </c>
      <c r="L207" s="32"/>
      <c r="M207" s="33" t="s">
        <v>66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67</v>
      </c>
      <c r="X207" s="727">
        <v>50</v>
      </c>
      <c r="Y207" s="728">
        <f t="shared" si="26"/>
        <v>54</v>
      </c>
      <c r="Z207" s="36">
        <f>IFERROR(IF(Y207=0,"",ROUNDUP(Y207/H207,0)*0.00902),"")</f>
        <v>9.0200000000000002E-2</v>
      </c>
      <c r="AA207" s="56"/>
      <c r="AB207" s="57"/>
      <c r="AC207" s="269" t="s">
        <v>348</v>
      </c>
      <c r="AG207" s="64"/>
      <c r="AJ207" s="68"/>
      <c r="AK207" s="68">
        <v>0</v>
      </c>
      <c r="BB207" s="270" t="s">
        <v>1</v>
      </c>
      <c r="BM207" s="64">
        <f t="shared" si="27"/>
        <v>51.944444444444443</v>
      </c>
      <c r="BN207" s="64">
        <f t="shared" si="28"/>
        <v>56.099999999999994</v>
      </c>
      <c r="BO207" s="64">
        <f t="shared" si="29"/>
        <v>7.0145903479236812E-2</v>
      </c>
      <c r="BP207" s="64">
        <f t="shared" si="30"/>
        <v>7.575757575757576E-2</v>
      </c>
    </row>
    <row r="208" spans="1:68" ht="27" hidden="1" customHeight="1" x14ac:dyDescent="0.25">
      <c r="A208" s="54" t="s">
        <v>349</v>
      </c>
      <c r="B208" s="54" t="s">
        <v>350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107</v>
      </c>
      <c r="L208" s="32"/>
      <c r="M208" s="33" t="s">
        <v>66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67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339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351</v>
      </c>
      <c r="B209" s="54" t="s">
        <v>352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107</v>
      </c>
      <c r="L209" s="32"/>
      <c r="M209" s="33" t="s">
        <v>66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67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342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353</v>
      </c>
      <c r="B210" s="54" t="s">
        <v>354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107</v>
      </c>
      <c r="L210" s="32"/>
      <c r="M210" s="33" t="s">
        <v>66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67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345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355</v>
      </c>
      <c r="B211" s="54" t="s">
        <v>356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107</v>
      </c>
      <c r="L211" s="32"/>
      <c r="M211" s="33" t="s">
        <v>66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67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348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78</v>
      </c>
      <c r="Q212" s="751"/>
      <c r="R212" s="751"/>
      <c r="S212" s="751"/>
      <c r="T212" s="751"/>
      <c r="U212" s="751"/>
      <c r="V212" s="752"/>
      <c r="W212" s="37" t="s">
        <v>79</v>
      </c>
      <c r="X212" s="729">
        <f>IFERROR(X204/H204,"0")+IFERROR(X205/H205,"0")+IFERROR(X206/H206,"0")+IFERROR(X207/H207,"0")+IFERROR(X208/H208,"0")+IFERROR(X209/H209,"0")+IFERROR(X210/H210,"0")+IFERROR(X211/H211,"0")</f>
        <v>109.25925925925927</v>
      </c>
      <c r="Y212" s="729">
        <f>IFERROR(Y204/H204,"0")+IFERROR(Y205/H205,"0")+IFERROR(Y206/H206,"0")+IFERROR(Y207/H207,"0")+IFERROR(Y208/H208,"0")+IFERROR(Y209/H209,"0")+IFERROR(Y210/H210,"0")+IFERROR(Y211/H211,"0")</f>
        <v>112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1.01024</v>
      </c>
      <c r="AA212" s="730"/>
      <c r="AB212" s="730"/>
      <c r="AC212" s="730"/>
    </row>
    <row r="213" spans="1:68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78</v>
      </c>
      <c r="Q213" s="751"/>
      <c r="R213" s="751"/>
      <c r="S213" s="751"/>
      <c r="T213" s="751"/>
      <c r="U213" s="751"/>
      <c r="V213" s="752"/>
      <c r="W213" s="37" t="s">
        <v>67</v>
      </c>
      <c r="X213" s="729">
        <f>IFERROR(SUM(X204:X211),"0")</f>
        <v>590</v>
      </c>
      <c r="Y213" s="729">
        <f>IFERROR(SUM(Y204:Y211),"0")</f>
        <v>604.80000000000007</v>
      </c>
      <c r="Z213" s="37"/>
      <c r="AA213" s="730"/>
      <c r="AB213" s="730"/>
      <c r="AC213" s="730"/>
    </row>
    <row r="214" spans="1:68" ht="14.25" hidden="1" customHeight="1" x14ac:dyDescent="0.25">
      <c r="A214" s="758" t="s">
        <v>62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customHeight="1" x14ac:dyDescent="0.25">
      <c r="A215" s="54" t="s">
        <v>357</v>
      </c>
      <c r="B215" s="54" t="s">
        <v>358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91</v>
      </c>
      <c r="L215" s="32"/>
      <c r="M215" s="33" t="s">
        <v>100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67</v>
      </c>
      <c r="X215" s="727">
        <v>80</v>
      </c>
      <c r="Y215" s="728">
        <f t="shared" ref="Y215:Y226" si="31">IFERROR(IF(X215="",0,CEILING((X215/$H215),1)*$H215),"")</f>
        <v>81</v>
      </c>
      <c r="Z215" s="36">
        <f>IFERROR(IF(Y215=0,"",ROUNDUP(Y215/H215,0)*0.01898),"")</f>
        <v>0.1898</v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85.125925925925927</v>
      </c>
      <c r="BN215" s="64">
        <f t="shared" ref="BN215:BN226" si="33">IFERROR(Y215*I215/H215,"0")</f>
        <v>86.190000000000012</v>
      </c>
      <c r="BO215" s="64">
        <f t="shared" ref="BO215:BO226" si="34">IFERROR(1/J215*(X215/H215),"0")</f>
        <v>0.15432098765432101</v>
      </c>
      <c r="BP215" s="64">
        <f t="shared" ref="BP215:BP226" si="35">IFERROR(1/J215*(Y215/H215),"0")</f>
        <v>0.15625</v>
      </c>
    </row>
    <row r="216" spans="1:68" ht="16.5" customHeight="1" x14ac:dyDescent="0.25">
      <c r="A216" s="54" t="s">
        <v>360</v>
      </c>
      <c r="B216" s="54" t="s">
        <v>361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91</v>
      </c>
      <c r="L216" s="32"/>
      <c r="M216" s="33" t="s">
        <v>129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67</v>
      </c>
      <c r="X216" s="727">
        <v>150</v>
      </c>
      <c r="Y216" s="728">
        <f t="shared" si="31"/>
        <v>156</v>
      </c>
      <c r="Z216" s="36">
        <f>IFERROR(IF(Y216=0,"",ROUNDUP(Y216/H216,0)*0.01898),"")</f>
        <v>0.37959999999999999</v>
      </c>
      <c r="AA216" s="56"/>
      <c r="AB216" s="57"/>
      <c r="AC216" s="281" t="s">
        <v>362</v>
      </c>
      <c r="AG216" s="64"/>
      <c r="AJ216" s="68"/>
      <c r="AK216" s="68">
        <v>0</v>
      </c>
      <c r="BB216" s="282" t="s">
        <v>1</v>
      </c>
      <c r="BM216" s="64">
        <f t="shared" si="32"/>
        <v>159.98076923076925</v>
      </c>
      <c r="BN216" s="64">
        <f t="shared" si="33"/>
        <v>166.38000000000002</v>
      </c>
      <c r="BO216" s="64">
        <f t="shared" si="34"/>
        <v>0.30048076923076922</v>
      </c>
      <c r="BP216" s="64">
        <f t="shared" si="35"/>
        <v>0.3125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91</v>
      </c>
      <c r="L217" s="32"/>
      <c r="M217" s="33" t="s">
        <v>100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67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365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366</v>
      </c>
      <c r="B218" s="54" t="s">
        <v>367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91</v>
      </c>
      <c r="L218" s="32"/>
      <c r="M218" s="33" t="s">
        <v>100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67</v>
      </c>
      <c r="X218" s="727">
        <v>80</v>
      </c>
      <c r="Y218" s="728">
        <f t="shared" si="31"/>
        <v>87</v>
      </c>
      <c r="Z218" s="36">
        <f>IFERROR(IF(Y218=0,"",ROUNDUP(Y218/H218,0)*0.01898),"")</f>
        <v>0.1898</v>
      </c>
      <c r="AA218" s="56"/>
      <c r="AB218" s="57"/>
      <c r="AC218" s="285" t="s">
        <v>368</v>
      </c>
      <c r="AG218" s="64"/>
      <c r="AJ218" s="68"/>
      <c r="AK218" s="68">
        <v>0</v>
      </c>
      <c r="BB218" s="286" t="s">
        <v>1</v>
      </c>
      <c r="BM218" s="64">
        <f t="shared" si="32"/>
        <v>84.772413793103453</v>
      </c>
      <c r="BN218" s="64">
        <f t="shared" si="33"/>
        <v>92.190000000000012</v>
      </c>
      <c r="BO218" s="64">
        <f t="shared" si="34"/>
        <v>0.14367816091954025</v>
      </c>
      <c r="BP218" s="64">
        <f t="shared" si="35"/>
        <v>0.15625</v>
      </c>
    </row>
    <row r="219" spans="1:68" ht="27" customHeight="1" x14ac:dyDescent="0.25">
      <c r="A219" s="54" t="s">
        <v>369</v>
      </c>
      <c r="B219" s="54" t="s">
        <v>370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65</v>
      </c>
      <c r="L219" s="32"/>
      <c r="M219" s="33" t="s">
        <v>100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67</v>
      </c>
      <c r="X219" s="727">
        <v>240</v>
      </c>
      <c r="Y219" s="728">
        <f t="shared" si="31"/>
        <v>240</v>
      </c>
      <c r="Z219" s="36">
        <f t="shared" ref="Z219:Z226" si="36">IFERROR(IF(Y219=0,"",ROUNDUP(Y219/H219,0)*0.00651),"")</f>
        <v>0.65100000000000002</v>
      </c>
      <c r="AA219" s="56"/>
      <c r="AB219" s="57"/>
      <c r="AC219" s="287" t="s">
        <v>359</v>
      </c>
      <c r="AG219" s="64"/>
      <c r="AJ219" s="68"/>
      <c r="AK219" s="68">
        <v>0</v>
      </c>
      <c r="BB219" s="288" t="s">
        <v>1</v>
      </c>
      <c r="BM219" s="64">
        <f t="shared" si="32"/>
        <v>267</v>
      </c>
      <c r="BN219" s="64">
        <f t="shared" si="33"/>
        <v>267</v>
      </c>
      <c r="BO219" s="64">
        <f t="shared" si="34"/>
        <v>0.5494505494505495</v>
      </c>
      <c r="BP219" s="64">
        <f t="shared" si="35"/>
        <v>0.5494505494505495</v>
      </c>
    </row>
    <row r="220" spans="1:68" ht="27" hidden="1" customHeight="1" x14ac:dyDescent="0.25">
      <c r="A220" s="54" t="s">
        <v>371</v>
      </c>
      <c r="B220" s="54" t="s">
        <v>372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65</v>
      </c>
      <c r="L220" s="32"/>
      <c r="M220" s="33" t="s">
        <v>129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67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65</v>
      </c>
      <c r="L221" s="32"/>
      <c r="M221" s="33" t="s">
        <v>100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67</v>
      </c>
      <c r="X221" s="727">
        <v>48</v>
      </c>
      <c r="Y221" s="728">
        <f t="shared" si="31"/>
        <v>48</v>
      </c>
      <c r="Z221" s="36">
        <f t="shared" si="36"/>
        <v>0.13020000000000001</v>
      </c>
      <c r="AA221" s="56"/>
      <c r="AB221" s="57"/>
      <c r="AC221" s="291" t="s">
        <v>368</v>
      </c>
      <c r="AG221" s="64"/>
      <c r="AJ221" s="68"/>
      <c r="AK221" s="68">
        <v>0</v>
      </c>
      <c r="BB221" s="292" t="s">
        <v>1</v>
      </c>
      <c r="BM221" s="64">
        <f t="shared" si="32"/>
        <v>53.040000000000006</v>
      </c>
      <c r="BN221" s="64">
        <f t="shared" si="33"/>
        <v>53.040000000000006</v>
      </c>
      <c r="BO221" s="64">
        <f t="shared" si="34"/>
        <v>0.1098901098901099</v>
      </c>
      <c r="BP221" s="64">
        <f t="shared" si="35"/>
        <v>0.1098901098901099</v>
      </c>
    </row>
    <row r="222" spans="1:68" ht="27" customHeight="1" x14ac:dyDescent="0.25">
      <c r="A222" s="54" t="s">
        <v>376</v>
      </c>
      <c r="B222" s="54" t="s">
        <v>377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65</v>
      </c>
      <c r="L222" s="32"/>
      <c r="M222" s="33" t="s">
        <v>100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67</v>
      </c>
      <c r="X222" s="727">
        <v>168</v>
      </c>
      <c r="Y222" s="728">
        <f t="shared" si="31"/>
        <v>168</v>
      </c>
      <c r="Z222" s="36">
        <f t="shared" si="36"/>
        <v>0.45569999999999999</v>
      </c>
      <c r="AA222" s="56"/>
      <c r="AB222" s="57"/>
      <c r="AC222" s="293" t="s">
        <v>368</v>
      </c>
      <c r="AG222" s="64"/>
      <c r="AJ222" s="68"/>
      <c r="AK222" s="68">
        <v>0</v>
      </c>
      <c r="BB222" s="294" t="s">
        <v>1</v>
      </c>
      <c r="BM222" s="64">
        <f t="shared" si="32"/>
        <v>185.64000000000001</v>
      </c>
      <c r="BN222" s="64">
        <f t="shared" si="33"/>
        <v>185.64000000000001</v>
      </c>
      <c r="BO222" s="64">
        <f t="shared" si="34"/>
        <v>0.38461538461538464</v>
      </c>
      <c r="BP222" s="64">
        <f t="shared" si="35"/>
        <v>0.38461538461538464</v>
      </c>
    </row>
    <row r="223" spans="1:68" ht="27" hidden="1" customHeight="1" x14ac:dyDescent="0.25">
      <c r="A223" s="54" t="s">
        <v>378</v>
      </c>
      <c r="B223" s="54" t="s">
        <v>379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65</v>
      </c>
      <c r="L223" s="32"/>
      <c r="M223" s="33" t="s">
        <v>66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67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380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381</v>
      </c>
      <c r="B224" s="54" t="s">
        <v>382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65</v>
      </c>
      <c r="L224" s="32"/>
      <c r="M224" s="33" t="s">
        <v>66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67</v>
      </c>
      <c r="X224" s="727">
        <v>168</v>
      </c>
      <c r="Y224" s="728">
        <f t="shared" si="31"/>
        <v>168</v>
      </c>
      <c r="Z224" s="36">
        <f t="shared" si="36"/>
        <v>0.45569999999999999</v>
      </c>
      <c r="AA224" s="56"/>
      <c r="AB224" s="57"/>
      <c r="AC224" s="297" t="s">
        <v>380</v>
      </c>
      <c r="AG224" s="64"/>
      <c r="AJ224" s="68"/>
      <c r="AK224" s="68">
        <v>0</v>
      </c>
      <c r="BB224" s="298" t="s">
        <v>1</v>
      </c>
      <c r="BM224" s="64">
        <f t="shared" si="32"/>
        <v>185.64000000000001</v>
      </c>
      <c r="BN224" s="64">
        <f t="shared" si="33"/>
        <v>185.64000000000001</v>
      </c>
      <c r="BO224" s="64">
        <f t="shared" si="34"/>
        <v>0.38461538461538464</v>
      </c>
      <c r="BP224" s="64">
        <f t="shared" si="35"/>
        <v>0.38461538461538464</v>
      </c>
    </row>
    <row r="225" spans="1:68" ht="27" customHeight="1" x14ac:dyDescent="0.25">
      <c r="A225" s="54" t="s">
        <v>383</v>
      </c>
      <c r="B225" s="54" t="s">
        <v>384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65</v>
      </c>
      <c r="L225" s="32"/>
      <c r="M225" s="33" t="s">
        <v>100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67</v>
      </c>
      <c r="X225" s="727">
        <v>144</v>
      </c>
      <c r="Y225" s="728">
        <f t="shared" si="31"/>
        <v>144</v>
      </c>
      <c r="Z225" s="36">
        <f t="shared" si="36"/>
        <v>0.3906</v>
      </c>
      <c r="AA225" s="56"/>
      <c r="AB225" s="57"/>
      <c r="AC225" s="299" t="s">
        <v>385</v>
      </c>
      <c r="AG225" s="64"/>
      <c r="AJ225" s="68"/>
      <c r="AK225" s="68">
        <v>0</v>
      </c>
      <c r="BB225" s="300" t="s">
        <v>1</v>
      </c>
      <c r="BM225" s="64">
        <f t="shared" si="32"/>
        <v>159.48000000000002</v>
      </c>
      <c r="BN225" s="64">
        <f t="shared" si="33"/>
        <v>159.48000000000002</v>
      </c>
      <c r="BO225" s="64">
        <f t="shared" si="34"/>
        <v>0.32967032967032972</v>
      </c>
      <c r="BP225" s="64">
        <f t="shared" si="35"/>
        <v>0.32967032967032972</v>
      </c>
    </row>
    <row r="226" spans="1:68" ht="27" hidden="1" customHeight="1" x14ac:dyDescent="0.25">
      <c r="A226" s="54" t="s">
        <v>386</v>
      </c>
      <c r="B226" s="54" t="s">
        <v>387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65</v>
      </c>
      <c r="L226" s="32"/>
      <c r="M226" s="33" t="s">
        <v>388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67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389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78</v>
      </c>
      <c r="Q227" s="751"/>
      <c r="R227" s="751"/>
      <c r="S227" s="751"/>
      <c r="T227" s="751"/>
      <c r="U227" s="751"/>
      <c r="V227" s="752"/>
      <c r="W227" s="37" t="s">
        <v>79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358.30271473949637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360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2.8424000000000005</v>
      </c>
      <c r="AA227" s="730"/>
      <c r="AB227" s="730"/>
      <c r="AC227" s="730"/>
    </row>
    <row r="228" spans="1:68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78</v>
      </c>
      <c r="Q228" s="751"/>
      <c r="R228" s="751"/>
      <c r="S228" s="751"/>
      <c r="T228" s="751"/>
      <c r="U228" s="751"/>
      <c r="V228" s="752"/>
      <c r="W228" s="37" t="s">
        <v>67</v>
      </c>
      <c r="X228" s="729">
        <f>IFERROR(SUM(X215:X226),"0")</f>
        <v>1078</v>
      </c>
      <c r="Y228" s="729">
        <f>IFERROR(SUM(Y215:Y226),"0")</f>
        <v>1092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173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390</v>
      </c>
      <c r="B230" s="54" t="s">
        <v>391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99</v>
      </c>
      <c r="L230" s="32"/>
      <c r="M230" s="33" t="s">
        <v>129</v>
      </c>
      <c r="N230" s="33"/>
      <c r="O230" s="32">
        <v>30</v>
      </c>
      <c r="P230" s="837" t="s">
        <v>392</v>
      </c>
      <c r="Q230" s="732"/>
      <c r="R230" s="732"/>
      <c r="S230" s="732"/>
      <c r="T230" s="733"/>
      <c r="U230" s="34"/>
      <c r="V230" s="34"/>
      <c r="W230" s="35" t="s">
        <v>67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393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99</v>
      </c>
      <c r="L231" s="32"/>
      <c r="M231" s="33" t="s">
        <v>100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67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396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65</v>
      </c>
      <c r="L232" s="32"/>
      <c r="M232" s="33" t="s">
        <v>129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67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399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65</v>
      </c>
      <c r="L233" s="32"/>
      <c r="M233" s="33" t="s">
        <v>100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67</v>
      </c>
      <c r="X233" s="727">
        <v>14.4</v>
      </c>
      <c r="Y233" s="728">
        <f>IFERROR(IF(X233="",0,CEILING((X233/$H233),1)*$H233),"")</f>
        <v>14.399999999999999</v>
      </c>
      <c r="Z233" s="36">
        <f>IFERROR(IF(Y233=0,"",ROUNDUP(Y233/H233,0)*0.00651),"")</f>
        <v>3.9059999999999997E-2</v>
      </c>
      <c r="AA233" s="56"/>
      <c r="AB233" s="57"/>
      <c r="AC233" s="309" t="s">
        <v>393</v>
      </c>
      <c r="AG233" s="64"/>
      <c r="AJ233" s="68"/>
      <c r="AK233" s="68">
        <v>0</v>
      </c>
      <c r="BB233" s="310" t="s">
        <v>1</v>
      </c>
      <c r="BM233" s="64">
        <f>IFERROR(X233*I233/H233,"0")</f>
        <v>15.912000000000001</v>
      </c>
      <c r="BN233" s="64">
        <f>IFERROR(Y233*I233/H233,"0")</f>
        <v>15.912000000000001</v>
      </c>
      <c r="BO233" s="64">
        <f>IFERROR(1/J233*(X233/H233),"0")</f>
        <v>3.2967032967032968E-2</v>
      </c>
      <c r="BP233" s="64">
        <f>IFERROR(1/J233*(Y233/H233),"0")</f>
        <v>3.2967032967032968E-2</v>
      </c>
    </row>
    <row r="234" spans="1:68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78</v>
      </c>
      <c r="Q234" s="751"/>
      <c r="R234" s="751"/>
      <c r="S234" s="751"/>
      <c r="T234" s="751"/>
      <c r="U234" s="751"/>
      <c r="V234" s="752"/>
      <c r="W234" s="37" t="s">
        <v>79</v>
      </c>
      <c r="X234" s="729">
        <f>IFERROR(X230/H230,"0")+IFERROR(X231/H231,"0")+IFERROR(X232/H232,"0")+IFERROR(X233/H233,"0")</f>
        <v>6</v>
      </c>
      <c r="Y234" s="729">
        <f>IFERROR(Y230/H230,"0")+IFERROR(Y231/H231,"0")+IFERROR(Y232/H232,"0")+IFERROR(Y233/H233,"0")</f>
        <v>6</v>
      </c>
      <c r="Z234" s="729">
        <f>IFERROR(IF(Z230="",0,Z230),"0")+IFERROR(IF(Z231="",0,Z231),"0")+IFERROR(IF(Z232="",0,Z232),"0")+IFERROR(IF(Z233="",0,Z233),"0")</f>
        <v>3.9059999999999997E-2</v>
      </c>
      <c r="AA234" s="730"/>
      <c r="AB234" s="730"/>
      <c r="AC234" s="730"/>
    </row>
    <row r="235" spans="1:68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78</v>
      </c>
      <c r="Q235" s="751"/>
      <c r="R235" s="751"/>
      <c r="S235" s="751"/>
      <c r="T235" s="751"/>
      <c r="U235" s="751"/>
      <c r="V235" s="752"/>
      <c r="W235" s="37" t="s">
        <v>67</v>
      </c>
      <c r="X235" s="729">
        <f>IFERROR(SUM(X230:X233),"0")</f>
        <v>14.4</v>
      </c>
      <c r="Y235" s="729">
        <f>IFERROR(SUM(Y230:Y233),"0")</f>
        <v>14.399999999999999</v>
      </c>
      <c r="Z235" s="37"/>
      <c r="AA235" s="730"/>
      <c r="AB235" s="730"/>
      <c r="AC235" s="730"/>
    </row>
    <row r="236" spans="1:68" ht="16.5" hidden="1" customHeight="1" x14ac:dyDescent="0.25">
      <c r="A236" s="757" t="s">
        <v>402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88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403</v>
      </c>
      <c r="B238" s="54" t="s">
        <v>404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91</v>
      </c>
      <c r="L238" s="32"/>
      <c r="M238" s="33" t="s">
        <v>92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67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405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406</v>
      </c>
      <c r="B239" s="54" t="s">
        <v>407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91</v>
      </c>
      <c r="L239" s="32"/>
      <c r="M239" s="33" t="s">
        <v>100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67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408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99</v>
      </c>
      <c r="L240" s="32"/>
      <c r="M240" s="33" t="s">
        <v>92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67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405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411</v>
      </c>
      <c r="B241" s="54" t="s">
        <v>412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99</v>
      </c>
      <c r="L241" s="32"/>
      <c r="M241" s="33" t="s">
        <v>92</v>
      </c>
      <c r="N241" s="33"/>
      <c r="O241" s="32">
        <v>55</v>
      </c>
      <c r="P241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67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408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78</v>
      </c>
      <c r="Q242" s="751"/>
      <c r="R242" s="751"/>
      <c r="S242" s="751"/>
      <c r="T242" s="751"/>
      <c r="U242" s="751"/>
      <c r="V242" s="752"/>
      <c r="W242" s="37" t="s">
        <v>79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78</v>
      </c>
      <c r="Q243" s="751"/>
      <c r="R243" s="751"/>
      <c r="S243" s="751"/>
      <c r="T243" s="751"/>
      <c r="U243" s="751"/>
      <c r="V243" s="752"/>
      <c r="W243" s="37" t="s">
        <v>67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413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88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hidden="1" customHeight="1" x14ac:dyDescent="0.25">
      <c r="A246" s="54" t="s">
        <v>414</v>
      </c>
      <c r="B246" s="54" t="s">
        <v>415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91</v>
      </c>
      <c r="L246" s="32"/>
      <c r="M246" s="33" t="s">
        <v>92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67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416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414</v>
      </c>
      <c r="B247" s="54" t="s">
        <v>417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91</v>
      </c>
      <c r="L247" s="32"/>
      <c r="M247" s="33" t="s">
        <v>418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67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419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420</v>
      </c>
      <c r="B248" s="54" t="s">
        <v>421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91</v>
      </c>
      <c r="L248" s="32"/>
      <c r="M248" s="33" t="s">
        <v>92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67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422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91</v>
      </c>
      <c r="L249" s="32"/>
      <c r="M249" s="33" t="s">
        <v>92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67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425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423</v>
      </c>
      <c r="B250" s="54" t="s">
        <v>426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91</v>
      </c>
      <c r="L250" s="32"/>
      <c r="M250" s="33" t="s">
        <v>418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67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419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427</v>
      </c>
      <c r="B251" s="54" t="s">
        <v>428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99</v>
      </c>
      <c r="L251" s="32"/>
      <c r="M251" s="33" t="s">
        <v>92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67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416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99</v>
      </c>
      <c r="L252" s="32"/>
      <c r="M252" s="33" t="s">
        <v>92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67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431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99</v>
      </c>
      <c r="L253" s="32"/>
      <c r="M253" s="33" t="s">
        <v>92</v>
      </c>
      <c r="N253" s="33"/>
      <c r="O253" s="32">
        <v>55</v>
      </c>
      <c r="P253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67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422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99</v>
      </c>
      <c r="L254" s="32"/>
      <c r="M254" s="33" t="s">
        <v>92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67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425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78</v>
      </c>
      <c r="Q255" s="751"/>
      <c r="R255" s="751"/>
      <c r="S255" s="751"/>
      <c r="T255" s="751"/>
      <c r="U255" s="751"/>
      <c r="V255" s="752"/>
      <c r="W255" s="37" t="s">
        <v>79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hidden="1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78</v>
      </c>
      <c r="Q256" s="751"/>
      <c r="R256" s="751"/>
      <c r="S256" s="751"/>
      <c r="T256" s="751"/>
      <c r="U256" s="751"/>
      <c r="V256" s="752"/>
      <c r="W256" s="37" t="s">
        <v>67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133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436</v>
      </c>
      <c r="B258" s="54" t="s">
        <v>437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107</v>
      </c>
      <c r="L258" s="32"/>
      <c r="M258" s="33" t="s">
        <v>100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67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438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78</v>
      </c>
      <c r="Q259" s="751"/>
      <c r="R259" s="751"/>
      <c r="S259" s="751"/>
      <c r="T259" s="751"/>
      <c r="U259" s="751"/>
      <c r="V259" s="752"/>
      <c r="W259" s="37" t="s">
        <v>79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78</v>
      </c>
      <c r="Q260" s="751"/>
      <c r="R260" s="751"/>
      <c r="S260" s="751"/>
      <c r="T260" s="751"/>
      <c r="U260" s="751"/>
      <c r="V260" s="752"/>
      <c r="W260" s="37" t="s">
        <v>67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439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88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hidden="1" customHeight="1" x14ac:dyDescent="0.25">
      <c r="A263" s="54" t="s">
        <v>440</v>
      </c>
      <c r="B263" s="54" t="s">
        <v>441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91</v>
      </c>
      <c r="L263" s="32"/>
      <c r="M263" s="33" t="s">
        <v>92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67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442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443</v>
      </c>
      <c r="B264" s="54" t="s">
        <v>444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91</v>
      </c>
      <c r="L264" s="32"/>
      <c r="M264" s="33" t="s">
        <v>418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67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445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443</v>
      </c>
      <c r="B265" s="54" t="s">
        <v>446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91</v>
      </c>
      <c r="L265" s="32"/>
      <c r="M265" s="33" t="s">
        <v>92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67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447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448</v>
      </c>
      <c r="B266" s="54" t="s">
        <v>449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91</v>
      </c>
      <c r="L266" s="32"/>
      <c r="M266" s="33" t="s">
        <v>92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67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450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451</v>
      </c>
      <c r="B267" s="54" t="s">
        <v>452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91</v>
      </c>
      <c r="L267" s="32"/>
      <c r="M267" s="33" t="s">
        <v>92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67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453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454</v>
      </c>
      <c r="B268" s="54" t="s">
        <v>455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99</v>
      </c>
      <c r="L268" s="32"/>
      <c r="M268" s="33" t="s">
        <v>92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67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456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457</v>
      </c>
      <c r="B269" s="54" t="s">
        <v>458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99</v>
      </c>
      <c r="L269" s="32"/>
      <c r="M269" s="33" t="s">
        <v>92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67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459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460</v>
      </c>
      <c r="B270" s="54" t="s">
        <v>461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99</v>
      </c>
      <c r="L270" s="32"/>
      <c r="M270" s="33" t="s">
        <v>92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67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462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463</v>
      </c>
      <c r="B271" s="54" t="s">
        <v>464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99</v>
      </c>
      <c r="L271" s="32"/>
      <c r="M271" s="33" t="s">
        <v>92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67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465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78</v>
      </c>
      <c r="Q272" s="751"/>
      <c r="R272" s="751"/>
      <c r="S272" s="751"/>
      <c r="T272" s="751"/>
      <c r="U272" s="751"/>
      <c r="V272" s="752"/>
      <c r="W272" s="37" t="s">
        <v>79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78</v>
      </c>
      <c r="Q273" s="751"/>
      <c r="R273" s="751"/>
      <c r="S273" s="751"/>
      <c r="T273" s="751"/>
      <c r="U273" s="751"/>
      <c r="V273" s="752"/>
      <c r="W273" s="37" t="s">
        <v>67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57" t="s">
        <v>466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88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467</v>
      </c>
      <c r="B276" s="54" t="s">
        <v>468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91</v>
      </c>
      <c r="L276" s="32"/>
      <c r="M276" s="33" t="s">
        <v>92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67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408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78</v>
      </c>
      <c r="Q277" s="751"/>
      <c r="R277" s="751"/>
      <c r="S277" s="751"/>
      <c r="T277" s="751"/>
      <c r="U277" s="751"/>
      <c r="V277" s="752"/>
      <c r="W277" s="37" t="s">
        <v>79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78</v>
      </c>
      <c r="Q278" s="751"/>
      <c r="R278" s="751"/>
      <c r="S278" s="751"/>
      <c r="T278" s="751"/>
      <c r="U278" s="751"/>
      <c r="V278" s="752"/>
      <c r="W278" s="37" t="s">
        <v>67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469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88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470</v>
      </c>
      <c r="B281" s="54" t="s">
        <v>471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91</v>
      </c>
      <c r="L281" s="32"/>
      <c r="M281" s="33" t="s">
        <v>100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67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93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472</v>
      </c>
      <c r="B282" s="54" t="s">
        <v>473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91</v>
      </c>
      <c r="L282" s="32"/>
      <c r="M282" s="33" t="s">
        <v>100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67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475</v>
      </c>
      <c r="B283" s="54" t="s">
        <v>476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91</v>
      </c>
      <c r="L283" s="32"/>
      <c r="M283" s="33" t="s">
        <v>100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67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477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78</v>
      </c>
      <c r="Q284" s="751"/>
      <c r="R284" s="751"/>
      <c r="S284" s="751"/>
      <c r="T284" s="751"/>
      <c r="U284" s="751"/>
      <c r="V284" s="752"/>
      <c r="W284" s="37" t="s">
        <v>79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78</v>
      </c>
      <c r="Q285" s="751"/>
      <c r="R285" s="751"/>
      <c r="S285" s="751"/>
      <c r="T285" s="751"/>
      <c r="U285" s="751"/>
      <c r="V285" s="752"/>
      <c r="W285" s="37" t="s">
        <v>67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478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62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479</v>
      </c>
      <c r="B288" s="54" t="s">
        <v>480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99</v>
      </c>
      <c r="L288" s="32"/>
      <c r="M288" s="33" t="s">
        <v>66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67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481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482</v>
      </c>
      <c r="B289" s="54" t="s">
        <v>483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65</v>
      </c>
      <c r="L289" s="32"/>
      <c r="M289" s="33" t="s">
        <v>100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67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484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485</v>
      </c>
      <c r="B290" s="54" t="s">
        <v>486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65</v>
      </c>
      <c r="L290" s="32"/>
      <c r="M290" s="33" t="s">
        <v>129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67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487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488</v>
      </c>
      <c r="B291" s="54" t="s">
        <v>489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65</v>
      </c>
      <c r="L291" s="32"/>
      <c r="M291" s="33" t="s">
        <v>100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67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490</v>
      </c>
      <c r="AG291" s="64"/>
      <c r="AJ291" s="68"/>
      <c r="AK291" s="68">
        <v>0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491</v>
      </c>
      <c r="B292" s="54" t="s">
        <v>492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99</v>
      </c>
      <c r="L292" s="32"/>
      <c r="M292" s="33" t="s">
        <v>66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67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493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78</v>
      </c>
      <c r="Q293" s="751"/>
      <c r="R293" s="751"/>
      <c r="S293" s="751"/>
      <c r="T293" s="751"/>
      <c r="U293" s="751"/>
      <c r="V293" s="752"/>
      <c r="W293" s="37" t="s">
        <v>79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hidden="1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78</v>
      </c>
      <c r="Q294" s="751"/>
      <c r="R294" s="751"/>
      <c r="S294" s="751"/>
      <c r="T294" s="751"/>
      <c r="U294" s="751"/>
      <c r="V294" s="752"/>
      <c r="W294" s="37" t="s">
        <v>67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hidden="1" customHeight="1" x14ac:dyDescent="0.25">
      <c r="A295" s="757" t="s">
        <v>494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88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495</v>
      </c>
      <c r="B297" s="54" t="s">
        <v>496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99</v>
      </c>
      <c r="L297" s="32"/>
      <c r="M297" s="33" t="s">
        <v>100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67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497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78</v>
      </c>
      <c r="Q298" s="751"/>
      <c r="R298" s="751"/>
      <c r="S298" s="751"/>
      <c r="T298" s="751"/>
      <c r="U298" s="751"/>
      <c r="V298" s="752"/>
      <c r="W298" s="37" t="s">
        <v>79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78</v>
      </c>
      <c r="Q299" s="751"/>
      <c r="R299" s="751"/>
      <c r="S299" s="751"/>
      <c r="T299" s="751"/>
      <c r="U299" s="751"/>
      <c r="V299" s="752"/>
      <c r="W299" s="37" t="s">
        <v>67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144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498</v>
      </c>
      <c r="B301" s="54" t="s">
        <v>499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107</v>
      </c>
      <c r="L301" s="32"/>
      <c r="M301" s="33" t="s">
        <v>66</v>
      </c>
      <c r="N301" s="33"/>
      <c r="O301" s="32">
        <v>40</v>
      </c>
      <c r="P301" s="10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67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500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78</v>
      </c>
      <c r="Q302" s="751"/>
      <c r="R302" s="751"/>
      <c r="S302" s="751"/>
      <c r="T302" s="751"/>
      <c r="U302" s="751"/>
      <c r="V302" s="752"/>
      <c r="W302" s="37" t="s">
        <v>79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78</v>
      </c>
      <c r="Q303" s="751"/>
      <c r="R303" s="751"/>
      <c r="S303" s="751"/>
      <c r="T303" s="751"/>
      <c r="U303" s="751"/>
      <c r="V303" s="752"/>
      <c r="W303" s="37" t="s">
        <v>67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62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501</v>
      </c>
      <c r="B305" s="54" t="s">
        <v>502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99</v>
      </c>
      <c r="L305" s="32"/>
      <c r="M305" s="33" t="s">
        <v>100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67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503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78</v>
      </c>
      <c r="Q306" s="751"/>
      <c r="R306" s="751"/>
      <c r="S306" s="751"/>
      <c r="T306" s="751"/>
      <c r="U306" s="751"/>
      <c r="V306" s="752"/>
      <c r="W306" s="37" t="s">
        <v>79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78</v>
      </c>
      <c r="Q307" s="751"/>
      <c r="R307" s="751"/>
      <c r="S307" s="751"/>
      <c r="T307" s="751"/>
      <c r="U307" s="751"/>
      <c r="V307" s="752"/>
      <c r="W307" s="37" t="s">
        <v>67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504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88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505</v>
      </c>
      <c r="B310" s="54" t="s">
        <v>506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99</v>
      </c>
      <c r="L310" s="32"/>
      <c r="M310" s="33" t="s">
        <v>92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67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507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78</v>
      </c>
      <c r="Q311" s="751"/>
      <c r="R311" s="751"/>
      <c r="S311" s="751"/>
      <c r="T311" s="751"/>
      <c r="U311" s="751"/>
      <c r="V311" s="752"/>
      <c r="W311" s="37" t="s">
        <v>79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78</v>
      </c>
      <c r="Q312" s="751"/>
      <c r="R312" s="751"/>
      <c r="S312" s="751"/>
      <c r="T312" s="751"/>
      <c r="U312" s="751"/>
      <c r="V312" s="752"/>
      <c r="W312" s="37" t="s">
        <v>67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144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508</v>
      </c>
      <c r="B314" s="54" t="s">
        <v>509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107</v>
      </c>
      <c r="L314" s="32"/>
      <c r="M314" s="33" t="s">
        <v>66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67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510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78</v>
      </c>
      <c r="Q315" s="751"/>
      <c r="R315" s="751"/>
      <c r="S315" s="751"/>
      <c r="T315" s="751"/>
      <c r="U315" s="751"/>
      <c r="V315" s="752"/>
      <c r="W315" s="37" t="s">
        <v>79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78</v>
      </c>
      <c r="Q316" s="751"/>
      <c r="R316" s="751"/>
      <c r="S316" s="751"/>
      <c r="T316" s="751"/>
      <c r="U316" s="751"/>
      <c r="V316" s="752"/>
      <c r="W316" s="37" t="s">
        <v>67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62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511</v>
      </c>
      <c r="B318" s="54" t="s">
        <v>512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65</v>
      </c>
      <c r="L318" s="32"/>
      <c r="M318" s="33" t="s">
        <v>100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67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513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514</v>
      </c>
      <c r="B319" s="54" t="s">
        <v>515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65</v>
      </c>
      <c r="L319" s="32"/>
      <c r="M319" s="33" t="s">
        <v>100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67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516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78</v>
      </c>
      <c r="Q320" s="751"/>
      <c r="R320" s="751"/>
      <c r="S320" s="751"/>
      <c r="T320" s="751"/>
      <c r="U320" s="751"/>
      <c r="V320" s="752"/>
      <c r="W320" s="37" t="s">
        <v>79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78</v>
      </c>
      <c r="Q321" s="751"/>
      <c r="R321" s="751"/>
      <c r="S321" s="751"/>
      <c r="T321" s="751"/>
      <c r="U321" s="751"/>
      <c r="V321" s="752"/>
      <c r="W321" s="37" t="s">
        <v>67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517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88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518</v>
      </c>
      <c r="B324" s="54" t="s">
        <v>519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99</v>
      </c>
      <c r="L324" s="32"/>
      <c r="M324" s="33" t="s">
        <v>92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67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408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78</v>
      </c>
      <c r="Q325" s="751"/>
      <c r="R325" s="751"/>
      <c r="S325" s="751"/>
      <c r="T325" s="751"/>
      <c r="U325" s="751"/>
      <c r="V325" s="752"/>
      <c r="W325" s="37" t="s">
        <v>79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78</v>
      </c>
      <c r="Q326" s="751"/>
      <c r="R326" s="751"/>
      <c r="S326" s="751"/>
      <c r="T326" s="751"/>
      <c r="U326" s="751"/>
      <c r="V326" s="752"/>
      <c r="W326" s="37" t="s">
        <v>67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144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hidden="1" customHeight="1" x14ac:dyDescent="0.25">
      <c r="A328" s="54" t="s">
        <v>520</v>
      </c>
      <c r="B328" s="54" t="s">
        <v>521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107</v>
      </c>
      <c r="L328" s="32"/>
      <c r="M328" s="33" t="s">
        <v>66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67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522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107</v>
      </c>
      <c r="L329" s="32"/>
      <c r="M329" s="33" t="s">
        <v>66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67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522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78</v>
      </c>
      <c r="Q330" s="751"/>
      <c r="R330" s="751"/>
      <c r="S330" s="751"/>
      <c r="T330" s="751"/>
      <c r="U330" s="751"/>
      <c r="V330" s="752"/>
      <c r="W330" s="37" t="s">
        <v>79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78</v>
      </c>
      <c r="Q331" s="751"/>
      <c r="R331" s="751"/>
      <c r="S331" s="751"/>
      <c r="T331" s="751"/>
      <c r="U331" s="751"/>
      <c r="V331" s="752"/>
      <c r="W331" s="37" t="s">
        <v>67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58" t="s">
        <v>62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525</v>
      </c>
      <c r="B333" s="54" t="s">
        <v>526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65</v>
      </c>
      <c r="L333" s="32"/>
      <c r="M333" s="33" t="s">
        <v>100</v>
      </c>
      <c r="N333" s="33"/>
      <c r="O333" s="32">
        <v>40</v>
      </c>
      <c r="P333" s="10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67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527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78</v>
      </c>
      <c r="Q334" s="751"/>
      <c r="R334" s="751"/>
      <c r="S334" s="751"/>
      <c r="T334" s="751"/>
      <c r="U334" s="751"/>
      <c r="V334" s="752"/>
      <c r="W334" s="37" t="s">
        <v>79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78</v>
      </c>
      <c r="Q335" s="751"/>
      <c r="R335" s="751"/>
      <c r="S335" s="751"/>
      <c r="T335" s="751"/>
      <c r="U335" s="751"/>
      <c r="V335" s="752"/>
      <c r="W335" s="37" t="s">
        <v>67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528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88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529</v>
      </c>
      <c r="B338" s="54" t="s">
        <v>530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107</v>
      </c>
      <c r="L338" s="32"/>
      <c r="M338" s="33" t="s">
        <v>100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67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78</v>
      </c>
      <c r="Q339" s="751"/>
      <c r="R339" s="751"/>
      <c r="S339" s="751"/>
      <c r="T339" s="751"/>
      <c r="U339" s="751"/>
      <c r="V339" s="752"/>
      <c r="W339" s="37" t="s">
        <v>79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78</v>
      </c>
      <c r="Q340" s="751"/>
      <c r="R340" s="751"/>
      <c r="S340" s="751"/>
      <c r="T340" s="751"/>
      <c r="U340" s="751"/>
      <c r="V340" s="752"/>
      <c r="W340" s="37" t="s">
        <v>67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144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532</v>
      </c>
      <c r="B342" s="54" t="s">
        <v>533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65</v>
      </c>
      <c r="L342" s="32"/>
      <c r="M342" s="33" t="s">
        <v>66</v>
      </c>
      <c r="N342" s="33"/>
      <c r="O342" s="32">
        <v>40</v>
      </c>
      <c r="P342" s="108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534</v>
      </c>
      <c r="W342" s="35" t="s">
        <v>67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535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78</v>
      </c>
      <c r="Q343" s="751"/>
      <c r="R343" s="751"/>
      <c r="S343" s="751"/>
      <c r="T343" s="751"/>
      <c r="U343" s="751"/>
      <c r="V343" s="752"/>
      <c r="W343" s="37" t="s">
        <v>79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78</v>
      </c>
      <c r="Q344" s="751"/>
      <c r="R344" s="751"/>
      <c r="S344" s="751"/>
      <c r="T344" s="751"/>
      <c r="U344" s="751"/>
      <c r="V344" s="752"/>
      <c r="W344" s="37" t="s">
        <v>67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536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88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hidden="1" customHeight="1" x14ac:dyDescent="0.25">
      <c r="A347" s="54" t="s">
        <v>537</v>
      </c>
      <c r="B347" s="54" t="s">
        <v>538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91</v>
      </c>
      <c r="L347" s="32"/>
      <c r="M347" s="33" t="s">
        <v>100</v>
      </c>
      <c r="N347" s="33"/>
      <c r="O347" s="32">
        <v>55</v>
      </c>
      <c r="P347" s="10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67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539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540</v>
      </c>
      <c r="B348" s="54" t="s">
        <v>541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91</v>
      </c>
      <c r="L348" s="32"/>
      <c r="M348" s="33" t="s">
        <v>100</v>
      </c>
      <c r="N348" s="33"/>
      <c r="O348" s="32">
        <v>55</v>
      </c>
      <c r="P348" s="10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67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542</v>
      </c>
      <c r="AG348" s="64"/>
      <c r="AJ348" s="68"/>
      <c r="AK348" s="68">
        <v>0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540</v>
      </c>
      <c r="B349" s="54" t="s">
        <v>543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91</v>
      </c>
      <c r="L349" s="32"/>
      <c r="M349" s="33" t="s">
        <v>418</v>
      </c>
      <c r="N349" s="33"/>
      <c r="O349" s="32">
        <v>55</v>
      </c>
      <c r="P349" s="10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67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544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545</v>
      </c>
      <c r="B350" s="54" t="s">
        <v>546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91</v>
      </c>
      <c r="L350" s="32"/>
      <c r="M350" s="33" t="s">
        <v>92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67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547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548</v>
      </c>
      <c r="B351" s="54" t="s">
        <v>549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99</v>
      </c>
      <c r="L351" s="32"/>
      <c r="M351" s="33" t="s">
        <v>92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67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550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551</v>
      </c>
      <c r="B352" s="54" t="s">
        <v>552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99</v>
      </c>
      <c r="L352" s="32"/>
      <c r="M352" s="33" t="s">
        <v>92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67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553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99</v>
      </c>
      <c r="L353" s="32"/>
      <c r="M353" s="33" t="s">
        <v>92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67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556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557</v>
      </c>
      <c r="B354" s="54" t="s">
        <v>558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99</v>
      </c>
      <c r="L354" s="32"/>
      <c r="M354" s="33" t="s">
        <v>92</v>
      </c>
      <c r="N354" s="33"/>
      <c r="O354" s="32">
        <v>55</v>
      </c>
      <c r="P354" s="10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67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542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hidden="1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78</v>
      </c>
      <c r="Q355" s="751"/>
      <c r="R355" s="751"/>
      <c r="S355" s="751"/>
      <c r="T355" s="751"/>
      <c r="U355" s="751"/>
      <c r="V355" s="752"/>
      <c r="W355" s="37" t="s">
        <v>79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hidden="1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78</v>
      </c>
      <c r="Q356" s="751"/>
      <c r="R356" s="751"/>
      <c r="S356" s="751"/>
      <c r="T356" s="751"/>
      <c r="U356" s="751"/>
      <c r="V356" s="752"/>
      <c r="W356" s="37" t="s">
        <v>67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144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hidden="1" customHeight="1" x14ac:dyDescent="0.25">
      <c r="A358" s="54" t="s">
        <v>559</v>
      </c>
      <c r="B358" s="54" t="s">
        <v>560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99</v>
      </c>
      <c r="L358" s="32"/>
      <c r="M358" s="33" t="s">
        <v>66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67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561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99</v>
      </c>
      <c r="L359" s="32"/>
      <c r="M359" s="33" t="s">
        <v>66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67</v>
      </c>
      <c r="X359" s="727">
        <v>0</v>
      </c>
      <c r="Y359" s="728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9" t="s">
        <v>564</v>
      </c>
      <c r="AG359" s="64"/>
      <c r="AJ359" s="68"/>
      <c r="AK359" s="68">
        <v>0</v>
      </c>
      <c r="BB359" s="42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99</v>
      </c>
      <c r="L360" s="32"/>
      <c r="M360" s="33" t="s">
        <v>66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67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567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107</v>
      </c>
      <c r="L361" s="32"/>
      <c r="M361" s="33" t="s">
        <v>66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67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564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78</v>
      </c>
      <c r="Q362" s="751"/>
      <c r="R362" s="751"/>
      <c r="S362" s="751"/>
      <c r="T362" s="751"/>
      <c r="U362" s="751"/>
      <c r="V362" s="752"/>
      <c r="W362" s="37" t="s">
        <v>79</v>
      </c>
      <c r="X362" s="729">
        <f>IFERROR(X358/H358,"0")+IFERROR(X359/H359,"0")+IFERROR(X360/H360,"0")+IFERROR(X361/H361,"0")</f>
        <v>0</v>
      </c>
      <c r="Y362" s="729">
        <f>IFERROR(Y358/H358,"0")+IFERROR(Y359/H359,"0")+IFERROR(Y360/H360,"0")+IFERROR(Y361/H361,"0")</f>
        <v>0</v>
      </c>
      <c r="Z362" s="729">
        <f>IFERROR(IF(Z358="",0,Z358),"0")+IFERROR(IF(Z359="",0,Z359),"0")+IFERROR(IF(Z360="",0,Z360),"0")+IFERROR(IF(Z361="",0,Z361),"0")</f>
        <v>0</v>
      </c>
      <c r="AA362" s="730"/>
      <c r="AB362" s="730"/>
      <c r="AC362" s="730"/>
    </row>
    <row r="363" spans="1:68" hidden="1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78</v>
      </c>
      <c r="Q363" s="751"/>
      <c r="R363" s="751"/>
      <c r="S363" s="751"/>
      <c r="T363" s="751"/>
      <c r="U363" s="751"/>
      <c r="V363" s="752"/>
      <c r="W363" s="37" t="s">
        <v>67</v>
      </c>
      <c r="X363" s="729">
        <f>IFERROR(SUM(X358:X361),"0")</f>
        <v>0</v>
      </c>
      <c r="Y363" s="729">
        <f>IFERROR(SUM(Y358:Y361),"0")</f>
        <v>0</v>
      </c>
      <c r="Z363" s="37"/>
      <c r="AA363" s="730"/>
      <c r="AB363" s="730"/>
      <c r="AC363" s="730"/>
    </row>
    <row r="364" spans="1:68" ht="14.25" hidden="1" customHeight="1" x14ac:dyDescent="0.25">
      <c r="A364" s="758" t="s">
        <v>62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hidden="1" customHeight="1" x14ac:dyDescent="0.25">
      <c r="A365" s="54" t="s">
        <v>570</v>
      </c>
      <c r="B365" s="54" t="s">
        <v>571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91</v>
      </c>
      <c r="L365" s="32"/>
      <c r="M365" s="33" t="s">
        <v>100</v>
      </c>
      <c r="N365" s="33"/>
      <c r="O365" s="32">
        <v>40</v>
      </c>
      <c r="P365" s="10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67</v>
      </c>
      <c r="X365" s="727">
        <v>0</v>
      </c>
      <c r="Y365" s="728">
        <f t="shared" ref="Y365:Y370" si="5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5" t="s">
        <v>572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0</v>
      </c>
      <c r="BN365" s="64">
        <f t="shared" ref="BN365:BN370" si="54">IFERROR(Y365*I365/H365,"0")</f>
        <v>0</v>
      </c>
      <c r="BO365" s="64">
        <f t="shared" ref="BO365:BO370" si="55">IFERROR(1/J365*(X365/H365),"0")</f>
        <v>0</v>
      </c>
      <c r="BP365" s="64">
        <f t="shared" ref="BP365:BP370" si="56">IFERROR(1/J365*(Y365/H365),"0")</f>
        <v>0</v>
      </c>
    </row>
    <row r="366" spans="1:68" ht="27" hidden="1" customHeight="1" x14ac:dyDescent="0.25">
      <c r="A366" s="54" t="s">
        <v>573</v>
      </c>
      <c r="B366" s="54" t="s">
        <v>574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91</v>
      </c>
      <c r="L366" s="32"/>
      <c r="M366" s="33" t="s">
        <v>100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67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575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91</v>
      </c>
      <c r="L367" s="32"/>
      <c r="M367" s="33" t="s">
        <v>100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67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578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65</v>
      </c>
      <c r="L368" s="32"/>
      <c r="M368" s="33" t="s">
        <v>100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67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581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65</v>
      </c>
      <c r="L369" s="32"/>
      <c r="M369" s="33" t="s">
        <v>100</v>
      </c>
      <c r="N369" s="33"/>
      <c r="O369" s="32">
        <v>40</v>
      </c>
      <c r="P369" s="10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67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584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65</v>
      </c>
      <c r="L370" s="32"/>
      <c r="M370" s="33" t="s">
        <v>129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67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587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hidden="1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78</v>
      </c>
      <c r="Q371" s="751"/>
      <c r="R371" s="751"/>
      <c r="S371" s="751"/>
      <c r="T371" s="751"/>
      <c r="U371" s="751"/>
      <c r="V371" s="752"/>
      <c r="W371" s="37" t="s">
        <v>79</v>
      </c>
      <c r="X371" s="729">
        <f>IFERROR(X365/H365,"0")+IFERROR(X366/H366,"0")+IFERROR(X367/H367,"0")+IFERROR(X368/H368,"0")+IFERROR(X369/H369,"0")+IFERROR(X370/H370,"0")</f>
        <v>0</v>
      </c>
      <c r="Y371" s="729">
        <f>IFERROR(Y365/H365,"0")+IFERROR(Y366/H366,"0")+IFERROR(Y367/H367,"0")+IFERROR(Y368/H368,"0")+IFERROR(Y369/H369,"0")+IFERROR(Y370/H370,"0")</f>
        <v>0</v>
      </c>
      <c r="Z371" s="729">
        <f>IFERROR(IF(Z365="",0,Z365),"0")+IFERROR(IF(Z366="",0,Z366),"0")+IFERROR(IF(Z367="",0,Z367),"0")+IFERROR(IF(Z368="",0,Z368),"0")+IFERROR(IF(Z369="",0,Z369),"0")+IFERROR(IF(Z370="",0,Z370),"0")</f>
        <v>0</v>
      </c>
      <c r="AA371" s="730"/>
      <c r="AB371" s="730"/>
      <c r="AC371" s="730"/>
    </row>
    <row r="372" spans="1:68" hidden="1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78</v>
      </c>
      <c r="Q372" s="751"/>
      <c r="R372" s="751"/>
      <c r="S372" s="751"/>
      <c r="T372" s="751"/>
      <c r="U372" s="751"/>
      <c r="V372" s="752"/>
      <c r="W372" s="37" t="s">
        <v>67</v>
      </c>
      <c r="X372" s="729">
        <f>IFERROR(SUM(X365:X370),"0")</f>
        <v>0</v>
      </c>
      <c r="Y372" s="729">
        <f>IFERROR(SUM(Y365:Y370),"0")</f>
        <v>0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173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91</v>
      </c>
      <c r="L374" s="32"/>
      <c r="M374" s="33" t="s">
        <v>100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67</v>
      </c>
      <c r="X374" s="727">
        <v>130</v>
      </c>
      <c r="Y374" s="728">
        <f>IFERROR(IF(X374="",0,CEILING((X374/$H374),1)*$H374),"")</f>
        <v>134.4</v>
      </c>
      <c r="Z374" s="36">
        <f>IFERROR(IF(Y374=0,"",ROUNDUP(Y374/H374,0)*0.01898),"")</f>
        <v>0.30368000000000001</v>
      </c>
      <c r="AA374" s="56"/>
      <c r="AB374" s="57"/>
      <c r="AC374" s="437" t="s">
        <v>590</v>
      </c>
      <c r="AG374" s="64"/>
      <c r="AJ374" s="68"/>
      <c r="AK374" s="68">
        <v>0</v>
      </c>
      <c r="BB374" s="438" t="s">
        <v>1</v>
      </c>
      <c r="BM374" s="64">
        <f>IFERROR(X374*I374/H374,"0")</f>
        <v>138.03214285714284</v>
      </c>
      <c r="BN374" s="64">
        <f>IFERROR(Y374*I374/H374,"0")</f>
        <v>142.70400000000001</v>
      </c>
      <c r="BO374" s="64">
        <f>IFERROR(1/J374*(X374/H374),"0")</f>
        <v>0.24181547619047619</v>
      </c>
      <c r="BP374" s="64">
        <f>IFERROR(1/J374*(Y374/H374),"0")</f>
        <v>0.25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91</v>
      </c>
      <c r="L375" s="32"/>
      <c r="M375" s="33" t="s">
        <v>100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67</v>
      </c>
      <c r="X375" s="727">
        <v>70</v>
      </c>
      <c r="Y375" s="728">
        <f>IFERROR(IF(X375="",0,CEILING((X375/$H375),1)*$H375),"")</f>
        <v>70.2</v>
      </c>
      <c r="Z375" s="36">
        <f>IFERROR(IF(Y375=0,"",ROUNDUP(Y375/H375,0)*0.01898),"")</f>
        <v>0.17082</v>
      </c>
      <c r="AA375" s="56"/>
      <c r="AB375" s="57"/>
      <c r="AC375" s="439" t="s">
        <v>593</v>
      </c>
      <c r="AG375" s="64"/>
      <c r="AJ375" s="68"/>
      <c r="AK375" s="68">
        <v>0</v>
      </c>
      <c r="BB375" s="440" t="s">
        <v>1</v>
      </c>
      <c r="BM375" s="64">
        <f>IFERROR(X375*I375/H375,"0")</f>
        <v>74.657692307692315</v>
      </c>
      <c r="BN375" s="64">
        <f>IFERROR(Y375*I375/H375,"0")</f>
        <v>74.871000000000009</v>
      </c>
      <c r="BO375" s="64">
        <f>IFERROR(1/J375*(X375/H375),"0")</f>
        <v>0.14022435897435898</v>
      </c>
      <c r="BP375" s="64">
        <f>IFERROR(1/J375*(Y375/H375),"0")</f>
        <v>0.140625</v>
      </c>
    </row>
    <row r="376" spans="1:68" ht="16.5" hidden="1" customHeight="1" x14ac:dyDescent="0.25">
      <c r="A376" s="54" t="s">
        <v>594</v>
      </c>
      <c r="B376" s="54" t="s">
        <v>595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91</v>
      </c>
      <c r="L376" s="32"/>
      <c r="M376" s="33" t="s">
        <v>129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67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596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78</v>
      </c>
      <c r="Q377" s="751"/>
      <c r="R377" s="751"/>
      <c r="S377" s="751"/>
      <c r="T377" s="751"/>
      <c r="U377" s="751"/>
      <c r="V377" s="752"/>
      <c r="W377" s="37" t="s">
        <v>79</v>
      </c>
      <c r="X377" s="729">
        <f>IFERROR(X374/H374,"0")+IFERROR(X375/H375,"0")+IFERROR(X376/H376,"0")</f>
        <v>24.450549450549453</v>
      </c>
      <c r="Y377" s="729">
        <f>IFERROR(Y374/H374,"0")+IFERROR(Y375/H375,"0")+IFERROR(Y376/H376,"0")</f>
        <v>25</v>
      </c>
      <c r="Z377" s="729">
        <f>IFERROR(IF(Z374="",0,Z374),"0")+IFERROR(IF(Z375="",0,Z375),"0")+IFERROR(IF(Z376="",0,Z376),"0")</f>
        <v>0.47450000000000003</v>
      </c>
      <c r="AA377" s="730"/>
      <c r="AB377" s="730"/>
      <c r="AC377" s="730"/>
    </row>
    <row r="378" spans="1:68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78</v>
      </c>
      <c r="Q378" s="751"/>
      <c r="R378" s="751"/>
      <c r="S378" s="751"/>
      <c r="T378" s="751"/>
      <c r="U378" s="751"/>
      <c r="V378" s="752"/>
      <c r="W378" s="37" t="s">
        <v>67</v>
      </c>
      <c r="X378" s="729">
        <f>IFERROR(SUM(X374:X376),"0")</f>
        <v>200</v>
      </c>
      <c r="Y378" s="729">
        <f>IFERROR(SUM(Y374:Y376),"0")</f>
        <v>204.60000000000002</v>
      </c>
      <c r="Z378" s="37"/>
      <c r="AA378" s="730"/>
      <c r="AB378" s="730"/>
      <c r="AC378" s="730"/>
    </row>
    <row r="379" spans="1:68" ht="14.25" hidden="1" customHeight="1" x14ac:dyDescent="0.25">
      <c r="A379" s="758" t="s">
        <v>80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597</v>
      </c>
      <c r="B380" s="54" t="s">
        <v>598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99</v>
      </c>
      <c r="L380" s="32"/>
      <c r="M380" s="33" t="s">
        <v>83</v>
      </c>
      <c r="N380" s="33"/>
      <c r="O380" s="32">
        <v>180</v>
      </c>
      <c r="P380" s="983" t="s">
        <v>599</v>
      </c>
      <c r="Q380" s="732"/>
      <c r="R380" s="732"/>
      <c r="S380" s="732"/>
      <c r="T380" s="733"/>
      <c r="U380" s="34" t="s">
        <v>246</v>
      </c>
      <c r="V380" s="34"/>
      <c r="W380" s="35" t="s">
        <v>67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600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99</v>
      </c>
      <c r="L381" s="32"/>
      <c r="M381" s="33" t="s">
        <v>83</v>
      </c>
      <c r="N381" s="33"/>
      <c r="O381" s="32">
        <v>180</v>
      </c>
      <c r="P381" s="795" t="s">
        <v>603</v>
      </c>
      <c r="Q381" s="732"/>
      <c r="R381" s="732"/>
      <c r="S381" s="732"/>
      <c r="T381" s="733"/>
      <c r="U381" s="34"/>
      <c r="V381" s="34"/>
      <c r="W381" s="35" t="s">
        <v>67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604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605</v>
      </c>
      <c r="B382" s="54" t="s">
        <v>606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65</v>
      </c>
      <c r="L382" s="32"/>
      <c r="M382" s="33" t="s">
        <v>83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67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607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65</v>
      </c>
      <c r="L383" s="32"/>
      <c r="M383" s="33" t="s">
        <v>83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67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604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78</v>
      </c>
      <c r="Q384" s="751"/>
      <c r="R384" s="751"/>
      <c r="S384" s="751"/>
      <c r="T384" s="751"/>
      <c r="U384" s="751"/>
      <c r="V384" s="752"/>
      <c r="W384" s="37" t="s">
        <v>79</v>
      </c>
      <c r="X384" s="729">
        <f>IFERROR(X380/H380,"0")+IFERROR(X381/H381,"0")+IFERROR(X382/H382,"0")+IFERROR(X383/H383,"0")</f>
        <v>0</v>
      </c>
      <c r="Y384" s="729">
        <f>IFERROR(Y380/H380,"0")+IFERROR(Y381/H381,"0")+IFERROR(Y382/H382,"0")+IFERROR(Y383/H383,"0")</f>
        <v>0</v>
      </c>
      <c r="Z384" s="729">
        <f>IFERROR(IF(Z380="",0,Z380),"0")+IFERROR(IF(Z381="",0,Z381),"0")+IFERROR(IF(Z382="",0,Z382),"0")+IFERROR(IF(Z383="",0,Z383),"0")</f>
        <v>0</v>
      </c>
      <c r="AA384" s="730"/>
      <c r="AB384" s="730"/>
      <c r="AC384" s="730"/>
    </row>
    <row r="385" spans="1:68" hidden="1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78</v>
      </c>
      <c r="Q385" s="751"/>
      <c r="R385" s="751"/>
      <c r="S385" s="751"/>
      <c r="T385" s="751"/>
      <c r="U385" s="751"/>
      <c r="V385" s="752"/>
      <c r="W385" s="37" t="s">
        <v>67</v>
      </c>
      <c r="X385" s="729">
        <f>IFERROR(SUM(X380:X383),"0")</f>
        <v>0</v>
      </c>
      <c r="Y385" s="729">
        <f>IFERROR(SUM(Y380:Y383),"0")</f>
        <v>0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610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hidden="1" customHeight="1" x14ac:dyDescent="0.25">
      <c r="A387" s="54" t="s">
        <v>611</v>
      </c>
      <c r="B387" s="54" t="s">
        <v>612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65</v>
      </c>
      <c r="L387" s="32"/>
      <c r="M387" s="33" t="s">
        <v>613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67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614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615</v>
      </c>
      <c r="B388" s="54" t="s">
        <v>616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65</v>
      </c>
      <c r="L388" s="32"/>
      <c r="M388" s="33" t="s">
        <v>613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67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614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617</v>
      </c>
      <c r="B389" s="54" t="s">
        <v>618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65</v>
      </c>
      <c r="L389" s="32"/>
      <c r="M389" s="33" t="s">
        <v>613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67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614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78</v>
      </c>
      <c r="Q390" s="751"/>
      <c r="R390" s="751"/>
      <c r="S390" s="751"/>
      <c r="T390" s="751"/>
      <c r="U390" s="751"/>
      <c r="V390" s="752"/>
      <c r="W390" s="37" t="s">
        <v>79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78</v>
      </c>
      <c r="Q391" s="751"/>
      <c r="R391" s="751"/>
      <c r="S391" s="751"/>
      <c r="T391" s="751"/>
      <c r="U391" s="751"/>
      <c r="V391" s="752"/>
      <c r="W391" s="37" t="s">
        <v>67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57" t="s">
        <v>619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144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hidden="1" customHeight="1" x14ac:dyDescent="0.25">
      <c r="A394" s="54" t="s">
        <v>620</v>
      </c>
      <c r="B394" s="54" t="s">
        <v>621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65</v>
      </c>
      <c r="L394" s="32"/>
      <c r="M394" s="33" t="s">
        <v>66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67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622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78</v>
      </c>
      <c r="Q395" s="751"/>
      <c r="R395" s="751"/>
      <c r="S395" s="751"/>
      <c r="T395" s="751"/>
      <c r="U395" s="751"/>
      <c r="V395" s="752"/>
      <c r="W395" s="37" t="s">
        <v>79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hidden="1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78</v>
      </c>
      <c r="Q396" s="751"/>
      <c r="R396" s="751"/>
      <c r="S396" s="751"/>
      <c r="T396" s="751"/>
      <c r="U396" s="751"/>
      <c r="V396" s="752"/>
      <c r="W396" s="37" t="s">
        <v>67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hidden="1" customHeight="1" x14ac:dyDescent="0.25">
      <c r="A397" s="758" t="s">
        <v>62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hidden="1" customHeight="1" x14ac:dyDescent="0.25">
      <c r="A398" s="54" t="s">
        <v>623</v>
      </c>
      <c r="B398" s="54" t="s">
        <v>624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91</v>
      </c>
      <c r="L398" s="32"/>
      <c r="M398" s="33" t="s">
        <v>66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67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625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65</v>
      </c>
      <c r="L399" s="32"/>
      <c r="M399" s="33" t="s">
        <v>100</v>
      </c>
      <c r="N399" s="33"/>
      <c r="O399" s="32">
        <v>45</v>
      </c>
      <c r="P399" s="10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67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628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629</v>
      </c>
      <c r="B400" s="54" t="s">
        <v>630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65</v>
      </c>
      <c r="L400" s="32"/>
      <c r="M400" s="33" t="s">
        <v>129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67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631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78</v>
      </c>
      <c r="Q401" s="751"/>
      <c r="R401" s="751"/>
      <c r="S401" s="751"/>
      <c r="T401" s="751"/>
      <c r="U401" s="751"/>
      <c r="V401" s="752"/>
      <c r="W401" s="37" t="s">
        <v>79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hidden="1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78</v>
      </c>
      <c r="Q402" s="751"/>
      <c r="R402" s="751"/>
      <c r="S402" s="751"/>
      <c r="T402" s="751"/>
      <c r="U402" s="751"/>
      <c r="V402" s="752"/>
      <c r="W402" s="37" t="s">
        <v>67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hidden="1" customHeight="1" x14ac:dyDescent="0.2">
      <c r="A403" s="788" t="s">
        <v>632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633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88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91</v>
      </c>
      <c r="L406" s="32"/>
      <c r="M406" s="33" t="s">
        <v>66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67</v>
      </c>
      <c r="X406" s="727">
        <v>2000</v>
      </c>
      <c r="Y406" s="728">
        <f t="shared" ref="Y406:Y415" si="57">IFERROR(IF(X406="",0,CEILING((X406/$H406),1)*$H406),"")</f>
        <v>2010</v>
      </c>
      <c r="Z406" s="36">
        <f>IFERROR(IF(Y406=0,"",ROUNDUP(Y406/H406,0)*0.02175),"")</f>
        <v>2.9144999999999999</v>
      </c>
      <c r="AA406" s="56"/>
      <c r="AB406" s="57"/>
      <c r="AC406" s="465" t="s">
        <v>636</v>
      </c>
      <c r="AG406" s="64"/>
      <c r="AJ406" s="68"/>
      <c r="AK406" s="68">
        <v>0</v>
      </c>
      <c r="BB406" s="466" t="s">
        <v>1</v>
      </c>
      <c r="BM406" s="64">
        <f t="shared" ref="BM406:BM415" si="58">IFERROR(X406*I406/H406,"0")</f>
        <v>2064</v>
      </c>
      <c r="BN406" s="64">
        <f t="shared" ref="BN406:BN415" si="59">IFERROR(Y406*I406/H406,"0")</f>
        <v>2074.3200000000002</v>
      </c>
      <c r="BO406" s="64">
        <f t="shared" ref="BO406:BO415" si="60">IFERROR(1/J406*(X406/H406),"0")</f>
        <v>2.7777777777777777</v>
      </c>
      <c r="BP406" s="64">
        <f t="shared" ref="BP406:BP415" si="61">IFERROR(1/J406*(Y406/H406),"0")</f>
        <v>2.7916666666666665</v>
      </c>
    </row>
    <row r="407" spans="1:68" ht="27" hidden="1" customHeight="1" x14ac:dyDescent="0.25">
      <c r="A407" s="54" t="s">
        <v>634</v>
      </c>
      <c r="B407" s="54" t="s">
        <v>637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91</v>
      </c>
      <c r="L407" s="32"/>
      <c r="M407" s="33" t="s">
        <v>418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67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638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91</v>
      </c>
      <c r="L408" s="32"/>
      <c r="M408" s="33" t="s">
        <v>66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67</v>
      </c>
      <c r="X408" s="727">
        <v>1000</v>
      </c>
      <c r="Y408" s="728">
        <f t="shared" si="57"/>
        <v>1005</v>
      </c>
      <c r="Z408" s="36">
        <f>IFERROR(IF(Y408=0,"",ROUNDUP(Y408/H408,0)*0.02175),"")</f>
        <v>1.4572499999999999</v>
      </c>
      <c r="AA408" s="56"/>
      <c r="AB408" s="57"/>
      <c r="AC408" s="469" t="s">
        <v>641</v>
      </c>
      <c r="AG408" s="64"/>
      <c r="AJ408" s="68"/>
      <c r="AK408" s="68">
        <v>0</v>
      </c>
      <c r="BB408" s="470" t="s">
        <v>1</v>
      </c>
      <c r="BM408" s="64">
        <f t="shared" si="58"/>
        <v>1032</v>
      </c>
      <c r="BN408" s="64">
        <f t="shared" si="59"/>
        <v>1037.1600000000001</v>
      </c>
      <c r="BO408" s="64">
        <f t="shared" si="60"/>
        <v>1.3888888888888888</v>
      </c>
      <c r="BP408" s="64">
        <f t="shared" si="61"/>
        <v>1.3958333333333333</v>
      </c>
    </row>
    <row r="409" spans="1:68" ht="27" hidden="1" customHeight="1" x14ac:dyDescent="0.25">
      <c r="A409" s="54" t="s">
        <v>639</v>
      </c>
      <c r="B409" s="54" t="s">
        <v>642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91</v>
      </c>
      <c r="L409" s="32"/>
      <c r="M409" s="33" t="s">
        <v>418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67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638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hidden="1" customHeight="1" x14ac:dyDescent="0.25">
      <c r="A410" s="54" t="s">
        <v>643</v>
      </c>
      <c r="B410" s="54" t="s">
        <v>644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91</v>
      </c>
      <c r="L410" s="32"/>
      <c r="M410" s="33" t="s">
        <v>129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67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645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customHeight="1" x14ac:dyDescent="0.25">
      <c r="A411" s="54" t="s">
        <v>646</v>
      </c>
      <c r="B411" s="54" t="s">
        <v>647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91</v>
      </c>
      <c r="L411" s="32"/>
      <c r="M411" s="33" t="s">
        <v>66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67</v>
      </c>
      <c r="X411" s="727">
        <v>2000</v>
      </c>
      <c r="Y411" s="728">
        <f t="shared" si="57"/>
        <v>2010</v>
      </c>
      <c r="Z411" s="36">
        <f>IFERROR(IF(Y411=0,"",ROUNDUP(Y411/H411,0)*0.02175),"")</f>
        <v>2.9144999999999999</v>
      </c>
      <c r="AA411" s="56"/>
      <c r="AB411" s="57"/>
      <c r="AC411" s="475" t="s">
        <v>648</v>
      </c>
      <c r="AG411" s="64"/>
      <c r="AJ411" s="68"/>
      <c r="AK411" s="68">
        <v>0</v>
      </c>
      <c r="BB411" s="476" t="s">
        <v>1</v>
      </c>
      <c r="BM411" s="64">
        <f t="shared" si="58"/>
        <v>2064</v>
      </c>
      <c r="BN411" s="64">
        <f t="shared" si="59"/>
        <v>2074.3200000000002</v>
      </c>
      <c r="BO411" s="64">
        <f t="shared" si="60"/>
        <v>2.7777777777777777</v>
      </c>
      <c r="BP411" s="64">
        <f t="shared" si="61"/>
        <v>2.7916666666666665</v>
      </c>
    </row>
    <row r="412" spans="1:68" ht="27" hidden="1" customHeight="1" x14ac:dyDescent="0.25">
      <c r="A412" s="54" t="s">
        <v>646</v>
      </c>
      <c r="B412" s="54" t="s">
        <v>649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91</v>
      </c>
      <c r="L412" s="32"/>
      <c r="M412" s="33" t="s">
        <v>418</v>
      </c>
      <c r="N412" s="33"/>
      <c r="O412" s="32">
        <v>60</v>
      </c>
      <c r="P412" s="10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67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638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650</v>
      </c>
      <c r="B413" s="54" t="s">
        <v>651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99</v>
      </c>
      <c r="L413" s="32"/>
      <c r="M413" s="33" t="s">
        <v>92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67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652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653</v>
      </c>
      <c r="B414" s="54" t="s">
        <v>654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99</v>
      </c>
      <c r="L414" s="32"/>
      <c r="M414" s="33" t="s">
        <v>66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67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641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hidden="1" customHeight="1" x14ac:dyDescent="0.25">
      <c r="A415" s="54" t="s">
        <v>655</v>
      </c>
      <c r="B415" s="54" t="s">
        <v>656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99</v>
      </c>
      <c r="L415" s="32"/>
      <c r="M415" s="33" t="s">
        <v>66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67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648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78</v>
      </c>
      <c r="Q416" s="751"/>
      <c r="R416" s="751"/>
      <c r="S416" s="751"/>
      <c r="T416" s="751"/>
      <c r="U416" s="751"/>
      <c r="V416" s="752"/>
      <c r="W416" s="37" t="s">
        <v>79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333.33333333333337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335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7.286249999999999</v>
      </c>
      <c r="AA416" s="730"/>
      <c r="AB416" s="730"/>
      <c r="AC416" s="730"/>
    </row>
    <row r="417" spans="1:68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78</v>
      </c>
      <c r="Q417" s="751"/>
      <c r="R417" s="751"/>
      <c r="S417" s="751"/>
      <c r="T417" s="751"/>
      <c r="U417" s="751"/>
      <c r="V417" s="752"/>
      <c r="W417" s="37" t="s">
        <v>67</v>
      </c>
      <c r="X417" s="729">
        <f>IFERROR(SUM(X406:X415),"0")</f>
        <v>5000</v>
      </c>
      <c r="Y417" s="729">
        <f>IFERROR(SUM(Y406:Y415),"0")</f>
        <v>5025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133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91</v>
      </c>
      <c r="L419" s="32"/>
      <c r="M419" s="33" t="s">
        <v>92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67</v>
      </c>
      <c r="X419" s="727">
        <v>1000</v>
      </c>
      <c r="Y419" s="728">
        <f>IFERROR(IF(X419="",0,CEILING((X419/$H419),1)*$H419),"")</f>
        <v>1005</v>
      </c>
      <c r="Z419" s="36">
        <f>IFERROR(IF(Y419=0,"",ROUNDUP(Y419/H419,0)*0.02175),"")</f>
        <v>1.4572499999999999</v>
      </c>
      <c r="AA419" s="56"/>
      <c r="AB419" s="57"/>
      <c r="AC419" s="485" t="s">
        <v>659</v>
      </c>
      <c r="AG419" s="64"/>
      <c r="AJ419" s="68"/>
      <c r="AK419" s="68">
        <v>0</v>
      </c>
      <c r="BB419" s="486" t="s">
        <v>1</v>
      </c>
      <c r="BM419" s="64">
        <f>IFERROR(X419*I419/H419,"0")</f>
        <v>1032</v>
      </c>
      <c r="BN419" s="64">
        <f>IFERROR(Y419*I419/H419,"0")</f>
        <v>1037.1600000000001</v>
      </c>
      <c r="BO419" s="64">
        <f>IFERROR(1/J419*(X419/H419),"0")</f>
        <v>1.3888888888888888</v>
      </c>
      <c r="BP419" s="64">
        <f>IFERROR(1/J419*(Y419/H419),"0")</f>
        <v>1.3958333333333333</v>
      </c>
    </row>
    <row r="420" spans="1:68" ht="27" hidden="1" customHeight="1" x14ac:dyDescent="0.25">
      <c r="A420" s="54" t="s">
        <v>660</v>
      </c>
      <c r="B420" s="54" t="s">
        <v>661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99</v>
      </c>
      <c r="L420" s="32"/>
      <c r="M420" s="33" t="s">
        <v>92</v>
      </c>
      <c r="N420" s="33"/>
      <c r="O420" s="32">
        <v>50</v>
      </c>
      <c r="P420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67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659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78</v>
      </c>
      <c r="Q421" s="751"/>
      <c r="R421" s="751"/>
      <c r="S421" s="751"/>
      <c r="T421" s="751"/>
      <c r="U421" s="751"/>
      <c r="V421" s="752"/>
      <c r="W421" s="37" t="s">
        <v>79</v>
      </c>
      <c r="X421" s="729">
        <f>IFERROR(X419/H419,"0")+IFERROR(X420/H420,"0")</f>
        <v>66.666666666666671</v>
      </c>
      <c r="Y421" s="729">
        <f>IFERROR(Y419/H419,"0")+IFERROR(Y420/H420,"0")</f>
        <v>67</v>
      </c>
      <c r="Z421" s="729">
        <f>IFERROR(IF(Z419="",0,Z419),"0")+IFERROR(IF(Z420="",0,Z420),"0")</f>
        <v>1.4572499999999999</v>
      </c>
      <c r="AA421" s="730"/>
      <c r="AB421" s="730"/>
      <c r="AC421" s="730"/>
    </row>
    <row r="422" spans="1:68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78</v>
      </c>
      <c r="Q422" s="751"/>
      <c r="R422" s="751"/>
      <c r="S422" s="751"/>
      <c r="T422" s="751"/>
      <c r="U422" s="751"/>
      <c r="V422" s="752"/>
      <c r="W422" s="37" t="s">
        <v>67</v>
      </c>
      <c r="X422" s="729">
        <f>IFERROR(SUM(X419:X420),"0")</f>
        <v>1000</v>
      </c>
      <c r="Y422" s="729">
        <f>IFERROR(SUM(Y419:Y420),"0")</f>
        <v>1005</v>
      </c>
      <c r="Z422" s="37"/>
      <c r="AA422" s="730"/>
      <c r="AB422" s="730"/>
      <c r="AC422" s="730"/>
    </row>
    <row r="423" spans="1:68" ht="14.25" hidden="1" customHeight="1" x14ac:dyDescent="0.25">
      <c r="A423" s="758" t="s">
        <v>62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662</v>
      </c>
      <c r="B424" s="54" t="s">
        <v>663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91</v>
      </c>
      <c r="L424" s="32"/>
      <c r="M424" s="33" t="s">
        <v>100</v>
      </c>
      <c r="N424" s="33"/>
      <c r="O424" s="32">
        <v>40</v>
      </c>
      <c r="P424" s="984" t="s">
        <v>664</v>
      </c>
      <c r="Q424" s="732"/>
      <c r="R424" s="732"/>
      <c r="S424" s="732"/>
      <c r="T424" s="733"/>
      <c r="U424" s="34"/>
      <c r="V424" s="34"/>
      <c r="W424" s="35" t="s">
        <v>67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665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91</v>
      </c>
      <c r="L425" s="32"/>
      <c r="M425" s="33" t="s">
        <v>100</v>
      </c>
      <c r="N425" s="33"/>
      <c r="O425" s="32">
        <v>40</v>
      </c>
      <c r="P425" s="946" t="s">
        <v>668</v>
      </c>
      <c r="Q425" s="732"/>
      <c r="R425" s="732"/>
      <c r="S425" s="732"/>
      <c r="T425" s="733"/>
      <c r="U425" s="34"/>
      <c r="V425" s="34"/>
      <c r="W425" s="35" t="s">
        <v>67</v>
      </c>
      <c r="X425" s="727">
        <v>100</v>
      </c>
      <c r="Y425" s="728">
        <f>IFERROR(IF(X425="",0,CEILING((X425/$H425),1)*$H425),"")</f>
        <v>108</v>
      </c>
      <c r="Z425" s="36">
        <f>IFERROR(IF(Y425=0,"",ROUNDUP(Y425/H425,0)*0.01898),"")</f>
        <v>0.22776000000000002</v>
      </c>
      <c r="AA425" s="56"/>
      <c r="AB425" s="57"/>
      <c r="AC425" s="491" t="s">
        <v>669</v>
      </c>
      <c r="AG425" s="64"/>
      <c r="AJ425" s="68"/>
      <c r="AK425" s="68">
        <v>0</v>
      </c>
      <c r="BB425" s="492" t="s">
        <v>1</v>
      </c>
      <c r="BM425" s="64">
        <f>IFERROR(X425*I425/H425,"0")</f>
        <v>105.76666666666667</v>
      </c>
      <c r="BN425" s="64">
        <f>IFERROR(Y425*I425/H425,"0")</f>
        <v>114.22799999999999</v>
      </c>
      <c r="BO425" s="64">
        <f>IFERROR(1/J425*(X425/H425),"0")</f>
        <v>0.1736111111111111</v>
      </c>
      <c r="BP425" s="64">
        <f>IFERROR(1/J425*(Y425/H425),"0")</f>
        <v>0.1875</v>
      </c>
    </row>
    <row r="426" spans="1:68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78</v>
      </c>
      <c r="Q426" s="751"/>
      <c r="R426" s="751"/>
      <c r="S426" s="751"/>
      <c r="T426" s="751"/>
      <c r="U426" s="751"/>
      <c r="V426" s="752"/>
      <c r="W426" s="37" t="s">
        <v>79</v>
      </c>
      <c r="X426" s="729">
        <f>IFERROR(X424/H424,"0")+IFERROR(X425/H425,"0")</f>
        <v>11.111111111111111</v>
      </c>
      <c r="Y426" s="729">
        <f>IFERROR(Y424/H424,"0")+IFERROR(Y425/H425,"0")</f>
        <v>12</v>
      </c>
      <c r="Z426" s="729">
        <f>IFERROR(IF(Z424="",0,Z424),"0")+IFERROR(IF(Z425="",0,Z425),"0")</f>
        <v>0.22776000000000002</v>
      </c>
      <c r="AA426" s="730"/>
      <c r="AB426" s="730"/>
      <c r="AC426" s="730"/>
    </row>
    <row r="427" spans="1:68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78</v>
      </c>
      <c r="Q427" s="751"/>
      <c r="R427" s="751"/>
      <c r="S427" s="751"/>
      <c r="T427" s="751"/>
      <c r="U427" s="751"/>
      <c r="V427" s="752"/>
      <c r="W427" s="37" t="s">
        <v>67</v>
      </c>
      <c r="X427" s="729">
        <f>IFERROR(SUM(X424:X425),"0")</f>
        <v>100</v>
      </c>
      <c r="Y427" s="729">
        <f>IFERROR(SUM(Y424:Y425),"0")</f>
        <v>108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173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91</v>
      </c>
      <c r="L429" s="32"/>
      <c r="M429" s="33" t="s">
        <v>100</v>
      </c>
      <c r="N429" s="33"/>
      <c r="O429" s="32">
        <v>30</v>
      </c>
      <c r="P429" s="840" t="s">
        <v>672</v>
      </c>
      <c r="Q429" s="732"/>
      <c r="R429" s="732"/>
      <c r="S429" s="732"/>
      <c r="T429" s="733"/>
      <c r="U429" s="34"/>
      <c r="V429" s="34"/>
      <c r="W429" s="35" t="s">
        <v>67</v>
      </c>
      <c r="X429" s="727">
        <v>600</v>
      </c>
      <c r="Y429" s="728">
        <f>IFERROR(IF(X429="",0,CEILING((X429/$H429),1)*$H429),"")</f>
        <v>603</v>
      </c>
      <c r="Z429" s="36">
        <f>IFERROR(IF(Y429=0,"",ROUNDUP(Y429/H429,0)*0.01898),"")</f>
        <v>1.27166</v>
      </c>
      <c r="AA429" s="56"/>
      <c r="AB429" s="57"/>
      <c r="AC429" s="493" t="s">
        <v>673</v>
      </c>
      <c r="AG429" s="64"/>
      <c r="AJ429" s="68"/>
      <c r="AK429" s="68">
        <v>0</v>
      </c>
      <c r="BB429" s="494" t="s">
        <v>1</v>
      </c>
      <c r="BM429" s="64">
        <f>IFERROR(X429*I429/H429,"0")</f>
        <v>634.59999999999991</v>
      </c>
      <c r="BN429" s="64">
        <f>IFERROR(Y429*I429/H429,"0")</f>
        <v>637.77300000000002</v>
      </c>
      <c r="BO429" s="64">
        <f>IFERROR(1/J429*(X429/H429),"0")</f>
        <v>1.0416666666666667</v>
      </c>
      <c r="BP429" s="64">
        <f>IFERROR(1/J429*(Y429/H429),"0")</f>
        <v>1.046875</v>
      </c>
    </row>
    <row r="430" spans="1:68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78</v>
      </c>
      <c r="Q430" s="751"/>
      <c r="R430" s="751"/>
      <c r="S430" s="751"/>
      <c r="T430" s="751"/>
      <c r="U430" s="751"/>
      <c r="V430" s="752"/>
      <c r="W430" s="37" t="s">
        <v>79</v>
      </c>
      <c r="X430" s="729">
        <f>IFERROR(X429/H429,"0")</f>
        <v>66.666666666666671</v>
      </c>
      <c r="Y430" s="729">
        <f>IFERROR(Y429/H429,"0")</f>
        <v>67</v>
      </c>
      <c r="Z430" s="729">
        <f>IFERROR(IF(Z429="",0,Z429),"0")</f>
        <v>1.27166</v>
      </c>
      <c r="AA430" s="730"/>
      <c r="AB430" s="730"/>
      <c r="AC430" s="730"/>
    </row>
    <row r="431" spans="1:68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78</v>
      </c>
      <c r="Q431" s="751"/>
      <c r="R431" s="751"/>
      <c r="S431" s="751"/>
      <c r="T431" s="751"/>
      <c r="U431" s="751"/>
      <c r="V431" s="752"/>
      <c r="W431" s="37" t="s">
        <v>67</v>
      </c>
      <c r="X431" s="729">
        <f>IFERROR(SUM(X429:X429),"0")</f>
        <v>600</v>
      </c>
      <c r="Y431" s="729">
        <f>IFERROR(SUM(Y429:Y429),"0")</f>
        <v>603</v>
      </c>
      <c r="Z431" s="37"/>
      <c r="AA431" s="730"/>
      <c r="AB431" s="730"/>
      <c r="AC431" s="730"/>
    </row>
    <row r="432" spans="1:68" ht="16.5" hidden="1" customHeight="1" x14ac:dyDescent="0.25">
      <c r="A432" s="757" t="s">
        <v>674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88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675</v>
      </c>
      <c r="B434" s="54" t="s">
        <v>676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91</v>
      </c>
      <c r="L434" s="32"/>
      <c r="M434" s="33" t="s">
        <v>66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67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677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675</v>
      </c>
      <c r="B435" s="54" t="s">
        <v>678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91</v>
      </c>
      <c r="L435" s="32"/>
      <c r="M435" s="33" t="s">
        <v>66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67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679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680</v>
      </c>
      <c r="B436" s="54" t="s">
        <v>681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91</v>
      </c>
      <c r="L436" s="32"/>
      <c r="M436" s="33" t="s">
        <v>66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67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677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680</v>
      </c>
      <c r="B437" s="54" t="s">
        <v>682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91</v>
      </c>
      <c r="L437" s="32"/>
      <c r="M437" s="33" t="s">
        <v>66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67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679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683</v>
      </c>
      <c r="B438" s="54" t="s">
        <v>684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91</v>
      </c>
      <c r="L438" s="32"/>
      <c r="M438" s="33" t="s">
        <v>92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67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685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686</v>
      </c>
      <c r="B439" s="54" t="s">
        <v>687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91</v>
      </c>
      <c r="L439" s="32"/>
      <c r="M439" s="33" t="s">
        <v>66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67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688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hidden="1" customHeight="1" x14ac:dyDescent="0.25">
      <c r="A440" s="54" t="s">
        <v>689</v>
      </c>
      <c r="B440" s="54" t="s">
        <v>690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91</v>
      </c>
      <c r="L440" s="32"/>
      <c r="M440" s="33" t="s">
        <v>66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67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688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691</v>
      </c>
      <c r="B441" s="54" t="s">
        <v>692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99</v>
      </c>
      <c r="L441" s="32"/>
      <c r="M441" s="33" t="s">
        <v>66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67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688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idden="1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78</v>
      </c>
      <c r="Q442" s="751"/>
      <c r="R442" s="751"/>
      <c r="S442" s="751"/>
      <c r="T442" s="751"/>
      <c r="U442" s="751"/>
      <c r="V442" s="752"/>
      <c r="W442" s="37" t="s">
        <v>79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hidden="1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78</v>
      </c>
      <c r="Q443" s="751"/>
      <c r="R443" s="751"/>
      <c r="S443" s="751"/>
      <c r="T443" s="751"/>
      <c r="U443" s="751"/>
      <c r="V443" s="752"/>
      <c r="W443" s="37" t="s">
        <v>67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144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693</v>
      </c>
      <c r="B445" s="54" t="s">
        <v>694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99</v>
      </c>
      <c r="L445" s="32"/>
      <c r="M445" s="33" t="s">
        <v>66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67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695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696</v>
      </c>
      <c r="B446" s="54" t="s">
        <v>697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107</v>
      </c>
      <c r="L446" s="32"/>
      <c r="M446" s="33" t="s">
        <v>66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67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695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78</v>
      </c>
      <c r="Q447" s="751"/>
      <c r="R447" s="751"/>
      <c r="S447" s="751"/>
      <c r="T447" s="751"/>
      <c r="U447" s="751"/>
      <c r="V447" s="752"/>
      <c r="W447" s="37" t="s">
        <v>79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78</v>
      </c>
      <c r="Q448" s="751"/>
      <c r="R448" s="751"/>
      <c r="S448" s="751"/>
      <c r="T448" s="751"/>
      <c r="U448" s="751"/>
      <c r="V448" s="752"/>
      <c r="W448" s="37" t="s">
        <v>67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62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91</v>
      </c>
      <c r="L450" s="32"/>
      <c r="M450" s="33" t="s">
        <v>100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67</v>
      </c>
      <c r="X450" s="727">
        <v>50</v>
      </c>
      <c r="Y450" s="728">
        <f>IFERROR(IF(X450="",0,CEILING((X450/$H450),1)*$H450),"")</f>
        <v>54</v>
      </c>
      <c r="Z450" s="36">
        <f>IFERROR(IF(Y450=0,"",ROUNDUP(Y450/H450,0)*0.01898),"")</f>
        <v>0.11388000000000001</v>
      </c>
      <c r="AA450" s="56"/>
      <c r="AB450" s="57"/>
      <c r="AC450" s="515" t="s">
        <v>700</v>
      </c>
      <c r="AG450" s="64"/>
      <c r="AJ450" s="68"/>
      <c r="AK450" s="68">
        <v>0</v>
      </c>
      <c r="BB450" s="516" t="s">
        <v>1</v>
      </c>
      <c r="BM450" s="64">
        <f>IFERROR(X450*I450/H450,"0")</f>
        <v>52.883333333333333</v>
      </c>
      <c r="BN450" s="64">
        <f>IFERROR(Y450*I450/H450,"0")</f>
        <v>57.113999999999997</v>
      </c>
      <c r="BO450" s="64">
        <f>IFERROR(1/J450*(X450/H450),"0")</f>
        <v>8.6805555555555552E-2</v>
      </c>
      <c r="BP450" s="64">
        <f>IFERROR(1/J450*(Y450/H450),"0")</f>
        <v>9.375E-2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91</v>
      </c>
      <c r="L451" s="32"/>
      <c r="M451" s="33" t="s">
        <v>100</v>
      </c>
      <c r="N451" s="33"/>
      <c r="O451" s="32">
        <v>40</v>
      </c>
      <c r="P451" s="950" t="s">
        <v>703</v>
      </c>
      <c r="Q451" s="732"/>
      <c r="R451" s="732"/>
      <c r="S451" s="732"/>
      <c r="T451" s="733"/>
      <c r="U451" s="34"/>
      <c r="V451" s="34"/>
      <c r="W451" s="35" t="s">
        <v>67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704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65</v>
      </c>
      <c r="L452" s="32"/>
      <c r="M452" s="33" t="s">
        <v>66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67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707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708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65</v>
      </c>
      <c r="L453" s="32"/>
      <c r="M453" s="33" t="s">
        <v>100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67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700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65</v>
      </c>
      <c r="L454" s="32"/>
      <c r="M454" s="33" t="s">
        <v>66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67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711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78</v>
      </c>
      <c r="Q455" s="751"/>
      <c r="R455" s="751"/>
      <c r="S455" s="751"/>
      <c r="T455" s="751"/>
      <c r="U455" s="751"/>
      <c r="V455" s="752"/>
      <c r="W455" s="37" t="s">
        <v>79</v>
      </c>
      <c r="X455" s="729">
        <f>IFERROR(X450/H450,"0")+IFERROR(X451/H451,"0")+IFERROR(X452/H452,"0")+IFERROR(X453/H453,"0")+IFERROR(X454/H454,"0")</f>
        <v>5.5555555555555554</v>
      </c>
      <c r="Y455" s="729">
        <f>IFERROR(Y450/H450,"0")+IFERROR(Y451/H451,"0")+IFERROR(Y452/H452,"0")+IFERROR(Y453/H453,"0")+IFERROR(Y454/H454,"0")</f>
        <v>6</v>
      </c>
      <c r="Z455" s="729">
        <f>IFERROR(IF(Z450="",0,Z450),"0")+IFERROR(IF(Z451="",0,Z451),"0")+IFERROR(IF(Z452="",0,Z452),"0")+IFERROR(IF(Z453="",0,Z453),"0")+IFERROR(IF(Z454="",0,Z454),"0")</f>
        <v>0.11388000000000001</v>
      </c>
      <c r="AA455" s="730"/>
      <c r="AB455" s="730"/>
      <c r="AC455" s="730"/>
    </row>
    <row r="456" spans="1:68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78</v>
      </c>
      <c r="Q456" s="751"/>
      <c r="R456" s="751"/>
      <c r="S456" s="751"/>
      <c r="T456" s="751"/>
      <c r="U456" s="751"/>
      <c r="V456" s="752"/>
      <c r="W456" s="37" t="s">
        <v>67</v>
      </c>
      <c r="X456" s="729">
        <f>IFERROR(SUM(X450:X454),"0")</f>
        <v>50</v>
      </c>
      <c r="Y456" s="729">
        <f>IFERROR(SUM(Y450:Y454),"0")</f>
        <v>54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173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91</v>
      </c>
      <c r="L458" s="32"/>
      <c r="M458" s="33" t="s">
        <v>100</v>
      </c>
      <c r="N458" s="33"/>
      <c r="O458" s="32">
        <v>40</v>
      </c>
      <c r="P458" s="803" t="s">
        <v>714</v>
      </c>
      <c r="Q458" s="732"/>
      <c r="R458" s="732"/>
      <c r="S458" s="732"/>
      <c r="T458" s="733"/>
      <c r="U458" s="34"/>
      <c r="V458" s="34"/>
      <c r="W458" s="35" t="s">
        <v>67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715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78</v>
      </c>
      <c r="Q459" s="751"/>
      <c r="R459" s="751"/>
      <c r="S459" s="751"/>
      <c r="T459" s="751"/>
      <c r="U459" s="751"/>
      <c r="V459" s="752"/>
      <c r="W459" s="37" t="s">
        <v>79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78</v>
      </c>
      <c r="Q460" s="751"/>
      <c r="R460" s="751"/>
      <c r="S460" s="751"/>
      <c r="T460" s="751"/>
      <c r="U460" s="751"/>
      <c r="V460" s="752"/>
      <c r="W460" s="37" t="s">
        <v>67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716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717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144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99</v>
      </c>
      <c r="L464" s="32"/>
      <c r="M464" s="33" t="s">
        <v>66</v>
      </c>
      <c r="N464" s="33"/>
      <c r="O464" s="32">
        <v>50</v>
      </c>
      <c r="P464" s="871" t="s">
        <v>720</v>
      </c>
      <c r="Q464" s="732"/>
      <c r="R464" s="732"/>
      <c r="S464" s="732"/>
      <c r="T464" s="733"/>
      <c r="U464" s="34"/>
      <c r="V464" s="34"/>
      <c r="W464" s="35" t="s">
        <v>67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721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99</v>
      </c>
      <c r="L465" s="32"/>
      <c r="M465" s="33" t="s">
        <v>66</v>
      </c>
      <c r="N465" s="33"/>
      <c r="O465" s="32">
        <v>50</v>
      </c>
      <c r="P465" s="1060" t="s">
        <v>724</v>
      </c>
      <c r="Q465" s="732"/>
      <c r="R465" s="732"/>
      <c r="S465" s="732"/>
      <c r="T465" s="733"/>
      <c r="U465" s="34"/>
      <c r="V465" s="34"/>
      <c r="W465" s="35" t="s">
        <v>67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725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99</v>
      </c>
      <c r="L466" s="32"/>
      <c r="M466" s="33" t="s">
        <v>66</v>
      </c>
      <c r="N466" s="33"/>
      <c r="O466" s="32">
        <v>50</v>
      </c>
      <c r="P466" s="838" t="s">
        <v>724</v>
      </c>
      <c r="Q466" s="732"/>
      <c r="R466" s="732"/>
      <c r="S466" s="732"/>
      <c r="T466" s="733"/>
      <c r="U466" s="34"/>
      <c r="V466" s="34"/>
      <c r="W466" s="35" t="s">
        <v>67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725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99</v>
      </c>
      <c r="L467" s="32"/>
      <c r="M467" s="33" t="s">
        <v>66</v>
      </c>
      <c r="N467" s="33"/>
      <c r="O467" s="32">
        <v>50</v>
      </c>
      <c r="P467" s="880" t="s">
        <v>729</v>
      </c>
      <c r="Q467" s="732"/>
      <c r="R467" s="732"/>
      <c r="S467" s="732"/>
      <c r="T467" s="733"/>
      <c r="U467" s="34"/>
      <c r="V467" s="34"/>
      <c r="W467" s="35" t="s">
        <v>67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730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107</v>
      </c>
      <c r="L468" s="32"/>
      <c r="M468" s="33" t="s">
        <v>66</v>
      </c>
      <c r="N468" s="33"/>
      <c r="O468" s="32">
        <v>50</v>
      </c>
      <c r="P468" s="7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2"/>
      <c r="R468" s="732"/>
      <c r="S468" s="732"/>
      <c r="T468" s="733"/>
      <c r="U468" s="34"/>
      <c r="V468" s="34"/>
      <c r="W468" s="35" t="s">
        <v>67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721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107</v>
      </c>
      <c r="L469" s="32"/>
      <c r="M469" s="33" t="s">
        <v>66</v>
      </c>
      <c r="N469" s="33"/>
      <c r="O469" s="32">
        <v>50</v>
      </c>
      <c r="P469" s="883" t="s">
        <v>734</v>
      </c>
      <c r="Q469" s="732"/>
      <c r="R469" s="732"/>
      <c r="S469" s="732"/>
      <c r="T469" s="733"/>
      <c r="U469" s="34"/>
      <c r="V469" s="34"/>
      <c r="W469" s="35" t="s">
        <v>67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721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107</v>
      </c>
      <c r="L470" s="32"/>
      <c r="M470" s="33" t="s">
        <v>66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67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721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107</v>
      </c>
      <c r="L471" s="32"/>
      <c r="M471" s="33" t="s">
        <v>66</v>
      </c>
      <c r="N471" s="33"/>
      <c r="O471" s="32">
        <v>50</v>
      </c>
      <c r="P471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2"/>
      <c r="R471" s="732"/>
      <c r="S471" s="732"/>
      <c r="T471" s="733"/>
      <c r="U471" s="34"/>
      <c r="V471" s="34"/>
      <c r="W471" s="35" t="s">
        <v>67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739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107</v>
      </c>
      <c r="L472" s="32"/>
      <c r="M472" s="33" t="s">
        <v>66</v>
      </c>
      <c r="N472" s="33"/>
      <c r="O472" s="32">
        <v>50</v>
      </c>
      <c r="P472" s="1007" t="s">
        <v>741</v>
      </c>
      <c r="Q472" s="732"/>
      <c r="R472" s="732"/>
      <c r="S472" s="732"/>
      <c r="T472" s="733"/>
      <c r="U472" s="34"/>
      <c r="V472" s="34"/>
      <c r="W472" s="35" t="s">
        <v>67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739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107</v>
      </c>
      <c r="L473" s="32"/>
      <c r="M473" s="33" t="s">
        <v>66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67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739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107</v>
      </c>
      <c r="L474" s="32"/>
      <c r="M474" s="33" t="s">
        <v>66</v>
      </c>
      <c r="N474" s="33"/>
      <c r="O474" s="32">
        <v>50</v>
      </c>
      <c r="P474" s="8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2"/>
      <c r="R474" s="732"/>
      <c r="S474" s="732"/>
      <c r="T474" s="733"/>
      <c r="U474" s="34"/>
      <c r="V474" s="34"/>
      <c r="W474" s="35" t="s">
        <v>67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746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107</v>
      </c>
      <c r="L475" s="32"/>
      <c r="M475" s="33" t="s">
        <v>66</v>
      </c>
      <c r="N475" s="33"/>
      <c r="O475" s="32">
        <v>50</v>
      </c>
      <c r="P475" s="1027" t="s">
        <v>748</v>
      </c>
      <c r="Q475" s="732"/>
      <c r="R475" s="732"/>
      <c r="S475" s="732"/>
      <c r="T475" s="733"/>
      <c r="U475" s="34"/>
      <c r="V475" s="34"/>
      <c r="W475" s="35" t="s">
        <v>67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746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107</v>
      </c>
      <c r="L476" s="32"/>
      <c r="M476" s="33" t="s">
        <v>66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67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751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107</v>
      </c>
      <c r="L477" s="32"/>
      <c r="M477" s="33" t="s">
        <v>66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67</v>
      </c>
      <c r="X477" s="727">
        <v>4.1999999999999993</v>
      </c>
      <c r="Y477" s="728">
        <f t="shared" si="67"/>
        <v>4.2</v>
      </c>
      <c r="Z477" s="36">
        <f t="shared" si="72"/>
        <v>1.004E-2</v>
      </c>
      <c r="AA477" s="56"/>
      <c r="AB477" s="57"/>
      <c r="AC477" s="553" t="s">
        <v>746</v>
      </c>
      <c r="AG477" s="64"/>
      <c r="AJ477" s="68"/>
      <c r="AK477" s="68">
        <v>0</v>
      </c>
      <c r="BB477" s="554" t="s">
        <v>1</v>
      </c>
      <c r="BM477" s="64">
        <f t="shared" si="68"/>
        <v>4.4599999999999991</v>
      </c>
      <c r="BN477" s="64">
        <f t="shared" si="69"/>
        <v>4.46</v>
      </c>
      <c r="BO477" s="64">
        <f t="shared" si="70"/>
        <v>8.5470085470085461E-3</v>
      </c>
      <c r="BP477" s="64">
        <f t="shared" si="71"/>
        <v>8.5470085470085479E-3</v>
      </c>
    </row>
    <row r="478" spans="1:68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78</v>
      </c>
      <c r="Q478" s="751"/>
      <c r="R478" s="751"/>
      <c r="S478" s="751"/>
      <c r="T478" s="751"/>
      <c r="U478" s="751"/>
      <c r="V478" s="752"/>
      <c r="W478" s="37" t="s">
        <v>79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1.9999999999999996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2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1.004E-2</v>
      </c>
      <c r="AA478" s="730"/>
      <c r="AB478" s="730"/>
      <c r="AC478" s="730"/>
    </row>
    <row r="479" spans="1:68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78</v>
      </c>
      <c r="Q479" s="751"/>
      <c r="R479" s="751"/>
      <c r="S479" s="751"/>
      <c r="T479" s="751"/>
      <c r="U479" s="751"/>
      <c r="V479" s="752"/>
      <c r="W479" s="37" t="s">
        <v>67</v>
      </c>
      <c r="X479" s="729">
        <f>IFERROR(SUM(X464:X477),"0")</f>
        <v>4.1999999999999993</v>
      </c>
      <c r="Y479" s="729">
        <f>IFERROR(SUM(Y464:Y477),"0")</f>
        <v>4.2</v>
      </c>
      <c r="Z479" s="37"/>
      <c r="AA479" s="730"/>
      <c r="AB479" s="730"/>
      <c r="AC479" s="730"/>
    </row>
    <row r="480" spans="1:68" ht="14.25" hidden="1" customHeight="1" x14ac:dyDescent="0.25">
      <c r="A480" s="758" t="s">
        <v>62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754</v>
      </c>
      <c r="B481" s="54" t="s">
        <v>755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99</v>
      </c>
      <c r="L481" s="32"/>
      <c r="M481" s="33" t="s">
        <v>100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67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756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757</v>
      </c>
      <c r="B482" s="54" t="s">
        <v>758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65</v>
      </c>
      <c r="L482" s="32"/>
      <c r="M482" s="33" t="s">
        <v>100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67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759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78</v>
      </c>
      <c r="Q483" s="751"/>
      <c r="R483" s="751"/>
      <c r="S483" s="751"/>
      <c r="T483" s="751"/>
      <c r="U483" s="751"/>
      <c r="V483" s="752"/>
      <c r="W483" s="37" t="s">
        <v>79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78</v>
      </c>
      <c r="Q484" s="751"/>
      <c r="R484" s="751"/>
      <c r="S484" s="751"/>
      <c r="T484" s="751"/>
      <c r="U484" s="751"/>
      <c r="V484" s="752"/>
      <c r="W484" s="37" t="s">
        <v>67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760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133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761</v>
      </c>
      <c r="B487" s="54" t="s">
        <v>762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65</v>
      </c>
      <c r="L487" s="32"/>
      <c r="M487" s="33" t="s">
        <v>66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67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763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65</v>
      </c>
      <c r="L488" s="32"/>
      <c r="M488" s="33" t="s">
        <v>66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67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766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78</v>
      </c>
      <c r="Q489" s="751"/>
      <c r="R489" s="751"/>
      <c r="S489" s="751"/>
      <c r="T489" s="751"/>
      <c r="U489" s="751"/>
      <c r="V489" s="752"/>
      <c r="W489" s="37" t="s">
        <v>79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78</v>
      </c>
      <c r="Q490" s="751"/>
      <c r="R490" s="751"/>
      <c r="S490" s="751"/>
      <c r="T490" s="751"/>
      <c r="U490" s="751"/>
      <c r="V490" s="752"/>
      <c r="W490" s="37" t="s">
        <v>67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144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hidden="1" customHeight="1" x14ac:dyDescent="0.25">
      <c r="A492" s="54" t="s">
        <v>767</v>
      </c>
      <c r="B492" s="54" t="s">
        <v>768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99</v>
      </c>
      <c r="L492" s="32"/>
      <c r="M492" s="33" t="s">
        <v>92</v>
      </c>
      <c r="N492" s="33"/>
      <c r="O492" s="32">
        <v>50</v>
      </c>
      <c r="P492" s="854" t="s">
        <v>769</v>
      </c>
      <c r="Q492" s="732"/>
      <c r="R492" s="732"/>
      <c r="S492" s="732"/>
      <c r="T492" s="733"/>
      <c r="U492" s="34"/>
      <c r="V492" s="34"/>
      <c r="W492" s="35" t="s">
        <v>67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770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771</v>
      </c>
      <c r="B493" s="54" t="s">
        <v>772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107</v>
      </c>
      <c r="L493" s="32"/>
      <c r="M493" s="33" t="s">
        <v>66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67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773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774</v>
      </c>
      <c r="B494" s="54" t="s">
        <v>775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107</v>
      </c>
      <c r="L494" s="32"/>
      <c r="M494" s="33" t="s">
        <v>66</v>
      </c>
      <c r="N494" s="33"/>
      <c r="O494" s="32">
        <v>50</v>
      </c>
      <c r="P494" s="826" t="s">
        <v>776</v>
      </c>
      <c r="Q494" s="732"/>
      <c r="R494" s="732"/>
      <c r="S494" s="732"/>
      <c r="T494" s="733"/>
      <c r="U494" s="34"/>
      <c r="V494" s="34"/>
      <c r="W494" s="35" t="s">
        <v>67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777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778</v>
      </c>
      <c r="B495" s="54" t="s">
        <v>779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107</v>
      </c>
      <c r="L495" s="32"/>
      <c r="M495" s="33" t="s">
        <v>66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67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777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78</v>
      </c>
      <c r="Q496" s="751"/>
      <c r="R496" s="751"/>
      <c r="S496" s="751"/>
      <c r="T496" s="751"/>
      <c r="U496" s="751"/>
      <c r="V496" s="752"/>
      <c r="W496" s="37" t="s">
        <v>79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hidden="1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78</v>
      </c>
      <c r="Q497" s="751"/>
      <c r="R497" s="751"/>
      <c r="S497" s="751"/>
      <c r="T497" s="751"/>
      <c r="U497" s="751"/>
      <c r="V497" s="752"/>
      <c r="W497" s="37" t="s">
        <v>67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hidden="1" customHeight="1" x14ac:dyDescent="0.25">
      <c r="A498" s="757" t="s">
        <v>780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144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781</v>
      </c>
      <c r="B500" s="54" t="s">
        <v>782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107</v>
      </c>
      <c r="L500" s="32"/>
      <c r="M500" s="33" t="s">
        <v>66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67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783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784</v>
      </c>
      <c r="B501" s="54" t="s">
        <v>785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65</v>
      </c>
      <c r="L501" s="32"/>
      <c r="M501" s="33" t="s">
        <v>66</v>
      </c>
      <c r="N501" s="33"/>
      <c r="O501" s="32">
        <v>50</v>
      </c>
      <c r="P501" s="911" t="s">
        <v>786</v>
      </c>
      <c r="Q501" s="732"/>
      <c r="R501" s="732"/>
      <c r="S501" s="732"/>
      <c r="T501" s="733"/>
      <c r="U501" s="34"/>
      <c r="V501" s="34"/>
      <c r="W501" s="35" t="s">
        <v>67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787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78</v>
      </c>
      <c r="Q502" s="751"/>
      <c r="R502" s="751"/>
      <c r="S502" s="751"/>
      <c r="T502" s="751"/>
      <c r="U502" s="751"/>
      <c r="V502" s="752"/>
      <c r="W502" s="37" t="s">
        <v>79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78</v>
      </c>
      <c r="Q503" s="751"/>
      <c r="R503" s="751"/>
      <c r="S503" s="751"/>
      <c r="T503" s="751"/>
      <c r="U503" s="751"/>
      <c r="V503" s="752"/>
      <c r="W503" s="37" t="s">
        <v>67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57" t="s">
        <v>788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144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789</v>
      </c>
      <c r="B506" s="54" t="s">
        <v>790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65</v>
      </c>
      <c r="L506" s="32"/>
      <c r="M506" s="33" t="s">
        <v>66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67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791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78</v>
      </c>
      <c r="Q507" s="751"/>
      <c r="R507" s="751"/>
      <c r="S507" s="751"/>
      <c r="T507" s="751"/>
      <c r="U507" s="751"/>
      <c r="V507" s="752"/>
      <c r="W507" s="37" t="s">
        <v>79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78</v>
      </c>
      <c r="Q508" s="751"/>
      <c r="R508" s="751"/>
      <c r="S508" s="751"/>
      <c r="T508" s="751"/>
      <c r="U508" s="751"/>
      <c r="V508" s="752"/>
      <c r="W508" s="37" t="s">
        <v>67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173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792</v>
      </c>
      <c r="B510" s="54" t="s">
        <v>793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65</v>
      </c>
      <c r="L510" s="32"/>
      <c r="M510" s="33" t="s">
        <v>66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67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794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78</v>
      </c>
      <c r="Q511" s="751"/>
      <c r="R511" s="751"/>
      <c r="S511" s="751"/>
      <c r="T511" s="751"/>
      <c r="U511" s="751"/>
      <c r="V511" s="752"/>
      <c r="W511" s="37" t="s">
        <v>79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78</v>
      </c>
      <c r="Q512" s="751"/>
      <c r="R512" s="751"/>
      <c r="S512" s="751"/>
      <c r="T512" s="751"/>
      <c r="U512" s="751"/>
      <c r="V512" s="752"/>
      <c r="W512" s="37" t="s">
        <v>67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795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795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88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hidden="1" customHeight="1" x14ac:dyDescent="0.25">
      <c r="A516" s="54" t="s">
        <v>796</v>
      </c>
      <c r="B516" s="54" t="s">
        <v>797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91</v>
      </c>
      <c r="L516" s="32"/>
      <c r="M516" s="33" t="s">
        <v>92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67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798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hidden="1" customHeight="1" x14ac:dyDescent="0.25">
      <c r="A517" s="54" t="s">
        <v>799</v>
      </c>
      <c r="B517" s="54" t="s">
        <v>800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91</v>
      </c>
      <c r="L517" s="32"/>
      <c r="M517" s="33" t="s">
        <v>92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67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801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802</v>
      </c>
      <c r="B518" s="54" t="s">
        <v>803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91</v>
      </c>
      <c r="L518" s="32"/>
      <c r="M518" s="33" t="s">
        <v>100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67</v>
      </c>
      <c r="X518" s="727">
        <v>100</v>
      </c>
      <c r="Y518" s="728">
        <f t="shared" si="73"/>
        <v>100.32000000000001</v>
      </c>
      <c r="Z518" s="36">
        <f t="shared" si="74"/>
        <v>0.22724</v>
      </c>
      <c r="AA518" s="56"/>
      <c r="AB518" s="57"/>
      <c r="AC518" s="583" t="s">
        <v>804</v>
      </c>
      <c r="AG518" s="64"/>
      <c r="AJ518" s="68"/>
      <c r="AK518" s="68">
        <v>0</v>
      </c>
      <c r="BB518" s="584" t="s">
        <v>1</v>
      </c>
      <c r="BM518" s="64">
        <f t="shared" si="75"/>
        <v>106.81818181818181</v>
      </c>
      <c r="BN518" s="64">
        <f t="shared" si="76"/>
        <v>107.16</v>
      </c>
      <c r="BO518" s="64">
        <f t="shared" si="77"/>
        <v>0.18210955710955709</v>
      </c>
      <c r="BP518" s="64">
        <f t="shared" si="78"/>
        <v>0.18269230769230771</v>
      </c>
    </row>
    <row r="519" spans="1:68" ht="16.5" hidden="1" customHeight="1" x14ac:dyDescent="0.25">
      <c r="A519" s="54" t="s">
        <v>805</v>
      </c>
      <c r="B519" s="54" t="s">
        <v>806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91</v>
      </c>
      <c r="L519" s="32"/>
      <c r="M519" s="33" t="s">
        <v>92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67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807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808</v>
      </c>
      <c r="B520" s="54" t="s">
        <v>809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91</v>
      </c>
      <c r="L520" s="32"/>
      <c r="M520" s="33" t="s">
        <v>92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67</v>
      </c>
      <c r="X520" s="727">
        <v>300</v>
      </c>
      <c r="Y520" s="728">
        <f t="shared" si="73"/>
        <v>300.96000000000004</v>
      </c>
      <c r="Z520" s="36">
        <f t="shared" si="74"/>
        <v>0.68171999999999999</v>
      </c>
      <c r="AA520" s="56"/>
      <c r="AB520" s="57"/>
      <c r="AC520" s="587" t="s">
        <v>810</v>
      </c>
      <c r="AG520" s="64"/>
      <c r="AJ520" s="68"/>
      <c r="AK520" s="68">
        <v>0</v>
      </c>
      <c r="BB520" s="588" t="s">
        <v>1</v>
      </c>
      <c r="BM520" s="64">
        <f t="shared" si="75"/>
        <v>320.45454545454544</v>
      </c>
      <c r="BN520" s="64">
        <f t="shared" si="76"/>
        <v>321.48</v>
      </c>
      <c r="BO520" s="64">
        <f t="shared" si="77"/>
        <v>0.54632867132867136</v>
      </c>
      <c r="BP520" s="64">
        <f t="shared" si="78"/>
        <v>0.54807692307692313</v>
      </c>
    </row>
    <row r="521" spans="1:68" ht="16.5" hidden="1" customHeight="1" x14ac:dyDescent="0.25">
      <c r="A521" s="54" t="s">
        <v>811</v>
      </c>
      <c r="B521" s="54" t="s">
        <v>812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91</v>
      </c>
      <c r="L521" s="32"/>
      <c r="M521" s="33" t="s">
        <v>100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67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813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814</v>
      </c>
      <c r="B522" s="54" t="s">
        <v>815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65</v>
      </c>
      <c r="L522" s="32"/>
      <c r="M522" s="33" t="s">
        <v>100</v>
      </c>
      <c r="N522" s="33"/>
      <c r="O522" s="32">
        <v>60</v>
      </c>
      <c r="P522" s="790" t="s">
        <v>816</v>
      </c>
      <c r="Q522" s="732"/>
      <c r="R522" s="732"/>
      <c r="S522" s="732"/>
      <c r="T522" s="733"/>
      <c r="U522" s="34"/>
      <c r="V522" s="34"/>
      <c r="W522" s="35" t="s">
        <v>67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798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817</v>
      </c>
      <c r="B523" s="54" t="s">
        <v>818</v>
      </c>
      <c r="C523" s="31">
        <v>4301011778</v>
      </c>
      <c r="D523" s="734">
        <v>4680115880603</v>
      </c>
      <c r="E523" s="735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99</v>
      </c>
      <c r="L523" s="32"/>
      <c r="M523" s="33" t="s">
        <v>92</v>
      </c>
      <c r="N523" s="33"/>
      <c r="O523" s="32">
        <v>60</v>
      </c>
      <c r="P523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2"/>
      <c r="R523" s="732"/>
      <c r="S523" s="732"/>
      <c r="T523" s="733"/>
      <c r="U523" s="34"/>
      <c r="V523" s="34"/>
      <c r="W523" s="35" t="s">
        <v>67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798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817</v>
      </c>
      <c r="B524" s="54" t="s">
        <v>819</v>
      </c>
      <c r="C524" s="31">
        <v>4301012035</v>
      </c>
      <c r="D524" s="734">
        <v>4680115880603</v>
      </c>
      <c r="E524" s="735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99</v>
      </c>
      <c r="L524" s="32"/>
      <c r="M524" s="33" t="s">
        <v>92</v>
      </c>
      <c r="N524" s="33"/>
      <c r="O524" s="32">
        <v>60</v>
      </c>
      <c r="P524" s="9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2"/>
      <c r="R524" s="732"/>
      <c r="S524" s="732"/>
      <c r="T524" s="733"/>
      <c r="U524" s="34"/>
      <c r="V524" s="34"/>
      <c r="W524" s="35" t="s">
        <v>67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798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820</v>
      </c>
      <c r="B525" s="54" t="s">
        <v>821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99</v>
      </c>
      <c r="L525" s="32"/>
      <c r="M525" s="33" t="s">
        <v>92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67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801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822</v>
      </c>
      <c r="B526" s="54" t="s">
        <v>823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99</v>
      </c>
      <c r="L526" s="32"/>
      <c r="M526" s="33" t="s">
        <v>92</v>
      </c>
      <c r="N526" s="33"/>
      <c r="O526" s="32">
        <v>60</v>
      </c>
      <c r="P526" s="1053" t="s">
        <v>824</v>
      </c>
      <c r="Q526" s="732"/>
      <c r="R526" s="732"/>
      <c r="S526" s="732"/>
      <c r="T526" s="733"/>
      <c r="U526" s="34"/>
      <c r="V526" s="34"/>
      <c r="W526" s="35" t="s">
        <v>67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804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65</v>
      </c>
      <c r="L527" s="32"/>
      <c r="M527" s="33" t="s">
        <v>92</v>
      </c>
      <c r="N527" s="33"/>
      <c r="O527" s="32">
        <v>60</v>
      </c>
      <c r="P527" s="793" t="s">
        <v>827</v>
      </c>
      <c r="Q527" s="732"/>
      <c r="R527" s="732"/>
      <c r="S527" s="732"/>
      <c r="T527" s="733"/>
      <c r="U527" s="34"/>
      <c r="V527" s="34"/>
      <c r="W527" s="35" t="s">
        <v>67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828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829</v>
      </c>
      <c r="B528" s="54" t="s">
        <v>830</v>
      </c>
      <c r="C528" s="31">
        <v>4301011784</v>
      </c>
      <c r="D528" s="734">
        <v>4607091389982</v>
      </c>
      <c r="E528" s="735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99</v>
      </c>
      <c r="L528" s="32"/>
      <c r="M528" s="33" t="s">
        <v>92</v>
      </c>
      <c r="N528" s="33"/>
      <c r="O528" s="32">
        <v>60</v>
      </c>
      <c r="P528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67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810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829</v>
      </c>
      <c r="B529" s="54" t="s">
        <v>831</v>
      </c>
      <c r="C529" s="31">
        <v>4301012034</v>
      </c>
      <c r="D529" s="734">
        <v>4607091389982</v>
      </c>
      <c r="E529" s="735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99</v>
      </c>
      <c r="L529" s="32"/>
      <c r="M529" s="33" t="s">
        <v>92</v>
      </c>
      <c r="N529" s="33"/>
      <c r="O529" s="32">
        <v>60</v>
      </c>
      <c r="P529" s="8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67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810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832</v>
      </c>
      <c r="B530" s="54" t="s">
        <v>833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99</v>
      </c>
      <c r="L530" s="32"/>
      <c r="M530" s="33" t="s">
        <v>92</v>
      </c>
      <c r="N530" s="33"/>
      <c r="O530" s="32">
        <v>60</v>
      </c>
      <c r="P530" s="1011" t="s">
        <v>834</v>
      </c>
      <c r="Q530" s="732"/>
      <c r="R530" s="732"/>
      <c r="S530" s="732"/>
      <c r="T530" s="733"/>
      <c r="U530" s="34"/>
      <c r="V530" s="34"/>
      <c r="W530" s="35" t="s">
        <v>67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807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835</v>
      </c>
      <c r="B531" s="54" t="s">
        <v>836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99</v>
      </c>
      <c r="L531" s="32"/>
      <c r="M531" s="33" t="s">
        <v>92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67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813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78</v>
      </c>
      <c r="Q532" s="751"/>
      <c r="R532" s="751"/>
      <c r="S532" s="751"/>
      <c r="T532" s="751"/>
      <c r="U532" s="751"/>
      <c r="V532" s="752"/>
      <c r="W532" s="37" t="s">
        <v>79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75.757575757575751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76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0.90895999999999999</v>
      </c>
      <c r="AA532" s="730"/>
      <c r="AB532" s="730"/>
      <c r="AC532" s="730"/>
    </row>
    <row r="533" spans="1:68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78</v>
      </c>
      <c r="Q533" s="751"/>
      <c r="R533" s="751"/>
      <c r="S533" s="751"/>
      <c r="T533" s="751"/>
      <c r="U533" s="751"/>
      <c r="V533" s="752"/>
      <c r="W533" s="37" t="s">
        <v>67</v>
      </c>
      <c r="X533" s="729">
        <f>IFERROR(SUM(X516:X531),"0")</f>
        <v>400</v>
      </c>
      <c r="Y533" s="729">
        <f>IFERROR(SUM(Y516:Y531),"0")</f>
        <v>401.28000000000003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133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customHeight="1" x14ac:dyDescent="0.25">
      <c r="A535" s="54" t="s">
        <v>837</v>
      </c>
      <c r="B535" s="54" t="s">
        <v>838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91</v>
      </c>
      <c r="L535" s="32"/>
      <c r="M535" s="33" t="s">
        <v>92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67</v>
      </c>
      <c r="X535" s="727">
        <v>200</v>
      </c>
      <c r="Y535" s="728">
        <f>IFERROR(IF(X535="",0,CEILING((X535/$H535),1)*$H535),"")</f>
        <v>200.64000000000001</v>
      </c>
      <c r="Z535" s="36">
        <f>IFERROR(IF(Y535=0,"",ROUNDUP(Y535/H535,0)*0.01196),"")</f>
        <v>0.45448</v>
      </c>
      <c r="AA535" s="56"/>
      <c r="AB535" s="57"/>
      <c r="AC535" s="611" t="s">
        <v>839</v>
      </c>
      <c r="AG535" s="64"/>
      <c r="AJ535" s="68"/>
      <c r="AK535" s="68">
        <v>0</v>
      </c>
      <c r="BB535" s="612" t="s">
        <v>1</v>
      </c>
      <c r="BM535" s="64">
        <f>IFERROR(X535*I535/H535,"0")</f>
        <v>213.63636363636363</v>
      </c>
      <c r="BN535" s="64">
        <f>IFERROR(Y535*I535/H535,"0")</f>
        <v>214.32</v>
      </c>
      <c r="BO535" s="64">
        <f>IFERROR(1/J535*(X535/H535),"0")</f>
        <v>0.36421911421911418</v>
      </c>
      <c r="BP535" s="64">
        <f>IFERROR(1/J535*(Y535/H535),"0")</f>
        <v>0.36538461538461542</v>
      </c>
    </row>
    <row r="536" spans="1:68" ht="16.5" hidden="1" customHeight="1" x14ac:dyDescent="0.25">
      <c r="A536" s="54" t="s">
        <v>837</v>
      </c>
      <c r="B536" s="54" t="s">
        <v>840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91</v>
      </c>
      <c r="L536" s="32"/>
      <c r="M536" s="33" t="s">
        <v>100</v>
      </c>
      <c r="N536" s="33"/>
      <c r="O536" s="32">
        <v>70</v>
      </c>
      <c r="P536" s="1111" t="s">
        <v>841</v>
      </c>
      <c r="Q536" s="732"/>
      <c r="R536" s="732"/>
      <c r="S536" s="732"/>
      <c r="T536" s="733"/>
      <c r="U536" s="34"/>
      <c r="V536" s="34"/>
      <c r="W536" s="35" t="s">
        <v>67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842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843</v>
      </c>
      <c r="B537" s="54" t="s">
        <v>844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65</v>
      </c>
      <c r="L537" s="32"/>
      <c r="M537" s="33" t="s">
        <v>100</v>
      </c>
      <c r="N537" s="33"/>
      <c r="O537" s="32">
        <v>70</v>
      </c>
      <c r="P537" s="869" t="s">
        <v>845</v>
      </c>
      <c r="Q537" s="732"/>
      <c r="R537" s="732"/>
      <c r="S537" s="732"/>
      <c r="T537" s="733"/>
      <c r="U537" s="34"/>
      <c r="V537" s="34"/>
      <c r="W537" s="35" t="s">
        <v>67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842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846</v>
      </c>
      <c r="B538" s="54" t="s">
        <v>847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99</v>
      </c>
      <c r="L538" s="32"/>
      <c r="M538" s="33" t="s">
        <v>92</v>
      </c>
      <c r="N538" s="33"/>
      <c r="O538" s="32">
        <v>70</v>
      </c>
      <c r="P538" s="990" t="s">
        <v>848</v>
      </c>
      <c r="Q538" s="732"/>
      <c r="R538" s="732"/>
      <c r="S538" s="732"/>
      <c r="T538" s="733"/>
      <c r="U538" s="34"/>
      <c r="V538" s="34"/>
      <c r="W538" s="35" t="s">
        <v>67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842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78</v>
      </c>
      <c r="Q539" s="751"/>
      <c r="R539" s="751"/>
      <c r="S539" s="751"/>
      <c r="T539" s="751"/>
      <c r="U539" s="751"/>
      <c r="V539" s="752"/>
      <c r="W539" s="37" t="s">
        <v>79</v>
      </c>
      <c r="X539" s="729">
        <f>IFERROR(X535/H535,"0")+IFERROR(X536/H536,"0")+IFERROR(X537/H537,"0")+IFERROR(X538/H538,"0")</f>
        <v>37.878787878787875</v>
      </c>
      <c r="Y539" s="729">
        <f>IFERROR(Y535/H535,"0")+IFERROR(Y536/H536,"0")+IFERROR(Y537/H537,"0")+IFERROR(Y538/H538,"0")</f>
        <v>38</v>
      </c>
      <c r="Z539" s="729">
        <f>IFERROR(IF(Z535="",0,Z535),"0")+IFERROR(IF(Z536="",0,Z536),"0")+IFERROR(IF(Z537="",0,Z537),"0")+IFERROR(IF(Z538="",0,Z538),"0")</f>
        <v>0.45448</v>
      </c>
      <c r="AA539" s="730"/>
      <c r="AB539" s="730"/>
      <c r="AC539" s="730"/>
    </row>
    <row r="540" spans="1:68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78</v>
      </c>
      <c r="Q540" s="751"/>
      <c r="R540" s="751"/>
      <c r="S540" s="751"/>
      <c r="T540" s="751"/>
      <c r="U540" s="751"/>
      <c r="V540" s="752"/>
      <c r="W540" s="37" t="s">
        <v>67</v>
      </c>
      <c r="X540" s="729">
        <f>IFERROR(SUM(X535:X538),"0")</f>
        <v>200</v>
      </c>
      <c r="Y540" s="729">
        <f>IFERROR(SUM(Y535:Y538),"0")</f>
        <v>200.64000000000001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144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customHeight="1" x14ac:dyDescent="0.25">
      <c r="A542" s="54" t="s">
        <v>849</v>
      </c>
      <c r="B542" s="54" t="s">
        <v>850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91</v>
      </c>
      <c r="L542" s="32"/>
      <c r="M542" s="33" t="s">
        <v>92</v>
      </c>
      <c r="N542" s="33"/>
      <c r="O542" s="32">
        <v>70</v>
      </c>
      <c r="P542" s="823" t="s">
        <v>851</v>
      </c>
      <c r="Q542" s="732"/>
      <c r="R542" s="732"/>
      <c r="S542" s="732"/>
      <c r="T542" s="733"/>
      <c r="U542" s="34"/>
      <c r="V542" s="34"/>
      <c r="W542" s="35" t="s">
        <v>67</v>
      </c>
      <c r="X542" s="727">
        <v>200</v>
      </c>
      <c r="Y542" s="728">
        <f t="shared" ref="Y542:Y553" si="79">IFERROR(IF(X542="",0,CEILING((X542/$H542),1)*$H542),"")</f>
        <v>200.64000000000001</v>
      </c>
      <c r="Z542" s="36">
        <f>IFERROR(IF(Y542=0,"",ROUNDUP(Y542/H542,0)*0.01196),"")</f>
        <v>0.45448</v>
      </c>
      <c r="AA542" s="56"/>
      <c r="AB542" s="57"/>
      <c r="AC542" s="619" t="s">
        <v>852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213.63636363636363</v>
      </c>
      <c r="BN542" s="64">
        <f t="shared" ref="BN542:BN553" si="81">IFERROR(Y542*I542/H542,"0")</f>
        <v>214.32</v>
      </c>
      <c r="BO542" s="64">
        <f t="shared" ref="BO542:BO553" si="82">IFERROR(1/J542*(X542/H542),"0")</f>
        <v>0.36421911421911418</v>
      </c>
      <c r="BP542" s="64">
        <f t="shared" ref="BP542:BP553" si="83">IFERROR(1/J542*(Y542/H542),"0")</f>
        <v>0.36538461538461542</v>
      </c>
    </row>
    <row r="543" spans="1:68" ht="27" customHeight="1" x14ac:dyDescent="0.25">
      <c r="A543" s="54" t="s">
        <v>853</v>
      </c>
      <c r="B543" s="54" t="s">
        <v>854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91</v>
      </c>
      <c r="L543" s="32"/>
      <c r="M543" s="33" t="s">
        <v>66</v>
      </c>
      <c r="N543" s="33"/>
      <c r="O543" s="32">
        <v>70</v>
      </c>
      <c r="P543" s="953" t="s">
        <v>855</v>
      </c>
      <c r="Q543" s="732"/>
      <c r="R543" s="732"/>
      <c r="S543" s="732"/>
      <c r="T543" s="733"/>
      <c r="U543" s="34"/>
      <c r="V543" s="34"/>
      <c r="W543" s="35" t="s">
        <v>67</v>
      </c>
      <c r="X543" s="727">
        <v>200</v>
      </c>
      <c r="Y543" s="728">
        <f t="shared" si="79"/>
        <v>200.64000000000001</v>
      </c>
      <c r="Z543" s="36">
        <f>IFERROR(IF(Y543=0,"",ROUNDUP(Y543/H543,0)*0.01196),"")</f>
        <v>0.45448</v>
      </c>
      <c r="AA543" s="56"/>
      <c r="AB543" s="57"/>
      <c r="AC543" s="621" t="s">
        <v>856</v>
      </c>
      <c r="AG543" s="64"/>
      <c r="AJ543" s="68"/>
      <c r="AK543" s="68">
        <v>0</v>
      </c>
      <c r="BB543" s="622" t="s">
        <v>1</v>
      </c>
      <c r="BM543" s="64">
        <f t="shared" si="80"/>
        <v>213.63636363636363</v>
      </c>
      <c r="BN543" s="64">
        <f t="shared" si="81"/>
        <v>214.32</v>
      </c>
      <c r="BO543" s="64">
        <f t="shared" si="82"/>
        <v>0.36421911421911418</v>
      </c>
      <c r="BP543" s="64">
        <f t="shared" si="83"/>
        <v>0.36538461538461542</v>
      </c>
    </row>
    <row r="544" spans="1:68" ht="27" customHeight="1" x14ac:dyDescent="0.25">
      <c r="A544" s="54" t="s">
        <v>857</v>
      </c>
      <c r="B544" s="54" t="s">
        <v>858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91</v>
      </c>
      <c r="L544" s="32"/>
      <c r="M544" s="33" t="s">
        <v>66</v>
      </c>
      <c r="N544" s="33"/>
      <c r="O544" s="32">
        <v>70</v>
      </c>
      <c r="P544" s="933" t="s">
        <v>859</v>
      </c>
      <c r="Q544" s="732"/>
      <c r="R544" s="732"/>
      <c r="S544" s="732"/>
      <c r="T544" s="733"/>
      <c r="U544" s="34"/>
      <c r="V544" s="34"/>
      <c r="W544" s="35" t="s">
        <v>67</v>
      </c>
      <c r="X544" s="727">
        <v>200</v>
      </c>
      <c r="Y544" s="728">
        <f t="shared" si="79"/>
        <v>200.64000000000001</v>
      </c>
      <c r="Z544" s="36">
        <f>IFERROR(IF(Y544=0,"",ROUNDUP(Y544/H544,0)*0.01196),"")</f>
        <v>0.45448</v>
      </c>
      <c r="AA544" s="56"/>
      <c r="AB544" s="57"/>
      <c r="AC544" s="623" t="s">
        <v>860</v>
      </c>
      <c r="AG544" s="64"/>
      <c r="AJ544" s="68"/>
      <c r="AK544" s="68">
        <v>0</v>
      </c>
      <c r="BB544" s="624" t="s">
        <v>1</v>
      </c>
      <c r="BM544" s="64">
        <f t="shared" si="80"/>
        <v>213.63636363636363</v>
      </c>
      <c r="BN544" s="64">
        <f t="shared" si="81"/>
        <v>214.32</v>
      </c>
      <c r="BO544" s="64">
        <f t="shared" si="82"/>
        <v>0.36421911421911418</v>
      </c>
      <c r="BP544" s="64">
        <f t="shared" si="83"/>
        <v>0.36538461538461542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65</v>
      </c>
      <c r="L545" s="32"/>
      <c r="M545" s="33" t="s">
        <v>92</v>
      </c>
      <c r="N545" s="33"/>
      <c r="O545" s="32">
        <v>70</v>
      </c>
      <c r="P545" s="977" t="s">
        <v>863</v>
      </c>
      <c r="Q545" s="732"/>
      <c r="R545" s="732"/>
      <c r="S545" s="732"/>
      <c r="T545" s="733"/>
      <c r="U545" s="34"/>
      <c r="V545" s="34"/>
      <c r="W545" s="35" t="s">
        <v>67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852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4301031419</v>
      </c>
      <c r="D546" s="734">
        <v>4680115882072</v>
      </c>
      <c r="E546" s="735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99</v>
      </c>
      <c r="L546" s="32"/>
      <c r="M546" s="33" t="s">
        <v>92</v>
      </c>
      <c r="N546" s="33"/>
      <c r="O546" s="32">
        <v>70</v>
      </c>
      <c r="P546" s="827" t="s">
        <v>866</v>
      </c>
      <c r="Q546" s="732"/>
      <c r="R546" s="732"/>
      <c r="S546" s="732"/>
      <c r="T546" s="733"/>
      <c r="U546" s="34"/>
      <c r="V546" s="34"/>
      <c r="W546" s="35" t="s">
        <v>67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852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864</v>
      </c>
      <c r="B547" s="54" t="s">
        <v>867</v>
      </c>
      <c r="C547" s="31">
        <v>4301031351</v>
      </c>
      <c r="D547" s="734">
        <v>4680115882072</v>
      </c>
      <c r="E547" s="735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99</v>
      </c>
      <c r="L547" s="32"/>
      <c r="M547" s="33" t="s">
        <v>92</v>
      </c>
      <c r="N547" s="33"/>
      <c r="O547" s="32">
        <v>70</v>
      </c>
      <c r="P547" s="1105" t="s">
        <v>868</v>
      </c>
      <c r="Q547" s="732"/>
      <c r="R547" s="732"/>
      <c r="S547" s="732"/>
      <c r="T547" s="733"/>
      <c r="U547" s="34"/>
      <c r="V547" s="34"/>
      <c r="W547" s="35" t="s">
        <v>67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852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864</v>
      </c>
      <c r="B548" s="54" t="s">
        <v>869</v>
      </c>
      <c r="C548" s="31">
        <v>4301031383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99</v>
      </c>
      <c r="L548" s="32"/>
      <c r="M548" s="33" t="s">
        <v>92</v>
      </c>
      <c r="N548" s="33"/>
      <c r="O548" s="32">
        <v>60</v>
      </c>
      <c r="P548" s="8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2"/>
      <c r="R548" s="732"/>
      <c r="S548" s="732"/>
      <c r="T548" s="733"/>
      <c r="U548" s="34"/>
      <c r="V548" s="34"/>
      <c r="W548" s="35" t="s">
        <v>67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870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871</v>
      </c>
      <c r="B549" s="54" t="s">
        <v>872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99</v>
      </c>
      <c r="L549" s="32"/>
      <c r="M549" s="33" t="s">
        <v>66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67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873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871</v>
      </c>
      <c r="B550" s="54" t="s">
        <v>874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99</v>
      </c>
      <c r="L550" s="32"/>
      <c r="M550" s="33" t="s">
        <v>66</v>
      </c>
      <c r="N550" s="33"/>
      <c r="O550" s="32">
        <v>70</v>
      </c>
      <c r="P550" s="805" t="s">
        <v>875</v>
      </c>
      <c r="Q550" s="732"/>
      <c r="R550" s="732"/>
      <c r="S550" s="732"/>
      <c r="T550" s="733"/>
      <c r="U550" s="34"/>
      <c r="V550" s="34"/>
      <c r="W550" s="35" t="s">
        <v>67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856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876</v>
      </c>
      <c r="B551" s="54" t="s">
        <v>877</v>
      </c>
      <c r="C551" s="31">
        <v>4301031253</v>
      </c>
      <c r="D551" s="734">
        <v>4680115882096</v>
      </c>
      <c r="E551" s="735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99</v>
      </c>
      <c r="L551" s="32"/>
      <c r="M551" s="33" t="s">
        <v>66</v>
      </c>
      <c r="N551" s="33"/>
      <c r="O551" s="32">
        <v>60</v>
      </c>
      <c r="P551" s="10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2"/>
      <c r="R551" s="732"/>
      <c r="S551" s="732"/>
      <c r="T551" s="733"/>
      <c r="U551" s="34"/>
      <c r="V551" s="34"/>
      <c r="W551" s="35" t="s">
        <v>67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878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876</v>
      </c>
      <c r="B552" s="54" t="s">
        <v>879</v>
      </c>
      <c r="C552" s="31">
        <v>4301031417</v>
      </c>
      <c r="D552" s="734">
        <v>4680115882096</v>
      </c>
      <c r="E552" s="735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99</v>
      </c>
      <c r="L552" s="32"/>
      <c r="M552" s="33" t="s">
        <v>66</v>
      </c>
      <c r="N552" s="33"/>
      <c r="O552" s="32">
        <v>70</v>
      </c>
      <c r="P552" s="794" t="s">
        <v>880</v>
      </c>
      <c r="Q552" s="732"/>
      <c r="R552" s="732"/>
      <c r="S552" s="732"/>
      <c r="T552" s="733"/>
      <c r="U552" s="34"/>
      <c r="V552" s="34"/>
      <c r="W552" s="35" t="s">
        <v>67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860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876</v>
      </c>
      <c r="B553" s="54" t="s">
        <v>881</v>
      </c>
      <c r="C553" s="31">
        <v>4301031384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99</v>
      </c>
      <c r="L553" s="32"/>
      <c r="M553" s="33" t="s">
        <v>66</v>
      </c>
      <c r="N553" s="33"/>
      <c r="O553" s="32">
        <v>60</v>
      </c>
      <c r="P553" s="8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2"/>
      <c r="R553" s="732"/>
      <c r="S553" s="732"/>
      <c r="T553" s="733"/>
      <c r="U553" s="34"/>
      <c r="V553" s="34"/>
      <c r="W553" s="35" t="s">
        <v>67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860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78</v>
      </c>
      <c r="Q554" s="751"/>
      <c r="R554" s="751"/>
      <c r="S554" s="751"/>
      <c r="T554" s="751"/>
      <c r="U554" s="751"/>
      <c r="V554" s="752"/>
      <c r="W554" s="37" t="s">
        <v>79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113.63636363636363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114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1.36344</v>
      </c>
      <c r="AA554" s="730"/>
      <c r="AB554" s="730"/>
      <c r="AC554" s="730"/>
    </row>
    <row r="555" spans="1:68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78</v>
      </c>
      <c r="Q555" s="751"/>
      <c r="R555" s="751"/>
      <c r="S555" s="751"/>
      <c r="T555" s="751"/>
      <c r="U555" s="751"/>
      <c r="V555" s="752"/>
      <c r="W555" s="37" t="s">
        <v>67</v>
      </c>
      <c r="X555" s="729">
        <f>IFERROR(SUM(X542:X553),"0")</f>
        <v>600</v>
      </c>
      <c r="Y555" s="729">
        <f>IFERROR(SUM(Y542:Y553),"0")</f>
        <v>601.92000000000007</v>
      </c>
      <c r="Z555" s="37"/>
      <c r="AA555" s="730"/>
      <c r="AB555" s="730"/>
      <c r="AC555" s="730"/>
    </row>
    <row r="556" spans="1:68" ht="14.25" hidden="1" customHeight="1" x14ac:dyDescent="0.25">
      <c r="A556" s="758" t="s">
        <v>62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882</v>
      </c>
      <c r="B557" s="54" t="s">
        <v>883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91</v>
      </c>
      <c r="L557" s="32"/>
      <c r="M557" s="33" t="s">
        <v>100</v>
      </c>
      <c r="N557" s="33"/>
      <c r="O557" s="32">
        <v>45</v>
      </c>
      <c r="P557" s="10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67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884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91</v>
      </c>
      <c r="L558" s="32"/>
      <c r="M558" s="33" t="s">
        <v>66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67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887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888</v>
      </c>
      <c r="B559" s="54" t="s">
        <v>889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65</v>
      </c>
      <c r="L559" s="32"/>
      <c r="M559" s="33" t="s">
        <v>100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67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78</v>
      </c>
      <c r="Q560" s="751"/>
      <c r="R560" s="751"/>
      <c r="S560" s="751"/>
      <c r="T560" s="751"/>
      <c r="U560" s="751"/>
      <c r="V560" s="752"/>
      <c r="W560" s="37" t="s">
        <v>79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78</v>
      </c>
      <c r="Q561" s="751"/>
      <c r="R561" s="751"/>
      <c r="S561" s="751"/>
      <c r="T561" s="751"/>
      <c r="U561" s="751"/>
      <c r="V561" s="752"/>
      <c r="W561" s="37" t="s">
        <v>67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173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891</v>
      </c>
      <c r="B563" s="54" t="s">
        <v>892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91</v>
      </c>
      <c r="L563" s="32"/>
      <c r="M563" s="33" t="s">
        <v>66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67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893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894</v>
      </c>
      <c r="B564" s="54" t="s">
        <v>895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91</v>
      </c>
      <c r="L564" s="32"/>
      <c r="M564" s="33" t="s">
        <v>66</v>
      </c>
      <c r="N564" s="33"/>
      <c r="O564" s="32">
        <v>35</v>
      </c>
      <c r="P564" s="1014" t="s">
        <v>896</v>
      </c>
      <c r="Q564" s="732"/>
      <c r="R564" s="732"/>
      <c r="S564" s="732"/>
      <c r="T564" s="733"/>
      <c r="U564" s="34"/>
      <c r="V564" s="34"/>
      <c r="W564" s="35" t="s">
        <v>67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893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78</v>
      </c>
      <c r="Q565" s="751"/>
      <c r="R565" s="751"/>
      <c r="S565" s="751"/>
      <c r="T565" s="751"/>
      <c r="U565" s="751"/>
      <c r="V565" s="752"/>
      <c r="W565" s="37" t="s">
        <v>79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78</v>
      </c>
      <c r="Q566" s="751"/>
      <c r="R566" s="751"/>
      <c r="S566" s="751"/>
      <c r="T566" s="751"/>
      <c r="U566" s="751"/>
      <c r="V566" s="752"/>
      <c r="W566" s="37" t="s">
        <v>67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897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897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88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898</v>
      </c>
      <c r="B570" s="54" t="s">
        <v>899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91</v>
      </c>
      <c r="L570" s="32"/>
      <c r="M570" s="33" t="s">
        <v>100</v>
      </c>
      <c r="N570" s="33"/>
      <c r="O570" s="32">
        <v>55</v>
      </c>
      <c r="P570" s="797" t="s">
        <v>900</v>
      </c>
      <c r="Q570" s="732"/>
      <c r="R570" s="732"/>
      <c r="S570" s="732"/>
      <c r="T570" s="733"/>
      <c r="U570" s="34"/>
      <c r="V570" s="34"/>
      <c r="W570" s="35" t="s">
        <v>67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901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902</v>
      </c>
      <c r="B571" s="54" t="s">
        <v>903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91</v>
      </c>
      <c r="L571" s="32"/>
      <c r="M571" s="33" t="s">
        <v>92</v>
      </c>
      <c r="N571" s="33"/>
      <c r="O571" s="32">
        <v>50</v>
      </c>
      <c r="P571" s="824" t="s">
        <v>904</v>
      </c>
      <c r="Q571" s="732"/>
      <c r="R571" s="732"/>
      <c r="S571" s="732"/>
      <c r="T571" s="733"/>
      <c r="U571" s="34"/>
      <c r="V571" s="34"/>
      <c r="W571" s="35" t="s">
        <v>67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905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hidden="1" customHeight="1" x14ac:dyDescent="0.25">
      <c r="A572" s="54" t="s">
        <v>906</v>
      </c>
      <c r="B572" s="54" t="s">
        <v>907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91</v>
      </c>
      <c r="L572" s="32"/>
      <c r="M572" s="33" t="s">
        <v>92</v>
      </c>
      <c r="N572" s="33"/>
      <c r="O572" s="32">
        <v>50</v>
      </c>
      <c r="P572" s="835" t="s">
        <v>908</v>
      </c>
      <c r="Q572" s="732"/>
      <c r="R572" s="732"/>
      <c r="S572" s="732"/>
      <c r="T572" s="733"/>
      <c r="U572" s="34"/>
      <c r="V572" s="34"/>
      <c r="W572" s="35" t="s">
        <v>67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909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hidden="1" customHeight="1" x14ac:dyDescent="0.25">
      <c r="A573" s="54" t="s">
        <v>910</v>
      </c>
      <c r="B573" s="54" t="s">
        <v>911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91</v>
      </c>
      <c r="L573" s="32"/>
      <c r="M573" s="33" t="s">
        <v>92</v>
      </c>
      <c r="N573" s="33"/>
      <c r="O573" s="32">
        <v>55</v>
      </c>
      <c r="P573" s="872" t="s">
        <v>912</v>
      </c>
      <c r="Q573" s="732"/>
      <c r="R573" s="732"/>
      <c r="S573" s="732"/>
      <c r="T573" s="733"/>
      <c r="U573" s="34"/>
      <c r="V573" s="34"/>
      <c r="W573" s="35" t="s">
        <v>67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913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914</v>
      </c>
      <c r="B574" s="54" t="s">
        <v>915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99</v>
      </c>
      <c r="L574" s="32"/>
      <c r="M574" s="33" t="s">
        <v>100</v>
      </c>
      <c r="N574" s="33"/>
      <c r="O574" s="32">
        <v>55</v>
      </c>
      <c r="P574" s="898" t="s">
        <v>916</v>
      </c>
      <c r="Q574" s="732"/>
      <c r="R574" s="732"/>
      <c r="S574" s="732"/>
      <c r="T574" s="733"/>
      <c r="U574" s="34"/>
      <c r="V574" s="34"/>
      <c r="W574" s="35" t="s">
        <v>67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901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917</v>
      </c>
      <c r="B575" s="54" t="s">
        <v>918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99</v>
      </c>
      <c r="L575" s="32"/>
      <c r="M575" s="33" t="s">
        <v>92</v>
      </c>
      <c r="N575" s="33"/>
      <c r="O575" s="32">
        <v>50</v>
      </c>
      <c r="P575" s="1075" t="s">
        <v>919</v>
      </c>
      <c r="Q575" s="732"/>
      <c r="R575" s="732"/>
      <c r="S575" s="732"/>
      <c r="T575" s="733"/>
      <c r="U575" s="34"/>
      <c r="V575" s="34"/>
      <c r="W575" s="35" t="s">
        <v>67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909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920</v>
      </c>
      <c r="B576" s="54" t="s">
        <v>921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99</v>
      </c>
      <c r="L576" s="32"/>
      <c r="M576" s="33" t="s">
        <v>92</v>
      </c>
      <c r="N576" s="33"/>
      <c r="O576" s="32">
        <v>55</v>
      </c>
      <c r="P576" s="1058" t="s">
        <v>922</v>
      </c>
      <c r="Q576" s="732"/>
      <c r="R576" s="732"/>
      <c r="S576" s="732"/>
      <c r="T576" s="733"/>
      <c r="U576" s="34"/>
      <c r="V576" s="34"/>
      <c r="W576" s="35" t="s">
        <v>67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hidden="1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78</v>
      </c>
      <c r="Q577" s="751"/>
      <c r="R577" s="751"/>
      <c r="S577" s="751"/>
      <c r="T577" s="751"/>
      <c r="U577" s="751"/>
      <c r="V577" s="752"/>
      <c r="W577" s="37" t="s">
        <v>79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hidden="1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78</v>
      </c>
      <c r="Q578" s="751"/>
      <c r="R578" s="751"/>
      <c r="S578" s="751"/>
      <c r="T578" s="751"/>
      <c r="U578" s="751"/>
      <c r="V578" s="752"/>
      <c r="W578" s="37" t="s">
        <v>67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133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923</v>
      </c>
      <c r="B580" s="54" t="s">
        <v>924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91</v>
      </c>
      <c r="L580" s="32"/>
      <c r="M580" s="33" t="s">
        <v>100</v>
      </c>
      <c r="N580" s="33"/>
      <c r="O580" s="32">
        <v>50</v>
      </c>
      <c r="P580" s="1021" t="s">
        <v>925</v>
      </c>
      <c r="Q580" s="732"/>
      <c r="R580" s="732"/>
      <c r="S580" s="732"/>
      <c r="T580" s="733"/>
      <c r="U580" s="34"/>
      <c r="V580" s="34"/>
      <c r="W580" s="35" t="s">
        <v>67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926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927</v>
      </c>
      <c r="B581" s="54" t="s">
        <v>928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91</v>
      </c>
      <c r="L581" s="32"/>
      <c r="M581" s="33" t="s">
        <v>92</v>
      </c>
      <c r="N581" s="33"/>
      <c r="O581" s="32">
        <v>50</v>
      </c>
      <c r="P581" s="936" t="s">
        <v>929</v>
      </c>
      <c r="Q581" s="732"/>
      <c r="R581" s="732"/>
      <c r="S581" s="732"/>
      <c r="T581" s="733"/>
      <c r="U581" s="34"/>
      <c r="V581" s="34"/>
      <c r="W581" s="35" t="s">
        <v>67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926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930</v>
      </c>
      <c r="B582" s="54" t="s">
        <v>931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91</v>
      </c>
      <c r="L582" s="32"/>
      <c r="M582" s="33" t="s">
        <v>92</v>
      </c>
      <c r="N582" s="33"/>
      <c r="O582" s="32">
        <v>50</v>
      </c>
      <c r="P582" s="1061" t="s">
        <v>932</v>
      </c>
      <c r="Q582" s="732"/>
      <c r="R582" s="732"/>
      <c r="S582" s="732"/>
      <c r="T582" s="733"/>
      <c r="U582" s="34"/>
      <c r="V582" s="34"/>
      <c r="W582" s="35" t="s">
        <v>67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934</v>
      </c>
      <c r="B583" s="54" t="s">
        <v>935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99</v>
      </c>
      <c r="L583" s="32"/>
      <c r="M583" s="33" t="s">
        <v>92</v>
      </c>
      <c r="N583" s="33"/>
      <c r="O583" s="32">
        <v>50</v>
      </c>
      <c r="P583" s="1082" t="s">
        <v>936</v>
      </c>
      <c r="Q583" s="732"/>
      <c r="R583" s="732"/>
      <c r="S583" s="732"/>
      <c r="T583" s="733"/>
      <c r="U583" s="34"/>
      <c r="V583" s="34"/>
      <c r="W583" s="35" t="s">
        <v>67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933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78</v>
      </c>
      <c r="Q584" s="751"/>
      <c r="R584" s="751"/>
      <c r="S584" s="751"/>
      <c r="T584" s="751"/>
      <c r="U584" s="751"/>
      <c r="V584" s="752"/>
      <c r="W584" s="37" t="s">
        <v>79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78</v>
      </c>
      <c r="Q585" s="751"/>
      <c r="R585" s="751"/>
      <c r="S585" s="751"/>
      <c r="T585" s="751"/>
      <c r="U585" s="751"/>
      <c r="V585" s="752"/>
      <c r="W585" s="37" t="s">
        <v>67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144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customHeight="1" x14ac:dyDescent="0.25">
      <c r="A587" s="54" t="s">
        <v>937</v>
      </c>
      <c r="B587" s="54" t="s">
        <v>938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99</v>
      </c>
      <c r="L587" s="32"/>
      <c r="M587" s="33" t="s">
        <v>66</v>
      </c>
      <c r="N587" s="33"/>
      <c r="O587" s="32">
        <v>40</v>
      </c>
      <c r="P587" s="832" t="s">
        <v>939</v>
      </c>
      <c r="Q587" s="732"/>
      <c r="R587" s="732"/>
      <c r="S587" s="732"/>
      <c r="T587" s="733"/>
      <c r="U587" s="34"/>
      <c r="V587" s="34"/>
      <c r="W587" s="35" t="s">
        <v>67</v>
      </c>
      <c r="X587" s="727">
        <v>100</v>
      </c>
      <c r="Y587" s="728">
        <f t="shared" ref="Y587:Y593" si="89">IFERROR(IF(X587="",0,CEILING((X587/$H587),1)*$H587),"")</f>
        <v>100.80000000000001</v>
      </c>
      <c r="Z587" s="36">
        <f>IFERROR(IF(Y587=0,"",ROUNDUP(Y587/H587,0)*0.00902),"")</f>
        <v>0.21648000000000001</v>
      </c>
      <c r="AA587" s="56"/>
      <c r="AB587" s="57"/>
      <c r="AC587" s="675" t="s">
        <v>940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106.42857142857143</v>
      </c>
      <c r="BN587" s="64">
        <f t="shared" ref="BN587:BN593" si="91">IFERROR(Y587*I587/H587,"0")</f>
        <v>107.28</v>
      </c>
      <c r="BO587" s="64">
        <f t="shared" ref="BO587:BO593" si="92">IFERROR(1/J587*(X587/H587),"0")</f>
        <v>0.18037518037518038</v>
      </c>
      <c r="BP587" s="64">
        <f t="shared" ref="BP587:BP593" si="93">IFERROR(1/J587*(Y587/H587),"0")</f>
        <v>0.18181818181818182</v>
      </c>
    </row>
    <row r="588" spans="1:68" ht="27" customHeight="1" x14ac:dyDescent="0.25">
      <c r="A588" s="54" t="s">
        <v>941</v>
      </c>
      <c r="B588" s="54" t="s">
        <v>942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99</v>
      </c>
      <c r="L588" s="32"/>
      <c r="M588" s="33" t="s">
        <v>66</v>
      </c>
      <c r="N588" s="33"/>
      <c r="O588" s="32">
        <v>40</v>
      </c>
      <c r="P588" s="1102" t="s">
        <v>943</v>
      </c>
      <c r="Q588" s="732"/>
      <c r="R588" s="732"/>
      <c r="S588" s="732"/>
      <c r="T588" s="733"/>
      <c r="U588" s="34"/>
      <c r="V588" s="34"/>
      <c r="W588" s="35" t="s">
        <v>67</v>
      </c>
      <c r="X588" s="727">
        <v>60</v>
      </c>
      <c r="Y588" s="728">
        <f t="shared" si="89"/>
        <v>63</v>
      </c>
      <c r="Z588" s="36">
        <f>IFERROR(IF(Y588=0,"",ROUNDUP(Y588/H588,0)*0.00902),"")</f>
        <v>0.1353</v>
      </c>
      <c r="AA588" s="56"/>
      <c r="AB588" s="57"/>
      <c r="AC588" s="677" t="s">
        <v>944</v>
      </c>
      <c r="AG588" s="64"/>
      <c r="AJ588" s="68"/>
      <c r="AK588" s="68">
        <v>0</v>
      </c>
      <c r="BB588" s="678" t="s">
        <v>1</v>
      </c>
      <c r="BM588" s="64">
        <f t="shared" si="90"/>
        <v>63.857142857142854</v>
      </c>
      <c r="BN588" s="64">
        <f t="shared" si="91"/>
        <v>67.049999999999983</v>
      </c>
      <c r="BO588" s="64">
        <f t="shared" si="92"/>
        <v>0.10822510822510822</v>
      </c>
      <c r="BP588" s="64">
        <f t="shared" si="93"/>
        <v>0.11363636363636365</v>
      </c>
    </row>
    <row r="589" spans="1:68" ht="27" hidden="1" customHeight="1" x14ac:dyDescent="0.25">
      <c r="A589" s="54" t="s">
        <v>945</v>
      </c>
      <c r="B589" s="54" t="s">
        <v>946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99</v>
      </c>
      <c r="L589" s="32"/>
      <c r="M589" s="33" t="s">
        <v>66</v>
      </c>
      <c r="N589" s="33"/>
      <c r="O589" s="32">
        <v>45</v>
      </c>
      <c r="P589" s="1124" t="s">
        <v>947</v>
      </c>
      <c r="Q589" s="732"/>
      <c r="R589" s="732"/>
      <c r="S589" s="732"/>
      <c r="T589" s="733"/>
      <c r="U589" s="34"/>
      <c r="V589" s="34"/>
      <c r="W589" s="35" t="s">
        <v>67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948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949</v>
      </c>
      <c r="B590" s="54" t="s">
        <v>950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99</v>
      </c>
      <c r="L590" s="32"/>
      <c r="M590" s="33" t="s">
        <v>66</v>
      </c>
      <c r="N590" s="33"/>
      <c r="O590" s="32">
        <v>45</v>
      </c>
      <c r="P590" s="985" t="s">
        <v>951</v>
      </c>
      <c r="Q590" s="732"/>
      <c r="R590" s="732"/>
      <c r="S590" s="732"/>
      <c r="T590" s="733"/>
      <c r="U590" s="34"/>
      <c r="V590" s="34"/>
      <c r="W590" s="35" t="s">
        <v>67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952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953</v>
      </c>
      <c r="B591" s="54" t="s">
        <v>954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99</v>
      </c>
      <c r="L591" s="32"/>
      <c r="M591" s="33" t="s">
        <v>66</v>
      </c>
      <c r="N591" s="33"/>
      <c r="O591" s="32">
        <v>45</v>
      </c>
      <c r="P591" s="980" t="s">
        <v>955</v>
      </c>
      <c r="Q591" s="732"/>
      <c r="R591" s="732"/>
      <c r="S591" s="732"/>
      <c r="T591" s="733"/>
      <c r="U591" s="34"/>
      <c r="V591" s="34"/>
      <c r="W591" s="35" t="s">
        <v>67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956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957</v>
      </c>
      <c r="B592" s="54" t="s">
        <v>958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107</v>
      </c>
      <c r="L592" s="32"/>
      <c r="M592" s="33" t="s">
        <v>66</v>
      </c>
      <c r="N592" s="33"/>
      <c r="O592" s="32">
        <v>40</v>
      </c>
      <c r="P592" s="913" t="s">
        <v>959</v>
      </c>
      <c r="Q592" s="732"/>
      <c r="R592" s="732"/>
      <c r="S592" s="732"/>
      <c r="T592" s="733"/>
      <c r="U592" s="34"/>
      <c r="V592" s="34"/>
      <c r="W592" s="35" t="s">
        <v>67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940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960</v>
      </c>
      <c r="B593" s="54" t="s">
        <v>961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107</v>
      </c>
      <c r="L593" s="32"/>
      <c r="M593" s="33" t="s">
        <v>66</v>
      </c>
      <c r="N593" s="33"/>
      <c r="O593" s="32">
        <v>40</v>
      </c>
      <c r="P593" s="830" t="s">
        <v>962</v>
      </c>
      <c r="Q593" s="732"/>
      <c r="R593" s="732"/>
      <c r="S593" s="732"/>
      <c r="T593" s="733"/>
      <c r="U593" s="34"/>
      <c r="V593" s="34"/>
      <c r="W593" s="35" t="s">
        <v>67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944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78</v>
      </c>
      <c r="Q594" s="751"/>
      <c r="R594" s="751"/>
      <c r="S594" s="751"/>
      <c r="T594" s="751"/>
      <c r="U594" s="751"/>
      <c r="V594" s="752"/>
      <c r="W594" s="37" t="s">
        <v>79</v>
      </c>
      <c r="X594" s="729">
        <f>IFERROR(X587/H587,"0")+IFERROR(X588/H588,"0")+IFERROR(X589/H589,"0")+IFERROR(X590/H590,"0")+IFERROR(X591/H591,"0")+IFERROR(X592/H592,"0")+IFERROR(X593/H593,"0")</f>
        <v>38.095238095238095</v>
      </c>
      <c r="Y594" s="729">
        <f>IFERROR(Y587/H587,"0")+IFERROR(Y588/H588,"0")+IFERROR(Y589/H589,"0")+IFERROR(Y590/H590,"0")+IFERROR(Y591/H591,"0")+IFERROR(Y592/H592,"0")+IFERROR(Y593/H593,"0")</f>
        <v>39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0.35177999999999998</v>
      </c>
      <c r="AA594" s="730"/>
      <c r="AB594" s="730"/>
      <c r="AC594" s="730"/>
    </row>
    <row r="595" spans="1:68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78</v>
      </c>
      <c r="Q595" s="751"/>
      <c r="R595" s="751"/>
      <c r="S595" s="751"/>
      <c r="T595" s="751"/>
      <c r="U595" s="751"/>
      <c r="V595" s="752"/>
      <c r="W595" s="37" t="s">
        <v>67</v>
      </c>
      <c r="X595" s="729">
        <f>IFERROR(SUM(X587:X593),"0")</f>
        <v>160</v>
      </c>
      <c r="Y595" s="729">
        <f>IFERROR(SUM(Y587:Y593),"0")</f>
        <v>163.80000000000001</v>
      </c>
      <c r="Z595" s="37"/>
      <c r="AA595" s="730"/>
      <c r="AB595" s="730"/>
      <c r="AC595" s="730"/>
    </row>
    <row r="596" spans="1:68" ht="14.25" hidden="1" customHeight="1" x14ac:dyDescent="0.25">
      <c r="A596" s="758" t="s">
        <v>62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hidden="1" customHeight="1" x14ac:dyDescent="0.25">
      <c r="A597" s="54" t="s">
        <v>963</v>
      </c>
      <c r="B597" s="54" t="s">
        <v>964</v>
      </c>
      <c r="C597" s="31">
        <v>4301051746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91</v>
      </c>
      <c r="L597" s="32"/>
      <c r="M597" s="33" t="s">
        <v>100</v>
      </c>
      <c r="N597" s="33"/>
      <c r="O597" s="32">
        <v>40</v>
      </c>
      <c r="P597" s="1070" t="s">
        <v>965</v>
      </c>
      <c r="Q597" s="732"/>
      <c r="R597" s="732"/>
      <c r="S597" s="732"/>
      <c r="T597" s="733"/>
      <c r="U597" s="34"/>
      <c r="V597" s="34"/>
      <c r="W597" s="35" t="s">
        <v>67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966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963</v>
      </c>
      <c r="B598" s="54" t="s">
        <v>967</v>
      </c>
      <c r="C598" s="31">
        <v>4301051887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91</v>
      </c>
      <c r="L598" s="32"/>
      <c r="M598" s="33" t="s">
        <v>100</v>
      </c>
      <c r="N598" s="33"/>
      <c r="O598" s="32">
        <v>45</v>
      </c>
      <c r="P598" s="966" t="s">
        <v>968</v>
      </c>
      <c r="Q598" s="732"/>
      <c r="R598" s="732"/>
      <c r="S598" s="732"/>
      <c r="T598" s="733"/>
      <c r="U598" s="34"/>
      <c r="V598" s="34"/>
      <c r="W598" s="35" t="s">
        <v>67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966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969</v>
      </c>
      <c r="B599" s="54" t="s">
        <v>970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91</v>
      </c>
      <c r="L599" s="32"/>
      <c r="M599" s="33" t="s">
        <v>100</v>
      </c>
      <c r="N599" s="33"/>
      <c r="O599" s="32">
        <v>45</v>
      </c>
      <c r="P599" s="1133" t="s">
        <v>971</v>
      </c>
      <c r="Q599" s="732"/>
      <c r="R599" s="732"/>
      <c r="S599" s="732"/>
      <c r="T599" s="733"/>
      <c r="U599" s="34"/>
      <c r="V599" s="34"/>
      <c r="W599" s="35" t="s">
        <v>67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972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973</v>
      </c>
      <c r="B600" s="54" t="s">
        <v>974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65</v>
      </c>
      <c r="L600" s="32"/>
      <c r="M600" s="33" t="s">
        <v>129</v>
      </c>
      <c r="N600" s="33"/>
      <c r="O600" s="32">
        <v>45</v>
      </c>
      <c r="P600" s="756" t="s">
        <v>975</v>
      </c>
      <c r="Q600" s="732"/>
      <c r="R600" s="732"/>
      <c r="S600" s="732"/>
      <c r="T600" s="733"/>
      <c r="U600" s="34"/>
      <c r="V600" s="34"/>
      <c r="W600" s="35" t="s">
        <v>67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966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976</v>
      </c>
      <c r="B601" s="54" t="s">
        <v>977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65</v>
      </c>
      <c r="L601" s="32"/>
      <c r="M601" s="33" t="s">
        <v>129</v>
      </c>
      <c r="N601" s="33"/>
      <c r="O601" s="32">
        <v>45</v>
      </c>
      <c r="P601" s="1095" t="s">
        <v>978</v>
      </c>
      <c r="Q601" s="732"/>
      <c r="R601" s="732"/>
      <c r="S601" s="732"/>
      <c r="T601" s="733"/>
      <c r="U601" s="34"/>
      <c r="V601" s="34"/>
      <c r="W601" s="35" t="s">
        <v>67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972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78</v>
      </c>
      <c r="Q602" s="751"/>
      <c r="R602" s="751"/>
      <c r="S602" s="751"/>
      <c r="T602" s="751"/>
      <c r="U602" s="751"/>
      <c r="V602" s="752"/>
      <c r="W602" s="37" t="s">
        <v>79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hidden="1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78</v>
      </c>
      <c r="Q603" s="751"/>
      <c r="R603" s="751"/>
      <c r="S603" s="751"/>
      <c r="T603" s="751"/>
      <c r="U603" s="751"/>
      <c r="V603" s="752"/>
      <c r="W603" s="37" t="s">
        <v>67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173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hidden="1" customHeight="1" x14ac:dyDescent="0.25">
      <c r="A605" s="54" t="s">
        <v>979</v>
      </c>
      <c r="B605" s="54" t="s">
        <v>980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91</v>
      </c>
      <c r="L605" s="32"/>
      <c r="M605" s="33" t="s">
        <v>66</v>
      </c>
      <c r="N605" s="33"/>
      <c r="O605" s="32">
        <v>40</v>
      </c>
      <c r="P605" s="1033" t="s">
        <v>981</v>
      </c>
      <c r="Q605" s="732"/>
      <c r="R605" s="732"/>
      <c r="S605" s="732"/>
      <c r="T605" s="733"/>
      <c r="U605" s="34"/>
      <c r="V605" s="34"/>
      <c r="W605" s="35" t="s">
        <v>67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982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979</v>
      </c>
      <c r="B606" s="54" t="s">
        <v>983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91</v>
      </c>
      <c r="L606" s="32"/>
      <c r="M606" s="33" t="s">
        <v>66</v>
      </c>
      <c r="N606" s="33"/>
      <c r="O606" s="32">
        <v>40</v>
      </c>
      <c r="P606" s="932" t="s">
        <v>984</v>
      </c>
      <c r="Q606" s="732"/>
      <c r="R606" s="732"/>
      <c r="S606" s="732"/>
      <c r="T606" s="733"/>
      <c r="U606" s="34"/>
      <c r="V606" s="34"/>
      <c r="W606" s="35" t="s">
        <v>67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982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985</v>
      </c>
      <c r="B607" s="54" t="s">
        <v>986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91</v>
      </c>
      <c r="L607" s="32"/>
      <c r="M607" s="33" t="s">
        <v>66</v>
      </c>
      <c r="N607" s="33"/>
      <c r="O607" s="32">
        <v>40</v>
      </c>
      <c r="P607" s="1018" t="s">
        <v>987</v>
      </c>
      <c r="Q607" s="732"/>
      <c r="R607" s="732"/>
      <c r="S607" s="732"/>
      <c r="T607" s="733"/>
      <c r="U607" s="34"/>
      <c r="V607" s="34"/>
      <c r="W607" s="35" t="s">
        <v>67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988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985</v>
      </c>
      <c r="B608" s="54" t="s">
        <v>989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91</v>
      </c>
      <c r="L608" s="32"/>
      <c r="M608" s="33" t="s">
        <v>66</v>
      </c>
      <c r="N608" s="33"/>
      <c r="O608" s="32">
        <v>40</v>
      </c>
      <c r="P608" s="957" t="s">
        <v>990</v>
      </c>
      <c r="Q608" s="732"/>
      <c r="R608" s="732"/>
      <c r="S608" s="732"/>
      <c r="T608" s="733"/>
      <c r="U608" s="34"/>
      <c r="V608" s="34"/>
      <c r="W608" s="35" t="s">
        <v>67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988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78</v>
      </c>
      <c r="Q609" s="751"/>
      <c r="R609" s="751"/>
      <c r="S609" s="751"/>
      <c r="T609" s="751"/>
      <c r="U609" s="751"/>
      <c r="V609" s="752"/>
      <c r="W609" s="37" t="s">
        <v>79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78</v>
      </c>
      <c r="Q610" s="751"/>
      <c r="R610" s="751"/>
      <c r="S610" s="751"/>
      <c r="T610" s="751"/>
      <c r="U610" s="751"/>
      <c r="V610" s="752"/>
      <c r="W610" s="37" t="s">
        <v>67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57" t="s">
        <v>991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88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992</v>
      </c>
      <c r="B613" s="54" t="s">
        <v>993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91</v>
      </c>
      <c r="L613" s="32"/>
      <c r="M613" s="33" t="s">
        <v>92</v>
      </c>
      <c r="N613" s="33"/>
      <c r="O613" s="32">
        <v>55</v>
      </c>
      <c r="P613" s="754" t="s">
        <v>994</v>
      </c>
      <c r="Q613" s="732"/>
      <c r="R613" s="732"/>
      <c r="S613" s="732"/>
      <c r="T613" s="733"/>
      <c r="U613" s="34"/>
      <c r="V613" s="34"/>
      <c r="W613" s="35" t="s">
        <v>67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995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996</v>
      </c>
      <c r="B614" s="54" t="s">
        <v>997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91</v>
      </c>
      <c r="L614" s="32"/>
      <c r="M614" s="33" t="s">
        <v>92</v>
      </c>
      <c r="N614" s="33"/>
      <c r="O614" s="32">
        <v>55</v>
      </c>
      <c r="P614" s="954" t="s">
        <v>998</v>
      </c>
      <c r="Q614" s="732"/>
      <c r="R614" s="732"/>
      <c r="S614" s="732"/>
      <c r="T614" s="733"/>
      <c r="U614" s="34"/>
      <c r="V614" s="34"/>
      <c r="W614" s="35" t="s">
        <v>67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999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78</v>
      </c>
      <c r="Q615" s="751"/>
      <c r="R615" s="751"/>
      <c r="S615" s="751"/>
      <c r="T615" s="751"/>
      <c r="U615" s="751"/>
      <c r="V615" s="752"/>
      <c r="W615" s="37" t="s">
        <v>79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78</v>
      </c>
      <c r="Q616" s="751"/>
      <c r="R616" s="751"/>
      <c r="S616" s="751"/>
      <c r="T616" s="751"/>
      <c r="U616" s="751"/>
      <c r="V616" s="752"/>
      <c r="W616" s="37" t="s">
        <v>67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133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1000</v>
      </c>
      <c r="B618" s="54" t="s">
        <v>1001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91</v>
      </c>
      <c r="L618" s="32"/>
      <c r="M618" s="33" t="s">
        <v>92</v>
      </c>
      <c r="N618" s="33"/>
      <c r="O618" s="32">
        <v>50</v>
      </c>
      <c r="P618" s="1031" t="s">
        <v>1002</v>
      </c>
      <c r="Q618" s="732"/>
      <c r="R618" s="732"/>
      <c r="S618" s="732"/>
      <c r="T618" s="733"/>
      <c r="U618" s="34"/>
      <c r="V618" s="34"/>
      <c r="W618" s="35" t="s">
        <v>67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1003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78</v>
      </c>
      <c r="Q619" s="751"/>
      <c r="R619" s="751"/>
      <c r="S619" s="751"/>
      <c r="T619" s="751"/>
      <c r="U619" s="751"/>
      <c r="V619" s="752"/>
      <c r="W619" s="37" t="s">
        <v>79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78</v>
      </c>
      <c r="Q620" s="751"/>
      <c r="R620" s="751"/>
      <c r="S620" s="751"/>
      <c r="T620" s="751"/>
      <c r="U620" s="751"/>
      <c r="V620" s="752"/>
      <c r="W620" s="37" t="s">
        <v>67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144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1004</v>
      </c>
      <c r="B622" s="54" t="s">
        <v>1005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99</v>
      </c>
      <c r="L622" s="32"/>
      <c r="M622" s="33" t="s">
        <v>66</v>
      </c>
      <c r="N622" s="33"/>
      <c r="O622" s="32">
        <v>40</v>
      </c>
      <c r="P622" s="982" t="s">
        <v>1006</v>
      </c>
      <c r="Q622" s="732"/>
      <c r="R622" s="732"/>
      <c r="S622" s="732"/>
      <c r="T622" s="733"/>
      <c r="U622" s="34"/>
      <c r="V622" s="34"/>
      <c r="W622" s="35" t="s">
        <v>67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1007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78</v>
      </c>
      <c r="Q623" s="751"/>
      <c r="R623" s="751"/>
      <c r="S623" s="751"/>
      <c r="T623" s="751"/>
      <c r="U623" s="751"/>
      <c r="V623" s="752"/>
      <c r="W623" s="37" t="s">
        <v>79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78</v>
      </c>
      <c r="Q624" s="751"/>
      <c r="R624" s="751"/>
      <c r="S624" s="751"/>
      <c r="T624" s="751"/>
      <c r="U624" s="751"/>
      <c r="V624" s="752"/>
      <c r="W624" s="37" t="s">
        <v>67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62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1008</v>
      </c>
      <c r="B626" s="54" t="s">
        <v>1009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91</v>
      </c>
      <c r="L626" s="32"/>
      <c r="M626" s="33" t="s">
        <v>66</v>
      </c>
      <c r="N626" s="33"/>
      <c r="O626" s="32">
        <v>45</v>
      </c>
      <c r="P626" s="745" t="s">
        <v>1010</v>
      </c>
      <c r="Q626" s="732"/>
      <c r="R626" s="732"/>
      <c r="S626" s="732"/>
      <c r="T626" s="733"/>
      <c r="U626" s="34"/>
      <c r="V626" s="34"/>
      <c r="W626" s="35" t="s">
        <v>67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1011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1012</v>
      </c>
      <c r="B627" s="54" t="s">
        <v>1013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91</v>
      </c>
      <c r="L627" s="32"/>
      <c r="M627" s="33" t="s">
        <v>66</v>
      </c>
      <c r="N627" s="33"/>
      <c r="O627" s="32">
        <v>45</v>
      </c>
      <c r="P627" s="951" t="s">
        <v>1014</v>
      </c>
      <c r="Q627" s="732"/>
      <c r="R627" s="732"/>
      <c r="S627" s="732"/>
      <c r="T627" s="733"/>
      <c r="U627" s="34"/>
      <c r="V627" s="34"/>
      <c r="W627" s="35" t="s">
        <v>67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1015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78</v>
      </c>
      <c r="Q628" s="751"/>
      <c r="R628" s="751"/>
      <c r="S628" s="751"/>
      <c r="T628" s="751"/>
      <c r="U628" s="751"/>
      <c r="V628" s="752"/>
      <c r="W628" s="37" t="s">
        <v>79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78</v>
      </c>
      <c r="Q629" s="751"/>
      <c r="R629" s="751"/>
      <c r="S629" s="751"/>
      <c r="T629" s="751"/>
      <c r="U629" s="751"/>
      <c r="V629" s="752"/>
      <c r="W629" s="37" t="s">
        <v>67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1016</v>
      </c>
      <c r="Q630" s="786"/>
      <c r="R630" s="786"/>
      <c r="S630" s="786"/>
      <c r="T630" s="786"/>
      <c r="U630" s="786"/>
      <c r="V630" s="787"/>
      <c r="W630" s="37" t="s">
        <v>67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10106.6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10200.24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1017</v>
      </c>
      <c r="Q631" s="786"/>
      <c r="R631" s="786"/>
      <c r="S631" s="786"/>
      <c r="T631" s="786"/>
      <c r="U631" s="786"/>
      <c r="V631" s="787"/>
      <c r="W631" s="37" t="s">
        <v>67</v>
      </c>
      <c r="X631" s="729">
        <f>IFERROR(SUM(BM22:BM627),"0")</f>
        <v>10580.539284662975</v>
      </c>
      <c r="Y631" s="729">
        <f>IFERROR(SUM(BN22:BN627),"0")</f>
        <v>10678.711999999996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1018</v>
      </c>
      <c r="Q632" s="786"/>
      <c r="R632" s="786"/>
      <c r="S632" s="786"/>
      <c r="T632" s="786"/>
      <c r="U632" s="786"/>
      <c r="V632" s="787"/>
      <c r="W632" s="37" t="s">
        <v>1019</v>
      </c>
      <c r="X632" s="38">
        <f>ROUNDUP(SUM(BO22:BO627),0)</f>
        <v>16</v>
      </c>
      <c r="Y632" s="38">
        <f>ROUNDUP(SUM(BP22:BP627),0)</f>
        <v>17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1020</v>
      </c>
      <c r="Q633" s="786"/>
      <c r="R633" s="786"/>
      <c r="S633" s="786"/>
      <c r="T633" s="786"/>
      <c r="U633" s="786"/>
      <c r="V633" s="787"/>
      <c r="W633" s="37" t="s">
        <v>67</v>
      </c>
      <c r="X633" s="729">
        <f>GrossWeightTotal+PalletQtyTotal*25</f>
        <v>10980.539284662975</v>
      </c>
      <c r="Y633" s="729">
        <f>GrossWeightTotalR+PalletQtyTotalR*25</f>
        <v>11103.711999999996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1021</v>
      </c>
      <c r="Q634" s="786"/>
      <c r="R634" s="786"/>
      <c r="S634" s="786"/>
      <c r="T634" s="786"/>
      <c r="U634" s="786"/>
      <c r="V634" s="787"/>
      <c r="W634" s="37" t="s">
        <v>1019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1274.90429834108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1287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1022</v>
      </c>
      <c r="Q635" s="786"/>
      <c r="R635" s="786"/>
      <c r="S635" s="786"/>
      <c r="T635" s="786"/>
      <c r="U635" s="786"/>
      <c r="V635" s="787"/>
      <c r="W635" s="39" t="s">
        <v>1023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18.064260000000001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1024</v>
      </c>
      <c r="B637" s="724" t="s">
        <v>61</v>
      </c>
      <c r="C637" s="760" t="s">
        <v>86</v>
      </c>
      <c r="D637" s="857"/>
      <c r="E637" s="857"/>
      <c r="F637" s="857"/>
      <c r="G637" s="857"/>
      <c r="H637" s="811"/>
      <c r="I637" s="760" t="s">
        <v>297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632</v>
      </c>
      <c r="Y637" s="811"/>
      <c r="Z637" s="760" t="s">
        <v>716</v>
      </c>
      <c r="AA637" s="857"/>
      <c r="AB637" s="857"/>
      <c r="AC637" s="811"/>
      <c r="AD637" s="724" t="s">
        <v>795</v>
      </c>
      <c r="AE637" s="760" t="s">
        <v>897</v>
      </c>
      <c r="AF637" s="811"/>
    </row>
    <row r="638" spans="1:68" ht="14.25" customHeight="1" thickTop="1" x14ac:dyDescent="0.2">
      <c r="A638" s="873" t="s">
        <v>1025</v>
      </c>
      <c r="B638" s="760" t="s">
        <v>61</v>
      </c>
      <c r="C638" s="760" t="s">
        <v>87</v>
      </c>
      <c r="D638" s="760" t="s">
        <v>112</v>
      </c>
      <c r="E638" s="760" t="s">
        <v>181</v>
      </c>
      <c r="F638" s="760" t="s">
        <v>215</v>
      </c>
      <c r="G638" s="760" t="s">
        <v>263</v>
      </c>
      <c r="H638" s="760" t="s">
        <v>86</v>
      </c>
      <c r="I638" s="760" t="s">
        <v>298</v>
      </c>
      <c r="J638" s="760" t="s">
        <v>326</v>
      </c>
      <c r="K638" s="760" t="s">
        <v>402</v>
      </c>
      <c r="L638" s="760" t="s">
        <v>413</v>
      </c>
      <c r="M638" s="760" t="s">
        <v>439</v>
      </c>
      <c r="N638" s="725"/>
      <c r="O638" s="760" t="s">
        <v>466</v>
      </c>
      <c r="P638" s="760" t="s">
        <v>469</v>
      </c>
      <c r="Q638" s="760" t="s">
        <v>478</v>
      </c>
      <c r="R638" s="760" t="s">
        <v>494</v>
      </c>
      <c r="S638" s="760" t="s">
        <v>504</v>
      </c>
      <c r="T638" s="760" t="s">
        <v>517</v>
      </c>
      <c r="U638" s="760" t="s">
        <v>528</v>
      </c>
      <c r="V638" s="760" t="s">
        <v>536</v>
      </c>
      <c r="W638" s="760" t="s">
        <v>619</v>
      </c>
      <c r="X638" s="760" t="s">
        <v>633</v>
      </c>
      <c r="Y638" s="760" t="s">
        <v>674</v>
      </c>
      <c r="Z638" s="760" t="s">
        <v>717</v>
      </c>
      <c r="AA638" s="760" t="s">
        <v>760</v>
      </c>
      <c r="AB638" s="760" t="s">
        <v>780</v>
      </c>
      <c r="AC638" s="760" t="s">
        <v>788</v>
      </c>
      <c r="AD638" s="760" t="s">
        <v>795</v>
      </c>
      <c r="AE638" s="760" t="s">
        <v>897</v>
      </c>
      <c r="AF638" s="760" t="s">
        <v>991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1026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117.6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1711.2000000000003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204.60000000000002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6741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54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4.2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1203.8400000000001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163.80000000000001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78,00"/>
        <filter val="1 274,90"/>
        <filter val="10 106,60"/>
        <filter val="10 580,54"/>
        <filter val="10 980,54"/>
        <filter val="100,00"/>
        <filter val="109,26"/>
        <filter val="11,11"/>
        <filter val="110,00"/>
        <filter val="113,64"/>
        <filter val="130,00"/>
        <filter val="14,40"/>
        <filter val="140,00"/>
        <filter val="144,00"/>
        <filter val="150,00"/>
        <filter val="16"/>
        <filter val="160,00"/>
        <filter val="168,00"/>
        <filter val="2 000,00"/>
        <filter val="2,00"/>
        <filter val="200,00"/>
        <filter val="24,45"/>
        <filter val="240,00"/>
        <filter val="26,19"/>
        <filter val="30,00"/>
        <filter val="300,00"/>
        <filter val="333,33"/>
        <filter val="358,30"/>
        <filter val="37,88"/>
        <filter val="38,10"/>
        <filter val="4,20"/>
        <filter val="40,00"/>
        <filter val="400,00"/>
        <filter val="48,00"/>
        <filter val="5 000,00"/>
        <filter val="5,56"/>
        <filter val="50,00"/>
        <filter val="590,00"/>
        <filter val="6,00"/>
        <filter val="60,00"/>
        <filter val="600,00"/>
        <filter val="66,67"/>
        <filter val="70,00"/>
        <filter val="75,76"/>
        <filter val="80,00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1027</v>
      </c>
      <c r="H1" s="52"/>
    </row>
    <row r="3" spans="2:8" x14ac:dyDescent="0.2">
      <c r="B3" s="47" t="s">
        <v>1028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1029</v>
      </c>
      <c r="C6" s="47" t="s">
        <v>1030</v>
      </c>
      <c r="D6" s="47" t="s">
        <v>1031</v>
      </c>
      <c r="E6" s="47"/>
    </row>
    <row r="7" spans="2:8" x14ac:dyDescent="0.2">
      <c r="B7" s="47" t="s">
        <v>1032</v>
      </c>
      <c r="C7" s="47" t="s">
        <v>1033</v>
      </c>
      <c r="D7" s="47" t="s">
        <v>1034</v>
      </c>
      <c r="E7" s="47"/>
    </row>
    <row r="8" spans="2:8" x14ac:dyDescent="0.2">
      <c r="B8" s="47" t="s">
        <v>1035</v>
      </c>
      <c r="C8" s="47" t="s">
        <v>1036</v>
      </c>
      <c r="D8" s="47" t="s">
        <v>1037</v>
      </c>
      <c r="E8" s="47"/>
    </row>
    <row r="9" spans="2:8" x14ac:dyDescent="0.2">
      <c r="B9" s="47" t="s">
        <v>13</v>
      </c>
      <c r="C9" s="47" t="s">
        <v>1038</v>
      </c>
      <c r="D9" s="47" t="s">
        <v>1039</v>
      </c>
      <c r="E9" s="47"/>
    </row>
    <row r="11" spans="2:8" x14ac:dyDescent="0.2">
      <c r="B11" s="47" t="s">
        <v>1040</v>
      </c>
      <c r="C11" s="47" t="s">
        <v>1030</v>
      </c>
      <c r="D11" s="47"/>
      <c r="E11" s="47"/>
    </row>
    <row r="13" spans="2:8" x14ac:dyDescent="0.2">
      <c r="B13" s="47" t="s">
        <v>1041</v>
      </c>
      <c r="C13" s="47" t="s">
        <v>1033</v>
      </c>
      <c r="D13" s="47"/>
      <c r="E13" s="47"/>
    </row>
    <row r="15" spans="2:8" x14ac:dyDescent="0.2">
      <c r="B15" s="47" t="s">
        <v>1042</v>
      </c>
      <c r="C15" s="47" t="s">
        <v>1036</v>
      </c>
      <c r="D15" s="47"/>
      <c r="E15" s="47"/>
    </row>
    <row r="17" spans="2:5" x14ac:dyDescent="0.2">
      <c r="B17" s="47" t="s">
        <v>1043</v>
      </c>
      <c r="C17" s="47" t="s">
        <v>1038</v>
      </c>
      <c r="D17" s="47"/>
      <c r="E17" s="47"/>
    </row>
    <row r="19" spans="2:5" x14ac:dyDescent="0.2">
      <c r="B19" s="47" t="s">
        <v>1044</v>
      </c>
      <c r="C19" s="47"/>
      <c r="D19" s="47"/>
      <c r="E19" s="47"/>
    </row>
    <row r="20" spans="2:5" x14ac:dyDescent="0.2">
      <c r="B20" s="47" t="s">
        <v>1045</v>
      </c>
      <c r="C20" s="47"/>
      <c r="D20" s="47"/>
      <c r="E20" s="47"/>
    </row>
    <row r="21" spans="2:5" x14ac:dyDescent="0.2">
      <c r="B21" s="47" t="s">
        <v>1046</v>
      </c>
      <c r="C21" s="47"/>
      <c r="D21" s="47"/>
      <c r="E21" s="47"/>
    </row>
    <row r="22" spans="2:5" x14ac:dyDescent="0.2">
      <c r="B22" s="47" t="s">
        <v>1047</v>
      </c>
      <c r="C22" s="47"/>
      <c r="D22" s="47"/>
      <c r="E22" s="47"/>
    </row>
    <row r="23" spans="2:5" x14ac:dyDescent="0.2">
      <c r="B23" s="47" t="s">
        <v>1048</v>
      </c>
      <c r="C23" s="47"/>
      <c r="D23" s="47"/>
      <c r="E23" s="47"/>
    </row>
    <row r="24" spans="2:5" x14ac:dyDescent="0.2">
      <c r="B24" s="47" t="s">
        <v>1049</v>
      </c>
      <c r="C24" s="47"/>
      <c r="D24" s="47"/>
      <c r="E24" s="47"/>
    </row>
    <row r="25" spans="2:5" x14ac:dyDescent="0.2">
      <c r="B25" s="47" t="s">
        <v>1050</v>
      </c>
      <c r="C25" s="47"/>
      <c r="D25" s="47"/>
      <c r="E25" s="47"/>
    </row>
    <row r="26" spans="2:5" x14ac:dyDescent="0.2">
      <c r="B26" s="47" t="s">
        <v>1051</v>
      </c>
      <c r="C26" s="47"/>
      <c r="D26" s="47"/>
      <c r="E26" s="47"/>
    </row>
    <row r="27" spans="2:5" x14ac:dyDescent="0.2">
      <c r="B27" s="47" t="s">
        <v>1052</v>
      </c>
      <c r="C27" s="47"/>
      <c r="D27" s="47"/>
      <c r="E27" s="47"/>
    </row>
    <row r="28" spans="2:5" x14ac:dyDescent="0.2">
      <c r="B28" s="47" t="s">
        <v>1053</v>
      </c>
      <c r="C28" s="47"/>
      <c r="D28" s="47"/>
      <c r="E28" s="47"/>
    </row>
    <row r="29" spans="2:5" x14ac:dyDescent="0.2">
      <c r="B29" s="47" t="s">
        <v>1054</v>
      </c>
      <c r="C29" s="47"/>
      <c r="D29" s="47"/>
      <c r="E29" s="47"/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1347</vt:i4>
      </vt:variant>
    </vt:vector>
  </HeadingPairs>
  <TitlesOfParts>
    <vt:vector size="13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2025-03-20T11:53:21Z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