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093931-1A57-4509-AA85-59D47B2ECD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Y377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X197" i="1"/>
  <c r="X196" i="1"/>
  <c r="BO195" i="1"/>
  <c r="BM195" i="1"/>
  <c r="Y195" i="1"/>
  <c r="P195" i="1"/>
  <c r="BO194" i="1"/>
  <c r="BM194" i="1"/>
  <c r="Y194" i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O98" i="1"/>
  <c r="BM98" i="1"/>
  <c r="Y98" i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N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31" i="1" s="1"/>
  <c r="Y22" i="1"/>
  <c r="P22" i="1"/>
  <c r="H10" i="1"/>
  <c r="A9" i="1"/>
  <c r="F10" i="1" s="1"/>
  <c r="D7" i="1"/>
  <c r="Q6" i="1"/>
  <c r="P2" i="1"/>
  <c r="BP221" i="1" l="1"/>
  <c r="BN221" i="1"/>
  <c r="Z221" i="1"/>
  <c r="BP251" i="1"/>
  <c r="BN251" i="1"/>
  <c r="Z251" i="1"/>
  <c r="BP291" i="1"/>
  <c r="BN291" i="1"/>
  <c r="Z291" i="1"/>
  <c r="BP366" i="1"/>
  <c r="BN366" i="1"/>
  <c r="Z366" i="1"/>
  <c r="BP409" i="1"/>
  <c r="BN409" i="1"/>
  <c r="Z409" i="1"/>
  <c r="Y427" i="1"/>
  <c r="Y426" i="1"/>
  <c r="BP424" i="1"/>
  <c r="BN424" i="1"/>
  <c r="Z424" i="1"/>
  <c r="Z426" i="1" s="1"/>
  <c r="BP454" i="1"/>
  <c r="BN454" i="1"/>
  <c r="Z45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9" i="1"/>
  <c r="Z30" i="1" s="1"/>
  <c r="BN29" i="1"/>
  <c r="BP29" i="1"/>
  <c r="Y30" i="1"/>
  <c r="Z35" i="1"/>
  <c r="BN35" i="1"/>
  <c r="Z50" i="1"/>
  <c r="BN50" i="1"/>
  <c r="Z62" i="1"/>
  <c r="BN62" i="1"/>
  <c r="Y72" i="1"/>
  <c r="Z74" i="1"/>
  <c r="Z76" i="1"/>
  <c r="BN76" i="1"/>
  <c r="Z103" i="1"/>
  <c r="BN103" i="1"/>
  <c r="Z114" i="1"/>
  <c r="BN114" i="1"/>
  <c r="Z148" i="1"/>
  <c r="BN148" i="1"/>
  <c r="Z171" i="1"/>
  <c r="BN171" i="1"/>
  <c r="Z199" i="1"/>
  <c r="BN199" i="1"/>
  <c r="BP211" i="1"/>
  <c r="BN211" i="1"/>
  <c r="Z211" i="1"/>
  <c r="BP238" i="1"/>
  <c r="BN238" i="1"/>
  <c r="Z238" i="1"/>
  <c r="BP268" i="1"/>
  <c r="BN268" i="1"/>
  <c r="Z268" i="1"/>
  <c r="BP352" i="1"/>
  <c r="BN352" i="1"/>
  <c r="Z352" i="1"/>
  <c r="BP376" i="1"/>
  <c r="BN376" i="1"/>
  <c r="Z376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BP529" i="1"/>
  <c r="BN529" i="1"/>
  <c r="Z529" i="1"/>
  <c r="BP549" i="1"/>
  <c r="BN549" i="1"/>
  <c r="Z549" i="1"/>
  <c r="BP553" i="1"/>
  <c r="BN553" i="1"/>
  <c r="Z553" i="1"/>
  <c r="Y213" i="1"/>
  <c r="X633" i="1"/>
  <c r="BP78" i="1"/>
  <c r="BN78" i="1"/>
  <c r="Z78" i="1"/>
  <c r="BP98" i="1"/>
  <c r="BN98" i="1"/>
  <c r="Z98" i="1"/>
  <c r="BP105" i="1"/>
  <c r="BN105" i="1"/>
  <c r="Z105" i="1"/>
  <c r="Y122" i="1"/>
  <c r="BP118" i="1"/>
  <c r="BN118" i="1"/>
  <c r="Z118" i="1"/>
  <c r="BP127" i="1"/>
  <c r="BN127" i="1"/>
  <c r="Z127" i="1"/>
  <c r="BP131" i="1"/>
  <c r="BN131" i="1"/>
  <c r="Z131" i="1"/>
  <c r="Y154" i="1"/>
  <c r="BP152" i="1"/>
  <c r="BN152" i="1"/>
  <c r="Z152" i="1"/>
  <c r="Y178" i="1"/>
  <c r="BP177" i="1"/>
  <c r="BN177" i="1"/>
  <c r="Z177" i="1"/>
  <c r="Z178" i="1" s="1"/>
  <c r="Y190" i="1"/>
  <c r="BP181" i="1"/>
  <c r="BN181" i="1"/>
  <c r="Z181" i="1"/>
  <c r="BP186" i="1"/>
  <c r="BN186" i="1"/>
  <c r="Z186" i="1"/>
  <c r="BP205" i="1"/>
  <c r="BN205" i="1"/>
  <c r="Z205" i="1"/>
  <c r="Y227" i="1"/>
  <c r="BP215" i="1"/>
  <c r="BN215" i="1"/>
  <c r="Z215" i="1"/>
  <c r="BP223" i="1"/>
  <c r="BN223" i="1"/>
  <c r="Z223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Y325" i="1"/>
  <c r="BP324" i="1"/>
  <c r="BN324" i="1"/>
  <c r="Z324" i="1"/>
  <c r="Z325" i="1" s="1"/>
  <c r="BP328" i="1"/>
  <c r="BN328" i="1"/>
  <c r="Z328" i="1"/>
  <c r="BP354" i="1"/>
  <c r="BN354" i="1"/>
  <c r="Z354" i="1"/>
  <c r="BP368" i="1"/>
  <c r="BN368" i="1"/>
  <c r="Z368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64" i="1"/>
  <c r="BN464" i="1"/>
  <c r="Z464" i="1"/>
  <c r="BP466" i="1"/>
  <c r="BN466" i="1"/>
  <c r="Z466" i="1"/>
  <c r="BP470" i="1"/>
  <c r="BN470" i="1"/>
  <c r="Z470" i="1"/>
  <c r="B640" i="1"/>
  <c r="X632" i="1"/>
  <c r="Z25" i="1"/>
  <c r="BN25" i="1"/>
  <c r="X630" i="1"/>
  <c r="Z37" i="1"/>
  <c r="BN37" i="1"/>
  <c r="Z43" i="1"/>
  <c r="BN43" i="1"/>
  <c r="BP43" i="1"/>
  <c r="D640" i="1"/>
  <c r="Z52" i="1"/>
  <c r="BN52" i="1"/>
  <c r="Z60" i="1"/>
  <c r="BN60" i="1"/>
  <c r="Z66" i="1"/>
  <c r="BN66" i="1"/>
  <c r="BP66" i="1"/>
  <c r="Z70" i="1"/>
  <c r="BN70" i="1"/>
  <c r="Y80" i="1"/>
  <c r="BP74" i="1"/>
  <c r="E640" i="1"/>
  <c r="BP91" i="1"/>
  <c r="BN91" i="1"/>
  <c r="Z91" i="1"/>
  <c r="BP99" i="1"/>
  <c r="BN99" i="1"/>
  <c r="Z99" i="1"/>
  <c r="BP112" i="1"/>
  <c r="BN112" i="1"/>
  <c r="Z112" i="1"/>
  <c r="Y133" i="1"/>
  <c r="BP124" i="1"/>
  <c r="BN124" i="1"/>
  <c r="Z124" i="1"/>
  <c r="BP128" i="1"/>
  <c r="BN128" i="1"/>
  <c r="Z128" i="1"/>
  <c r="BP142" i="1"/>
  <c r="BN142" i="1"/>
  <c r="Z142" i="1"/>
  <c r="BP165" i="1"/>
  <c r="BN165" i="1"/>
  <c r="Z165" i="1"/>
  <c r="BP185" i="1"/>
  <c r="BN185" i="1"/>
  <c r="Z185" i="1"/>
  <c r="J640" i="1"/>
  <c r="BP195" i="1"/>
  <c r="BN195" i="1"/>
  <c r="Z195" i="1"/>
  <c r="BP209" i="1"/>
  <c r="BN209" i="1"/>
  <c r="Z209" i="1"/>
  <c r="BP219" i="1"/>
  <c r="BN219" i="1"/>
  <c r="Z219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50" i="1"/>
  <c r="BN350" i="1"/>
  <c r="Z350" i="1"/>
  <c r="BP360" i="1"/>
  <c r="BN360" i="1"/>
  <c r="Z360" i="1"/>
  <c r="Y378" i="1"/>
  <c r="BP374" i="1"/>
  <c r="BN374" i="1"/>
  <c r="Z374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Y86" i="1"/>
  <c r="Y107" i="1"/>
  <c r="H640" i="1"/>
  <c r="Y167" i="1"/>
  <c r="Y201" i="1"/>
  <c r="Y42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Z584" i="1" s="1"/>
  <c r="BP582" i="1"/>
  <c r="BN582" i="1"/>
  <c r="Z582" i="1"/>
  <c r="BP598" i="1"/>
  <c r="BN598" i="1"/>
  <c r="Z598" i="1"/>
  <c r="BP600" i="1"/>
  <c r="BN600" i="1"/>
  <c r="Z600" i="1"/>
  <c r="AF640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Z234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F9" i="1"/>
  <c r="J9" i="1"/>
  <c r="Z22" i="1"/>
  <c r="Z26" i="1" s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97" i="1"/>
  <c r="BN97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K640" i="1"/>
  <c r="Y242" i="1"/>
  <c r="T640" i="1"/>
  <c r="Y326" i="1"/>
  <c r="BP367" i="1"/>
  <c r="BN367" i="1"/>
  <c r="Z36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Y560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377" i="1" l="1"/>
  <c r="Z172" i="1"/>
  <c r="Z149" i="1"/>
  <c r="Z502" i="1"/>
  <c r="Z532" i="1"/>
  <c r="Z496" i="1"/>
  <c r="Z190" i="1"/>
  <c r="Z133" i="1"/>
  <c r="Z80" i="1"/>
  <c r="Z71" i="1"/>
  <c r="Z40" i="1"/>
  <c r="Z602" i="1"/>
  <c r="Z478" i="1"/>
  <c r="Z560" i="1"/>
  <c r="Z401" i="1"/>
  <c r="Z293" i="1"/>
  <c r="Z227" i="1"/>
  <c r="Z115" i="1"/>
  <c r="Z106" i="1"/>
  <c r="Z93" i="1"/>
  <c r="Z63" i="1"/>
  <c r="Z56" i="1"/>
  <c r="Z565" i="1"/>
  <c r="Z628" i="1"/>
  <c r="Z609" i="1"/>
  <c r="Z594" i="1"/>
  <c r="Z577" i="1"/>
  <c r="Z371" i="1"/>
  <c r="Z212" i="1"/>
  <c r="Z167" i="1"/>
  <c r="Z86" i="1"/>
  <c r="Y630" i="1"/>
  <c r="Y632" i="1"/>
  <c r="Z416" i="1"/>
  <c r="Z390" i="1"/>
  <c r="Z384" i="1"/>
  <c r="Z255" i="1"/>
  <c r="Z539" i="1"/>
  <c r="Z455" i="1"/>
  <c r="Z442" i="1"/>
  <c r="Y631" i="1"/>
  <c r="Y633" i="1" s="1"/>
  <c r="Z355" i="1"/>
  <c r="Z284" i="1"/>
  <c r="Z272" i="1"/>
  <c r="Y634" i="1"/>
  <c r="Z635" i="1" l="1"/>
</calcChain>
</file>

<file path=xl/sharedStrings.xml><?xml version="1.0" encoding="utf-8"?>
<sst xmlns="http://schemas.openxmlformats.org/spreadsheetml/2006/main" count="2970" uniqueCount="1048">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</sst>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45739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Воскресенье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0.41666666666666669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528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101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150</v>
      </c>
      <c r="Y50" s="728">
        <f t="shared" si="0"/>
        <v>151.20000000000002</v>
      </c>
      <c r="Z50" s="36">
        <f>IFERROR(IF(Y50=0,"",ROUNDUP(Y50/H50,0)*0.01898),"")</f>
        <v>0.26572000000000001</v>
      </c>
      <c r="AA50" s="56"/>
      <c r="AB50" s="57"/>
      <c r="AC50" s="95" t="s">
        <v>121</v>
      </c>
      <c r="AG50" s="64"/>
      <c r="AJ50" s="68" t="s">
        <v>103</v>
      </c>
      <c r="AK50" s="68">
        <v>691.2</v>
      </c>
      <c r="BB50" s="96" t="s">
        <v>1</v>
      </c>
      <c r="BM50" s="64">
        <f t="shared" si="1"/>
        <v>156.04166666666666</v>
      </c>
      <c r="BN50" s="64">
        <f t="shared" si="2"/>
        <v>157.29000000000002</v>
      </c>
      <c r="BO50" s="64">
        <f t="shared" si="3"/>
        <v>0.21701388888888887</v>
      </c>
      <c r="BP50" s="64">
        <f t="shared" si="4"/>
        <v>0.21875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128</v>
      </c>
      <c r="B53" s="54" t="s">
        <v>129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121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130</v>
      </c>
      <c r="B54" s="54" t="s">
        <v>131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132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133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134</v>
      </c>
      <c r="B55" s="54" t="s">
        <v>135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225</v>
      </c>
      <c r="Y55" s="728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121</v>
      </c>
      <c r="AG55" s="64"/>
      <c r="AJ55" s="68" t="s">
        <v>103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63.888888888888886</v>
      </c>
      <c r="Y56" s="729">
        <f>IFERROR(Y49/H49,"0")+IFERROR(Y50/H50,"0")+IFERROR(Y51/H51,"0")+IFERROR(Y52/H52,"0")+IFERROR(Y53/H53,"0")+IFERROR(Y54/H54,"0")+IFERROR(Y55/H55,"0")</f>
        <v>64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0.71672000000000002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375</v>
      </c>
      <c r="Y57" s="729">
        <f>IFERROR(SUM(Y49:Y55),"0")</f>
        <v>376.20000000000005</v>
      </c>
      <c r="Z57" s="37"/>
      <c r="AA57" s="730"/>
      <c r="AB57" s="730"/>
      <c r="AC57" s="730"/>
    </row>
    <row r="58" spans="1:68" ht="14.25" hidden="1" customHeight="1" x14ac:dyDescent="0.25">
      <c r="A58" s="758" t="s">
        <v>136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137</v>
      </c>
      <c r="B59" s="54" t="s">
        <v>138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140</v>
      </c>
      <c r="B60" s="54" t="s">
        <v>141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143</v>
      </c>
      <c r="B61" s="54" t="s">
        <v>144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139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145</v>
      </c>
      <c r="B62" s="54" t="s">
        <v>146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101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 t="s">
        <v>103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58" t="s">
        <v>147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148</v>
      </c>
      <c r="B66" s="54" t="s">
        <v>149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151</v>
      </c>
      <c r="B67" s="54" t="s">
        <v>152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154</v>
      </c>
      <c r="B68" s="54" t="s">
        <v>155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157</v>
      </c>
      <c r="B69" s="54" t="s">
        <v>158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159</v>
      </c>
      <c r="B70" s="54" t="s">
        <v>160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161</v>
      </c>
      <c r="B74" s="54" t="s">
        <v>162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163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167</v>
      </c>
      <c r="B76" s="54" t="s">
        <v>168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170</v>
      </c>
      <c r="B77" s="54" t="s">
        <v>171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163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172</v>
      </c>
      <c r="B78" s="54" t="s">
        <v>173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174</v>
      </c>
      <c r="B79" s="54" t="s">
        <v>175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176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customHeight="1" x14ac:dyDescent="0.25">
      <c r="A83" s="54" t="s">
        <v>177</v>
      </c>
      <c r="B83" s="54" t="s">
        <v>178</v>
      </c>
      <c r="C83" s="31">
        <v>4301060371</v>
      </c>
      <c r="D83" s="734">
        <v>4680115881532</v>
      </c>
      <c r="E83" s="735"/>
      <c r="F83" s="726">
        <v>1.4</v>
      </c>
      <c r="G83" s="32">
        <v>6</v>
      </c>
      <c r="H83" s="726">
        <v>8.4</v>
      </c>
      <c r="I83" s="726">
        <v>8.9190000000000005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60</v>
      </c>
      <c r="Y83" s="728">
        <f>IFERROR(IF(X83="",0,CEILING((X83/$H83),1)*$H83),"")</f>
        <v>67.2</v>
      </c>
      <c r="Z83" s="36">
        <f>IFERROR(IF(Y83=0,"",ROUNDUP(Y83/H83,0)*0.01898),"")</f>
        <v>0.15184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>IFERROR(X83*I83/H83,"0")</f>
        <v>63.707142857142856</v>
      </c>
      <c r="BN83" s="64">
        <f>IFERROR(Y83*I83/H83,"0")</f>
        <v>71.352000000000004</v>
      </c>
      <c r="BO83" s="64">
        <f>IFERROR(1/J83*(X83/H83),"0")</f>
        <v>0.11160714285714285</v>
      </c>
      <c r="BP83" s="64">
        <f>IFERROR(1/J83*(Y83/H83),"0")</f>
        <v>0.125</v>
      </c>
    </row>
    <row r="84" spans="1:68" ht="37.5" hidden="1" customHeight="1" x14ac:dyDescent="0.25">
      <c r="A84" s="54" t="s">
        <v>177</v>
      </c>
      <c r="B84" s="54" t="s">
        <v>180</v>
      </c>
      <c r="C84" s="31">
        <v>4301060366</v>
      </c>
      <c r="D84" s="734">
        <v>4680115881532</v>
      </c>
      <c r="E84" s="735"/>
      <c r="F84" s="726">
        <v>1.3</v>
      </c>
      <c r="G84" s="32">
        <v>6</v>
      </c>
      <c r="H84" s="726">
        <v>7.8</v>
      </c>
      <c r="I84" s="726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7.1428571428571423</v>
      </c>
      <c r="Y86" s="729">
        <f>IFERROR(Y83/H83,"0")+IFERROR(Y84/H84,"0")+IFERROR(Y85/H85,"0")</f>
        <v>8</v>
      </c>
      <c r="Z86" s="729">
        <f>IFERROR(IF(Z83="",0,Z83),"0")+IFERROR(IF(Z84="",0,Z84),"0")+IFERROR(IF(Z85="",0,Z85),"0")</f>
        <v>0.15184</v>
      </c>
      <c r="AA86" s="730"/>
      <c r="AB86" s="730"/>
      <c r="AC86" s="730"/>
    </row>
    <row r="87" spans="1:68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60</v>
      </c>
      <c r="Y87" s="729">
        <f>IFERROR(SUM(Y83:Y85),"0")</f>
        <v>67.2</v>
      </c>
      <c r="Z87" s="37"/>
      <c r="AA87" s="730"/>
      <c r="AB87" s="730"/>
      <c r="AC87" s="730"/>
    </row>
    <row r="88" spans="1:68" ht="16.5" hidden="1" customHeight="1" x14ac:dyDescent="0.25">
      <c r="A88" s="757" t="s">
        <v>184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132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187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190</v>
      </c>
      <c r="B92" s="54" t="s">
        <v>191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132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 t="s">
        <v>103</v>
      </c>
      <c r="AK92" s="68">
        <v>594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hidden="1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193</v>
      </c>
      <c r="B96" s="54" t="s">
        <v>194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195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hidden="1" customHeight="1" x14ac:dyDescent="0.25">
      <c r="A97" s="54" t="s">
        <v>193</v>
      </c>
      <c r="B97" s="54" t="s">
        <v>196</v>
      </c>
      <c r="C97" s="31">
        <v>4301051712</v>
      </c>
      <c r="D97" s="734">
        <v>4607091386967</v>
      </c>
      <c r="E97" s="735"/>
      <c r="F97" s="726">
        <v>1.35</v>
      </c>
      <c r="G97" s="32">
        <v>6</v>
      </c>
      <c r="H97" s="726">
        <v>8.1</v>
      </c>
      <c r="I97" s="726">
        <v>8.6189999999999998</v>
      </c>
      <c r="J97" s="32">
        <v>64</v>
      </c>
      <c r="K97" s="32" t="s">
        <v>92</v>
      </c>
      <c r="L97" s="32"/>
      <c r="M97" s="33" t="s">
        <v>132</v>
      </c>
      <c r="N97" s="33"/>
      <c r="O97" s="32">
        <v>45</v>
      </c>
      <c r="P97" s="839" t="s">
        <v>197</v>
      </c>
      <c r="Q97" s="732"/>
      <c r="R97" s="732"/>
      <c r="S97" s="732"/>
      <c r="T97" s="733"/>
      <c r="U97" s="34" t="s">
        <v>198</v>
      </c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199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193</v>
      </c>
      <c r="B98" s="54" t="s">
        <v>200</v>
      </c>
      <c r="C98" s="31">
        <v>4301051546</v>
      </c>
      <c r="D98" s="734">
        <v>4607091386967</v>
      </c>
      <c r="E98" s="735"/>
      <c r="F98" s="726">
        <v>1.4</v>
      </c>
      <c r="G98" s="32">
        <v>6</v>
      </c>
      <c r="H98" s="726">
        <v>8.4</v>
      </c>
      <c r="I98" s="726">
        <v>8.9190000000000005</v>
      </c>
      <c r="J98" s="32">
        <v>64</v>
      </c>
      <c r="K98" s="32" t="s">
        <v>92</v>
      </c>
      <c r="L98" s="32"/>
      <c r="M98" s="33" t="s">
        <v>102</v>
      </c>
      <c r="N98" s="33"/>
      <c r="O98" s="32">
        <v>45</v>
      </c>
      <c r="P98" s="104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32"/>
      <c r="R98" s="732"/>
      <c r="S98" s="732"/>
      <c r="T98" s="733"/>
      <c r="U98" s="34"/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203</v>
      </c>
      <c r="Q99" s="732"/>
      <c r="R99" s="732"/>
      <c r="S99" s="732"/>
      <c r="T99" s="733"/>
      <c r="U99" s="34" t="s">
        <v>204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180</v>
      </c>
      <c r="Y100" s="728">
        <f t="shared" si="10"/>
        <v>180.9</v>
      </c>
      <c r="Z100" s="36">
        <f>IFERROR(IF(Y100=0,"",ROUNDUP(Y100/H100,0)*0.00651),"")</f>
        <v>0.43617</v>
      </c>
      <c r="AA100" s="56"/>
      <c r="AB100" s="57"/>
      <c r="AC100" s="157" t="s">
        <v>195</v>
      </c>
      <c r="AG100" s="64"/>
      <c r="AJ100" s="68" t="s">
        <v>103</v>
      </c>
      <c r="AK100" s="68">
        <v>491.4</v>
      </c>
      <c r="BB100" s="158" t="s">
        <v>1</v>
      </c>
      <c r="BM100" s="64">
        <f t="shared" si="11"/>
        <v>196.79999999999998</v>
      </c>
      <c r="BN100" s="64">
        <f t="shared" si="12"/>
        <v>197.78399999999999</v>
      </c>
      <c r="BO100" s="64">
        <f t="shared" si="13"/>
        <v>0.36630036630036628</v>
      </c>
      <c r="BP100" s="64">
        <f t="shared" si="14"/>
        <v>0.36813186813186816</v>
      </c>
    </row>
    <row r="101" spans="1:68" ht="16.5" hidden="1" customHeight="1" x14ac:dyDescent="0.25">
      <c r="A101" s="54" t="s">
        <v>206</v>
      </c>
      <c r="B101" s="54" t="s">
        <v>208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59" t="s">
        <v>209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199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206</v>
      </c>
      <c r="B102" s="54" t="s">
        <v>210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211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195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212</v>
      </c>
      <c r="B103" s="54" t="s">
        <v>213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214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215</v>
      </c>
      <c r="B104" s="54" t="s">
        <v>216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214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215</v>
      </c>
      <c r="B105" s="54" t="s">
        <v>217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214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66.666666666666657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67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0.43617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180</v>
      </c>
      <c r="Y107" s="729">
        <f>IFERROR(SUM(Y96:Y105),"0")</f>
        <v>180.9</v>
      </c>
      <c r="Z107" s="37"/>
      <c r="AA107" s="730"/>
      <c r="AB107" s="730"/>
      <c r="AC107" s="730"/>
    </row>
    <row r="108" spans="1:68" ht="16.5" hidden="1" customHeight="1" x14ac:dyDescent="0.25">
      <c r="A108" s="757" t="s">
        <v>218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219</v>
      </c>
      <c r="B110" s="54" t="s">
        <v>220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221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222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50</v>
      </c>
      <c r="Y111" s="728">
        <f>IFERROR(IF(X111="",0,CEILING((X111/$H111),1)*$H111),"")</f>
        <v>56</v>
      </c>
      <c r="Z111" s="36">
        <f>IFERROR(IF(Y111=0,"",ROUNDUP(Y111/H111,0)*0.01898),"")</f>
        <v>9.4899999999999998E-2</v>
      </c>
      <c r="AA111" s="56"/>
      <c r="AB111" s="57"/>
      <c r="AC111" s="171" t="s">
        <v>221</v>
      </c>
      <c r="AG111" s="64"/>
      <c r="AJ111" s="68"/>
      <c r="AK111" s="68">
        <v>0</v>
      </c>
      <c r="BB111" s="172" t="s">
        <v>1</v>
      </c>
      <c r="BM111" s="64">
        <f>IFERROR(X111*I111/H111,"0")</f>
        <v>51.941964285714292</v>
      </c>
      <c r="BN111" s="64">
        <f>IFERROR(Y111*I111/H111,"0")</f>
        <v>58.174999999999997</v>
      </c>
      <c r="BO111" s="64">
        <f>IFERROR(1/J111*(X111/H111),"0")</f>
        <v>6.9754464285714288E-2</v>
      </c>
      <c r="BP111" s="64">
        <f>IFERROR(1/J111*(Y111/H111),"0")</f>
        <v>7.8125E-2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102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221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225</v>
      </c>
      <c r="B113" s="54" t="s">
        <v>226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221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227</v>
      </c>
      <c r="B114" s="54" t="s">
        <v>228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221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4.4642857142857144</v>
      </c>
      <c r="Y115" s="729">
        <f>IFERROR(Y110/H110,"0")+IFERROR(Y111/H111,"0")+IFERROR(Y112/H112,"0")+IFERROR(Y113/H113,"0")+IFERROR(Y114/H114,"0")</f>
        <v>5</v>
      </c>
      <c r="Z115" s="729">
        <f>IFERROR(IF(Z110="",0,Z110),"0")+IFERROR(IF(Z111="",0,Z111),"0")+IFERROR(IF(Z112="",0,Z112),"0")+IFERROR(IF(Z113="",0,Z113),"0")+IFERROR(IF(Z114="",0,Z114),"0")</f>
        <v>9.4899999999999998E-2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50</v>
      </c>
      <c r="Y116" s="729">
        <f>IFERROR(SUM(Y110:Y114),"0")</f>
        <v>56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136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229</v>
      </c>
      <c r="B118" s="54" t="s">
        <v>230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235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231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236</v>
      </c>
      <c r="B124" s="54" t="s">
        <v>237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236</v>
      </c>
      <c r="B125" s="54" t="s">
        <v>239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236</v>
      </c>
      <c r="B126" s="54" t="s">
        <v>241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132</v>
      </c>
      <c r="N126" s="33"/>
      <c r="O126" s="32">
        <v>45</v>
      </c>
      <c r="P126" s="1146" t="s">
        <v>242</v>
      </c>
      <c r="Q126" s="732"/>
      <c r="R126" s="732"/>
      <c r="S126" s="732"/>
      <c r="T126" s="733"/>
      <c r="U126" s="34" t="s">
        <v>243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245</v>
      </c>
      <c r="B127" s="54" t="s">
        <v>246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238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245</v>
      </c>
      <c r="B128" s="54" t="s">
        <v>247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1" t="s">
        <v>248</v>
      </c>
      <c r="Q128" s="732"/>
      <c r="R128" s="732"/>
      <c r="S128" s="732"/>
      <c r="T128" s="733"/>
      <c r="U128" s="34" t="s">
        <v>249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244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250</v>
      </c>
      <c r="B129" s="54" t="s">
        <v>251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180</v>
      </c>
      <c r="Y129" s="728">
        <f t="shared" si="15"/>
        <v>180.9</v>
      </c>
      <c r="Z129" s="36">
        <f t="shared" si="20"/>
        <v>0.43617</v>
      </c>
      <c r="AA129" s="56"/>
      <c r="AB129" s="57"/>
      <c r="AC129" s="195" t="s">
        <v>238</v>
      </c>
      <c r="AG129" s="64"/>
      <c r="AJ129" s="68" t="s">
        <v>103</v>
      </c>
      <c r="AK129" s="68">
        <v>491.4</v>
      </c>
      <c r="BB129" s="196" t="s">
        <v>1</v>
      </c>
      <c r="BM129" s="64">
        <f t="shared" si="16"/>
        <v>196.79999999999998</v>
      </c>
      <c r="BN129" s="64">
        <f t="shared" si="17"/>
        <v>197.78399999999999</v>
      </c>
      <c r="BO129" s="64">
        <f t="shared" si="18"/>
        <v>0.36630036630036628</v>
      </c>
      <c r="BP129" s="64">
        <f t="shared" si="19"/>
        <v>0.36813186813186816</v>
      </c>
    </row>
    <row r="130" spans="1:68" ht="27" hidden="1" customHeight="1" x14ac:dyDescent="0.25">
      <c r="A130" s="54" t="s">
        <v>250</v>
      </c>
      <c r="B130" s="54" t="s">
        <v>252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132</v>
      </c>
      <c r="N130" s="33"/>
      <c r="O130" s="32">
        <v>45</v>
      </c>
      <c r="P130" s="1038" t="s">
        <v>253</v>
      </c>
      <c r="Q130" s="732"/>
      <c r="R130" s="732"/>
      <c r="S130" s="732"/>
      <c r="T130" s="733"/>
      <c r="U130" s="34" t="s">
        <v>249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244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254</v>
      </c>
      <c r="B131" s="54" t="s">
        <v>255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257</v>
      </c>
      <c r="B132" s="54" t="s">
        <v>258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66.666666666666657</v>
      </c>
      <c r="Y133" s="729">
        <f>IFERROR(Y124/H124,"0")+IFERROR(Y125/H125,"0")+IFERROR(Y126/H126,"0")+IFERROR(Y127/H127,"0")+IFERROR(Y128/H128,"0")+IFERROR(Y129/H129,"0")+IFERROR(Y130/H130,"0")+IFERROR(Y131/H131,"0")+IFERROR(Y132/H132,"0")</f>
        <v>67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0.43617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180</v>
      </c>
      <c r="Y134" s="729">
        <f>IFERROR(SUM(Y124:Y132),"0")</f>
        <v>180.9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176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260</v>
      </c>
      <c r="B136" s="54" t="s">
        <v>261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263</v>
      </c>
      <c r="B137" s="54" t="s">
        <v>264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266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267</v>
      </c>
      <c r="B142" s="54" t="s">
        <v>268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48</v>
      </c>
      <c r="Y143" s="728">
        <f>IFERROR(IF(X143="",0,CEILING((X143/$H143),1)*$H143),"")</f>
        <v>48</v>
      </c>
      <c r="Z143" s="36">
        <f>IFERROR(IF(Y143=0,"",ROUNDUP(Y143/H143,0)*0.00651),"")</f>
        <v>9.7650000000000001E-2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50.7</v>
      </c>
      <c r="BN143" s="64">
        <f>IFERROR(Y143*I143/H143,"0")</f>
        <v>50.7</v>
      </c>
      <c r="BO143" s="64">
        <f>IFERROR(1/J143*(X143/H143),"0")</f>
        <v>8.241758241758243E-2</v>
      </c>
      <c r="BP143" s="64">
        <f>IFERROR(1/J143*(Y143/H143),"0")</f>
        <v>8.241758241758243E-2</v>
      </c>
    </row>
    <row r="144" spans="1:68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15</v>
      </c>
      <c r="Y144" s="729">
        <f>IFERROR(Y142/H142,"0")+IFERROR(Y143/H143,"0")</f>
        <v>15</v>
      </c>
      <c r="Z144" s="729">
        <f>IFERROR(IF(Z142="",0,Z142),"0")+IFERROR(IF(Z143="",0,Z143),"0")</f>
        <v>9.7650000000000001E-2</v>
      </c>
      <c r="AA144" s="730"/>
      <c r="AB144" s="730"/>
      <c r="AC144" s="730"/>
    </row>
    <row r="145" spans="1:68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48</v>
      </c>
      <c r="Y145" s="729">
        <f>IFERROR(SUM(Y142:Y143),"0")</f>
        <v>48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147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customHeight="1" x14ac:dyDescent="0.25">
      <c r="A147" s="54" t="s">
        <v>271</v>
      </c>
      <c r="B147" s="54" t="s">
        <v>272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70</v>
      </c>
      <c r="Y147" s="728">
        <f>IFERROR(IF(X147="",0,CEILING((X147/$H147),1)*$H147),"")</f>
        <v>70</v>
      </c>
      <c r="Z147" s="36">
        <f>IFERROR(IF(Y147=0,"",ROUNDUP(Y147/H147,0)*0.00651),"")</f>
        <v>0.16275000000000001</v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76.7</v>
      </c>
      <c r="BN147" s="64">
        <f>IFERROR(Y147*I147/H147,"0")</f>
        <v>76.7</v>
      </c>
      <c r="BO147" s="64">
        <f>IFERROR(1/J147*(X147/H147),"0")</f>
        <v>0.13736263736263737</v>
      </c>
      <c r="BP147" s="64">
        <f>IFERROR(1/J147*(Y147/H147),"0")</f>
        <v>0.13736263736263737</v>
      </c>
    </row>
    <row r="148" spans="1:68" ht="27" hidden="1" customHeight="1" x14ac:dyDescent="0.25">
      <c r="A148" s="54" t="s">
        <v>271</v>
      </c>
      <c r="B148" s="54" t="s">
        <v>274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25</v>
      </c>
      <c r="Y149" s="729">
        <f>IFERROR(Y147/H147,"0")+IFERROR(Y148/H148,"0")</f>
        <v>25</v>
      </c>
      <c r="Z149" s="729">
        <f>IFERROR(IF(Z147="",0,Z147),"0")+IFERROR(IF(Z148="",0,Z148),"0")</f>
        <v>0.16275000000000001</v>
      </c>
      <c r="AA149" s="730"/>
      <c r="AB149" s="730"/>
      <c r="AC149" s="730"/>
    </row>
    <row r="150" spans="1:68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70</v>
      </c>
      <c r="Y150" s="729">
        <f>IFERROR(SUM(Y147:Y148),"0")</f>
        <v>70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275</v>
      </c>
      <c r="B152" s="54" t="s">
        <v>276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49.5</v>
      </c>
      <c r="Y153" s="728">
        <f>IFERROR(IF(X153="",0,CEILING((X153/$H153),1)*$H153),"")</f>
        <v>50.160000000000004</v>
      </c>
      <c r="Z153" s="36">
        <f>IFERROR(IF(Y153=0,"",ROUNDUP(Y153/H153,0)*0.00651),"")</f>
        <v>0.12369000000000001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54.524999999999999</v>
      </c>
      <c r="BN153" s="64">
        <f>IFERROR(Y153*I153/H153,"0")</f>
        <v>55.252000000000002</v>
      </c>
      <c r="BO153" s="64">
        <f>IFERROR(1/J153*(X153/H153),"0")</f>
        <v>0.10302197802197803</v>
      </c>
      <c r="BP153" s="64">
        <f>IFERROR(1/J153*(Y153/H153),"0")</f>
        <v>0.1043956043956044</v>
      </c>
    </row>
    <row r="154" spans="1:68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18.75</v>
      </c>
      <c r="Y154" s="729">
        <f>IFERROR(Y152/H152,"0")+IFERROR(Y153/H153,"0")</f>
        <v>19</v>
      </c>
      <c r="Z154" s="729">
        <f>IFERROR(IF(Z152="",0,Z152),"0")+IFERROR(IF(Z153="",0,Z153),"0")</f>
        <v>0.12369000000000001</v>
      </c>
      <c r="AA154" s="730"/>
      <c r="AB154" s="730"/>
      <c r="AC154" s="730"/>
    </row>
    <row r="155" spans="1:68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49.5</v>
      </c>
      <c r="Y155" s="729">
        <f>IFERROR(SUM(Y152:Y153),"0")</f>
        <v>50.160000000000004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278</v>
      </c>
      <c r="B158" s="54" t="s">
        <v>279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147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281</v>
      </c>
      <c r="B162" s="54" t="s">
        <v>282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284</v>
      </c>
      <c r="B163" s="54" t="s">
        <v>285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287</v>
      </c>
      <c r="B164" s="54" t="s">
        <v>288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292</v>
      </c>
      <c r="B166" s="54" t="s">
        <v>293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294</v>
      </c>
      <c r="B170" s="54" t="s">
        <v>295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300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301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136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302</v>
      </c>
      <c r="B177" s="54" t="s">
        <v>303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147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customHeight="1" x14ac:dyDescent="0.25">
      <c r="A181" s="54" t="s">
        <v>305</v>
      </c>
      <c r="B181" s="54" t="s">
        <v>306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40</v>
      </c>
      <c r="Y181" s="728">
        <f t="shared" ref="Y181:Y189" si="21">IFERROR(IF(X181="",0,CEILING((X181/$H181),1)*$H181),"")</f>
        <v>42</v>
      </c>
      <c r="Z181" s="36">
        <f>IFERROR(IF(Y181=0,"",ROUNDUP(Y181/H181,0)*0.00902),"")</f>
        <v>9.0200000000000002E-2</v>
      </c>
      <c r="AA181" s="56"/>
      <c r="AB181" s="57"/>
      <c r="AC181" s="237" t="s">
        <v>307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42.571428571428562</v>
      </c>
      <c r="BN181" s="64">
        <f t="shared" ref="BN181:BN189" si="23">IFERROR(Y181*I181/H181,"0")</f>
        <v>44.699999999999996</v>
      </c>
      <c r="BO181" s="64">
        <f t="shared" ref="BO181:BO189" si="24">IFERROR(1/J181*(X181/H181),"0")</f>
        <v>7.2150072150072145E-2</v>
      </c>
      <c r="BP181" s="64">
        <f t="shared" ref="BP181:BP189" si="25">IFERROR(1/J181*(Y181/H181),"0")</f>
        <v>7.575757575757576E-2</v>
      </c>
    </row>
    <row r="182" spans="1:68" ht="27" customHeight="1" x14ac:dyDescent="0.25">
      <c r="A182" s="54" t="s">
        <v>308</v>
      </c>
      <c r="B182" s="54" t="s">
        <v>309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20</v>
      </c>
      <c r="Y182" s="728">
        <f t="shared" si="21"/>
        <v>21</v>
      </c>
      <c r="Z182" s="36">
        <f>IFERROR(IF(Y182=0,"",ROUNDUP(Y182/H182,0)*0.00902),"")</f>
        <v>4.5100000000000001E-2</v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21.285714285714281</v>
      </c>
      <c r="BN182" s="64">
        <f t="shared" si="23"/>
        <v>22.349999999999998</v>
      </c>
      <c r="BO182" s="64">
        <f t="shared" si="24"/>
        <v>3.6075036075036072E-2</v>
      </c>
      <c r="BP182" s="64">
        <f t="shared" si="25"/>
        <v>3.787878787878788E-2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313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52.5</v>
      </c>
      <c r="Y184" s="728">
        <f t="shared" si="21"/>
        <v>52.5</v>
      </c>
      <c r="Z184" s="36">
        <f>IFERROR(IF(Y184=0,"",ROUNDUP(Y184/H184,0)*0.00502),"")</f>
        <v>0.1255</v>
      </c>
      <c r="AA184" s="56"/>
      <c r="AB184" s="57"/>
      <c r="AC184" s="243" t="s">
        <v>307</v>
      </c>
      <c r="AG184" s="64"/>
      <c r="AJ184" s="68"/>
      <c r="AK184" s="68">
        <v>0</v>
      </c>
      <c r="BB184" s="244" t="s">
        <v>1</v>
      </c>
      <c r="BM184" s="64">
        <f t="shared" si="22"/>
        <v>55.75</v>
      </c>
      <c r="BN184" s="64">
        <f t="shared" si="23"/>
        <v>55.75</v>
      </c>
      <c r="BO184" s="64">
        <f t="shared" si="24"/>
        <v>0.10683760683760685</v>
      </c>
      <c r="BP184" s="64">
        <f t="shared" si="25"/>
        <v>0.10683760683760685</v>
      </c>
    </row>
    <row r="185" spans="1:68" ht="27" customHeight="1" x14ac:dyDescent="0.25">
      <c r="A185" s="54" t="s">
        <v>316</v>
      </c>
      <c r="B185" s="54" t="s">
        <v>317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70</v>
      </c>
      <c r="Y185" s="728">
        <f t="shared" si="21"/>
        <v>71.400000000000006</v>
      </c>
      <c r="Z185" s="36">
        <f>IFERROR(IF(Y185=0,"",ROUNDUP(Y185/H185,0)*0.00502),"")</f>
        <v>0.17068</v>
      </c>
      <c r="AA185" s="56"/>
      <c r="AB185" s="57"/>
      <c r="AC185" s="245" t="s">
        <v>310</v>
      </c>
      <c r="AG185" s="64"/>
      <c r="AJ185" s="68"/>
      <c r="AK185" s="68">
        <v>0</v>
      </c>
      <c r="BB185" s="246" t="s">
        <v>1</v>
      </c>
      <c r="BM185" s="64">
        <f t="shared" si="22"/>
        <v>74.333333333333329</v>
      </c>
      <c r="BN185" s="64">
        <f t="shared" si="23"/>
        <v>75.820000000000007</v>
      </c>
      <c r="BO185" s="64">
        <f t="shared" si="24"/>
        <v>0.14245014245014245</v>
      </c>
      <c r="BP185" s="64">
        <f t="shared" si="25"/>
        <v>0.14529914529914531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320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321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322</v>
      </c>
      <c r="B187" s="54" t="s">
        <v>323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70</v>
      </c>
      <c r="Y187" s="728">
        <f t="shared" si="21"/>
        <v>71.400000000000006</v>
      </c>
      <c r="Z187" s="36">
        <f>IFERROR(IF(Y187=0,"",ROUNDUP(Y187/H187,0)*0.00502),"")</f>
        <v>0.17068</v>
      </c>
      <c r="AA187" s="56"/>
      <c r="AB187" s="57"/>
      <c r="AC187" s="249" t="s">
        <v>313</v>
      </c>
      <c r="AG187" s="64"/>
      <c r="AJ187" s="68"/>
      <c r="AK187" s="68">
        <v>0</v>
      </c>
      <c r="BB187" s="250" t="s">
        <v>1</v>
      </c>
      <c r="BM187" s="64">
        <f t="shared" si="22"/>
        <v>73.333333333333329</v>
      </c>
      <c r="BN187" s="64">
        <f t="shared" si="23"/>
        <v>74.8</v>
      </c>
      <c r="BO187" s="64">
        <f t="shared" si="24"/>
        <v>0.14245014245014245</v>
      </c>
      <c r="BP187" s="64">
        <f t="shared" si="25"/>
        <v>0.14529914529914531</v>
      </c>
    </row>
    <row r="188" spans="1:68" ht="27" hidden="1" customHeight="1" x14ac:dyDescent="0.25">
      <c r="A188" s="54" t="s">
        <v>324</v>
      </c>
      <c r="B188" s="54" t="s">
        <v>325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313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326</v>
      </c>
      <c r="B189" s="54" t="s">
        <v>327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328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105.95238095238095</v>
      </c>
      <c r="Y190" s="729">
        <f>IFERROR(Y181/H181,"0")+IFERROR(Y182/H182,"0")+IFERROR(Y183/H183,"0")+IFERROR(Y184/H184,"0")+IFERROR(Y185/H185,"0")+IFERROR(Y186/H186,"0")+IFERROR(Y187/H187,"0")+IFERROR(Y188/H188,"0")+IFERROR(Y189/H189,"0")</f>
        <v>108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0.60216000000000003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252.5</v>
      </c>
      <c r="Y191" s="729">
        <f>IFERROR(SUM(Y181:Y189),"0")</f>
        <v>258.3</v>
      </c>
      <c r="Z191" s="37"/>
      <c r="AA191" s="730"/>
      <c r="AB191" s="730"/>
      <c r="AC191" s="730"/>
    </row>
    <row r="192" spans="1:68" ht="16.5" hidden="1" customHeight="1" x14ac:dyDescent="0.25">
      <c r="A192" s="757" t="s">
        <v>329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330</v>
      </c>
      <c r="B194" s="54" t="s">
        <v>331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332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332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136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335</v>
      </c>
      <c r="B199" s="54" t="s">
        <v>336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337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338</v>
      </c>
      <c r="B200" s="54" t="s">
        <v>339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337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147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340</v>
      </c>
      <c r="B204" s="54" t="s">
        <v>341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50</v>
      </c>
      <c r="Y204" s="728">
        <f t="shared" ref="Y204:Y211" si="26">IFERROR(IF(X204="",0,CEILING((X204/$H204),1)*$H204),"")</f>
        <v>54</v>
      </c>
      <c r="Z204" s="36">
        <f>IFERROR(IF(Y204=0,"",ROUNDUP(Y204/H204,0)*0.00902),"")</f>
        <v>9.0200000000000002E-2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51.944444444444443</v>
      </c>
      <c r="BN204" s="64">
        <f t="shared" ref="BN204:BN211" si="28">IFERROR(Y204*I204/H204,"0")</f>
        <v>56.099999999999994</v>
      </c>
      <c r="BO204" s="64">
        <f t="shared" ref="BO204:BO211" si="29">IFERROR(1/J204*(X204/H204),"0")</f>
        <v>7.0145903479236812E-2</v>
      </c>
      <c r="BP204" s="64">
        <f t="shared" ref="BP204:BP211" si="30">IFERROR(1/J204*(Y204/H204),"0")</f>
        <v>7.575757575757576E-2</v>
      </c>
    </row>
    <row r="205" spans="1:68" ht="27" customHeight="1" x14ac:dyDescent="0.25">
      <c r="A205" s="54" t="s">
        <v>343</v>
      </c>
      <c r="B205" s="54" t="s">
        <v>344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50</v>
      </c>
      <c r="Y205" s="728">
        <f t="shared" si="26"/>
        <v>54</v>
      </c>
      <c r="Z205" s="36">
        <f>IFERROR(IF(Y205=0,"",ROUNDUP(Y205/H205,0)*0.00902),"")</f>
        <v>9.0200000000000002E-2</v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27"/>
        <v>51.944444444444443</v>
      </c>
      <c r="BN205" s="64">
        <f t="shared" si="28"/>
        <v>56.099999999999994</v>
      </c>
      <c r="BO205" s="64">
        <f t="shared" si="29"/>
        <v>7.0145903479236812E-2</v>
      </c>
      <c r="BP205" s="64">
        <f t="shared" si="30"/>
        <v>7.575757575757576E-2</v>
      </c>
    </row>
    <row r="206" spans="1:68" ht="27" customHeight="1" x14ac:dyDescent="0.25">
      <c r="A206" s="54" t="s">
        <v>346</v>
      </c>
      <c r="B206" s="54" t="s">
        <v>347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50</v>
      </c>
      <c r="Y206" s="728">
        <f t="shared" si="26"/>
        <v>54</v>
      </c>
      <c r="Z206" s="36">
        <f>IFERROR(IF(Y206=0,"",ROUNDUP(Y206/H206,0)*0.00902),"")</f>
        <v>9.0200000000000002E-2</v>
      </c>
      <c r="AA206" s="56"/>
      <c r="AB206" s="57"/>
      <c r="AC206" s="267" t="s">
        <v>348</v>
      </c>
      <c r="AG206" s="64"/>
      <c r="AJ206" s="68"/>
      <c r="AK206" s="68">
        <v>0</v>
      </c>
      <c r="BB206" s="268" t="s">
        <v>1</v>
      </c>
      <c r="BM206" s="64">
        <f t="shared" si="27"/>
        <v>51.944444444444443</v>
      </c>
      <c r="BN206" s="64">
        <f t="shared" si="28"/>
        <v>56.099999999999994</v>
      </c>
      <c r="BO206" s="64">
        <f t="shared" si="29"/>
        <v>7.0145903479236812E-2</v>
      </c>
      <c r="BP206" s="64">
        <f t="shared" si="30"/>
        <v>7.575757575757576E-2</v>
      </c>
    </row>
    <row r="207" spans="1:68" ht="27" customHeight="1" x14ac:dyDescent="0.25">
      <c r="A207" s="54" t="s">
        <v>349</v>
      </c>
      <c r="B207" s="54" t="s">
        <v>350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70</v>
      </c>
      <c r="Y207" s="728">
        <f t="shared" si="26"/>
        <v>70.2</v>
      </c>
      <c r="Z207" s="36">
        <f>IFERROR(IF(Y207=0,"",ROUNDUP(Y207/H207,0)*0.00902),"")</f>
        <v>0.11726</v>
      </c>
      <c r="AA207" s="56"/>
      <c r="AB207" s="57"/>
      <c r="AC207" s="269" t="s">
        <v>351</v>
      </c>
      <c r="AG207" s="64"/>
      <c r="AJ207" s="68"/>
      <c r="AK207" s="68">
        <v>0</v>
      </c>
      <c r="BB207" s="270" t="s">
        <v>1</v>
      </c>
      <c r="BM207" s="64">
        <f t="shared" si="27"/>
        <v>72.722222222222229</v>
      </c>
      <c r="BN207" s="64">
        <f t="shared" si="28"/>
        <v>72.930000000000007</v>
      </c>
      <c r="BO207" s="64">
        <f t="shared" si="29"/>
        <v>9.8204264870931535E-2</v>
      </c>
      <c r="BP207" s="64">
        <f t="shared" si="30"/>
        <v>9.8484848484848481E-2</v>
      </c>
    </row>
    <row r="208" spans="1:68" ht="27" hidden="1" customHeight="1" x14ac:dyDescent="0.25">
      <c r="A208" s="54" t="s">
        <v>352</v>
      </c>
      <c r="B208" s="54" t="s">
        <v>353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354</v>
      </c>
      <c r="B209" s="54" t="s">
        <v>355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15</v>
      </c>
      <c r="Y209" s="728">
        <f t="shared" si="26"/>
        <v>16.2</v>
      </c>
      <c r="Z209" s="36">
        <f>IFERROR(IF(Y209=0,"",ROUNDUP(Y209/H209,0)*0.00502),"")</f>
        <v>4.5179999999999998E-2</v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27"/>
        <v>15.833333333333332</v>
      </c>
      <c r="BN209" s="64">
        <f t="shared" si="28"/>
        <v>17.099999999999998</v>
      </c>
      <c r="BO209" s="64">
        <f t="shared" si="29"/>
        <v>3.561253561253562E-2</v>
      </c>
      <c r="BP209" s="64">
        <f t="shared" si="30"/>
        <v>3.8461538461538464E-2</v>
      </c>
    </row>
    <row r="210" spans="1:68" ht="27" customHeight="1" x14ac:dyDescent="0.25">
      <c r="A210" s="54" t="s">
        <v>356</v>
      </c>
      <c r="B210" s="54" t="s">
        <v>357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15</v>
      </c>
      <c r="Y210" s="728">
        <f t="shared" si="26"/>
        <v>16.2</v>
      </c>
      <c r="Z210" s="36">
        <f>IFERROR(IF(Y210=0,"",ROUNDUP(Y210/H210,0)*0.00502),"")</f>
        <v>4.5179999999999998E-2</v>
      </c>
      <c r="AA210" s="56"/>
      <c r="AB210" s="57"/>
      <c r="AC210" s="275" t="s">
        <v>348</v>
      </c>
      <c r="AG210" s="64"/>
      <c r="AJ210" s="68"/>
      <c r="AK210" s="68">
        <v>0</v>
      </c>
      <c r="BB210" s="276" t="s">
        <v>1</v>
      </c>
      <c r="BM210" s="64">
        <f t="shared" si="27"/>
        <v>15.833333333333332</v>
      </c>
      <c r="BN210" s="64">
        <f t="shared" si="28"/>
        <v>17.099999999999998</v>
      </c>
      <c r="BO210" s="64">
        <f t="shared" si="29"/>
        <v>3.561253561253562E-2</v>
      </c>
      <c r="BP210" s="64">
        <f t="shared" si="30"/>
        <v>3.8461538461538464E-2</v>
      </c>
    </row>
    <row r="211" spans="1:68" ht="27" hidden="1" customHeight="1" x14ac:dyDescent="0.25">
      <c r="A211" s="54" t="s">
        <v>358</v>
      </c>
      <c r="B211" s="54" t="s">
        <v>359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351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57.407407407407412</v>
      </c>
      <c r="Y212" s="729">
        <f>IFERROR(Y204/H204,"0")+IFERROR(Y205/H205,"0")+IFERROR(Y206/H206,"0")+IFERROR(Y207/H207,"0")+IFERROR(Y208/H208,"0")+IFERROR(Y209/H209,"0")+IFERROR(Y210/H210,"0")+IFERROR(Y211/H211,"0")</f>
        <v>61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0.47821999999999998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250</v>
      </c>
      <c r="Y213" s="729">
        <f>IFERROR(SUM(Y204:Y211),"0")</f>
        <v>264.59999999999997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360</v>
      </c>
      <c r="B215" s="54" t="s">
        <v>361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363</v>
      </c>
      <c r="B216" s="54" t="s">
        <v>364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132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368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369</v>
      </c>
      <c r="B218" s="54" t="s">
        <v>370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50</v>
      </c>
      <c r="Y218" s="728">
        <f t="shared" si="31"/>
        <v>52.199999999999996</v>
      </c>
      <c r="Z218" s="36">
        <f>IFERROR(IF(Y218=0,"",ROUNDUP(Y218/H218,0)*0.01898),"")</f>
        <v>0.11388000000000001</v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52.982758620689658</v>
      </c>
      <c r="BN218" s="64">
        <f t="shared" si="33"/>
        <v>55.313999999999993</v>
      </c>
      <c r="BO218" s="64">
        <f t="shared" si="34"/>
        <v>8.9798850574712652E-2</v>
      </c>
      <c r="BP218" s="64">
        <f t="shared" si="35"/>
        <v>9.375E-2</v>
      </c>
    </row>
    <row r="219" spans="1:68" ht="27" customHeight="1" x14ac:dyDescent="0.25">
      <c r="A219" s="54" t="s">
        <v>372</v>
      </c>
      <c r="B219" s="54" t="s">
        <v>373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140</v>
      </c>
      <c r="Y219" s="728">
        <f t="shared" si="31"/>
        <v>141.6</v>
      </c>
      <c r="Z219" s="36">
        <f t="shared" ref="Z219:Z226" si="36">IFERROR(IF(Y219=0,"",ROUNDUP(Y219/H219,0)*0.00651),"")</f>
        <v>0.38408999999999999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2"/>
        <v>155.75</v>
      </c>
      <c r="BN219" s="64">
        <f t="shared" si="33"/>
        <v>157.53</v>
      </c>
      <c r="BO219" s="64">
        <f t="shared" si="34"/>
        <v>0.32051282051282054</v>
      </c>
      <c r="BP219" s="64">
        <f t="shared" si="35"/>
        <v>0.32417582417582419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132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160</v>
      </c>
      <c r="Y221" s="728">
        <f t="shared" si="31"/>
        <v>160.79999999999998</v>
      </c>
      <c r="Z221" s="36">
        <f t="shared" si="36"/>
        <v>0.43617</v>
      </c>
      <c r="AA221" s="56"/>
      <c r="AB221" s="57"/>
      <c r="AC221" s="291" t="s">
        <v>371</v>
      </c>
      <c r="AG221" s="64"/>
      <c r="AJ221" s="68"/>
      <c r="AK221" s="68">
        <v>0</v>
      </c>
      <c r="BB221" s="292" t="s">
        <v>1</v>
      </c>
      <c r="BM221" s="64">
        <f t="shared" si="32"/>
        <v>176.80000000000004</v>
      </c>
      <c r="BN221" s="64">
        <f t="shared" si="33"/>
        <v>177.684</v>
      </c>
      <c r="BO221" s="64">
        <f t="shared" si="34"/>
        <v>0.36630036630036633</v>
      </c>
      <c r="BP221" s="64">
        <f t="shared" si="35"/>
        <v>0.36813186813186816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371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381</v>
      </c>
      <c r="B223" s="54" t="s">
        <v>382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384</v>
      </c>
      <c r="B224" s="54" t="s">
        <v>385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100</v>
      </c>
      <c r="Y224" s="728">
        <f t="shared" si="31"/>
        <v>100.8</v>
      </c>
      <c r="Z224" s="36">
        <f t="shared" si="36"/>
        <v>0.27342</v>
      </c>
      <c r="AA224" s="56"/>
      <c r="AB224" s="57"/>
      <c r="AC224" s="297" t="s">
        <v>383</v>
      </c>
      <c r="AG224" s="64"/>
      <c r="AJ224" s="68"/>
      <c r="AK224" s="68">
        <v>0</v>
      </c>
      <c r="BB224" s="298" t="s">
        <v>1</v>
      </c>
      <c r="BM224" s="64">
        <f t="shared" si="32"/>
        <v>110.5</v>
      </c>
      <c r="BN224" s="64">
        <f t="shared" si="33"/>
        <v>111.384</v>
      </c>
      <c r="BO224" s="64">
        <f t="shared" si="34"/>
        <v>0.22893772893772898</v>
      </c>
      <c r="BP224" s="64">
        <f t="shared" si="35"/>
        <v>0.23076923076923078</v>
      </c>
    </row>
    <row r="225" spans="1:68" ht="27" customHeight="1" x14ac:dyDescent="0.25">
      <c r="A225" s="54" t="s">
        <v>386</v>
      </c>
      <c r="B225" s="54" t="s">
        <v>387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140</v>
      </c>
      <c r="Y225" s="728">
        <f t="shared" si="31"/>
        <v>141.6</v>
      </c>
      <c r="Z225" s="36">
        <f t="shared" si="36"/>
        <v>0.38408999999999999</v>
      </c>
      <c r="AA225" s="56"/>
      <c r="AB225" s="57"/>
      <c r="AC225" s="299" t="s">
        <v>388</v>
      </c>
      <c r="AG225" s="64"/>
      <c r="AJ225" s="68"/>
      <c r="AK225" s="68">
        <v>0</v>
      </c>
      <c r="BB225" s="300" t="s">
        <v>1</v>
      </c>
      <c r="BM225" s="64">
        <f t="shared" si="32"/>
        <v>155.05000000000001</v>
      </c>
      <c r="BN225" s="64">
        <f t="shared" si="33"/>
        <v>156.822</v>
      </c>
      <c r="BO225" s="64">
        <f t="shared" si="34"/>
        <v>0.32051282051282054</v>
      </c>
      <c r="BP225" s="64">
        <f t="shared" si="35"/>
        <v>0.32417582417582419</v>
      </c>
    </row>
    <row r="226" spans="1:68" ht="27" hidden="1" customHeight="1" x14ac:dyDescent="0.25">
      <c r="A226" s="54" t="s">
        <v>389</v>
      </c>
      <c r="B226" s="54" t="s">
        <v>390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391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392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230.74712643678166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233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1.59165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590</v>
      </c>
      <c r="Y228" s="729">
        <f>IFERROR(SUM(Y215:Y226),"0")</f>
        <v>597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176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393</v>
      </c>
      <c r="B230" s="54" t="s">
        <v>394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132</v>
      </c>
      <c r="N230" s="33"/>
      <c r="O230" s="32">
        <v>30</v>
      </c>
      <c r="P230" s="837" t="s">
        <v>395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397</v>
      </c>
      <c r="B231" s="54" t="s">
        <v>398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399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400</v>
      </c>
      <c r="B232" s="54" t="s">
        <v>401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132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48</v>
      </c>
      <c r="Y232" s="728">
        <f>IFERROR(IF(X232="",0,CEILING((X232/$H232),1)*$H232),"")</f>
        <v>48</v>
      </c>
      <c r="Z232" s="36">
        <f>IFERROR(IF(Y232=0,"",ROUNDUP(Y232/H232,0)*0.00651),"")</f>
        <v>0.13020000000000001</v>
      </c>
      <c r="AA232" s="56"/>
      <c r="AB232" s="57"/>
      <c r="AC232" s="307" t="s">
        <v>402</v>
      </c>
      <c r="AG232" s="64"/>
      <c r="AJ232" s="68"/>
      <c r="AK232" s="68">
        <v>0</v>
      </c>
      <c r="BB232" s="308" t="s">
        <v>1</v>
      </c>
      <c r="BM232" s="64">
        <f>IFERROR(X232*I232/H232,"0")</f>
        <v>53.040000000000006</v>
      </c>
      <c r="BN232" s="64">
        <f>IFERROR(Y232*I232/H232,"0")</f>
        <v>53.040000000000006</v>
      </c>
      <c r="BO232" s="64">
        <f>IFERROR(1/J232*(X232/H232),"0")</f>
        <v>0.1098901098901099</v>
      </c>
      <c r="BP232" s="64">
        <f>IFERROR(1/J232*(Y232/H232),"0")</f>
        <v>0.1098901098901099</v>
      </c>
    </row>
    <row r="233" spans="1:68" ht="27" customHeight="1" x14ac:dyDescent="0.25">
      <c r="A233" s="54" t="s">
        <v>403</v>
      </c>
      <c r="B233" s="54" t="s">
        <v>404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52</v>
      </c>
      <c r="Y233" s="728">
        <f>IFERROR(IF(X233="",0,CEILING((X233/$H233),1)*$H233),"")</f>
        <v>52.8</v>
      </c>
      <c r="Z233" s="36">
        <f>IFERROR(IF(Y233=0,"",ROUNDUP(Y233/H233,0)*0.00651),"")</f>
        <v>0.14322000000000001</v>
      </c>
      <c r="AA233" s="56"/>
      <c r="AB233" s="57"/>
      <c r="AC233" s="309" t="s">
        <v>396</v>
      </c>
      <c r="AG233" s="64"/>
      <c r="AJ233" s="68"/>
      <c r="AK233" s="68">
        <v>0</v>
      </c>
      <c r="BB233" s="310" t="s">
        <v>1</v>
      </c>
      <c r="BM233" s="64">
        <f>IFERROR(X233*I233/H233,"0")</f>
        <v>57.46</v>
      </c>
      <c r="BN233" s="64">
        <f>IFERROR(Y233*I233/H233,"0")</f>
        <v>58.344000000000001</v>
      </c>
      <c r="BO233" s="64">
        <f>IFERROR(1/J233*(X233/H233),"0")</f>
        <v>0.11904761904761907</v>
      </c>
      <c r="BP233" s="64">
        <f>IFERROR(1/J233*(Y233/H233),"0")</f>
        <v>0.12087912087912089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41.666666666666671</v>
      </c>
      <c r="Y234" s="729">
        <f>IFERROR(Y230/H230,"0")+IFERROR(Y231/H231,"0")+IFERROR(Y232/H232,"0")+IFERROR(Y233/H233,"0")</f>
        <v>42</v>
      </c>
      <c r="Z234" s="729">
        <f>IFERROR(IF(Z230="",0,Z230),"0")+IFERROR(IF(Z231="",0,Z231),"0")+IFERROR(IF(Z232="",0,Z232),"0")+IFERROR(IF(Z233="",0,Z233),"0")</f>
        <v>0.27342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100</v>
      </c>
      <c r="Y235" s="729">
        <f>IFERROR(SUM(Y230:Y233),"0")</f>
        <v>100.8</v>
      </c>
      <c r="Z235" s="37"/>
      <c r="AA235" s="730"/>
      <c r="AB235" s="730"/>
      <c r="AC235" s="730"/>
    </row>
    <row r="236" spans="1:68" ht="16.5" hidden="1" customHeight="1" x14ac:dyDescent="0.25">
      <c r="A236" s="757" t="s">
        <v>405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406</v>
      </c>
      <c r="B238" s="54" t="s">
        <v>407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409</v>
      </c>
      <c r="B239" s="54" t="s">
        <v>410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411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412</v>
      </c>
      <c r="B240" s="54" t="s">
        <v>413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408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414</v>
      </c>
      <c r="B241" s="54" t="s">
        <v>415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411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416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417</v>
      </c>
      <c r="B246" s="54" t="s">
        <v>418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419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417</v>
      </c>
      <c r="B247" s="54" t="s">
        <v>420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422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423</v>
      </c>
      <c r="B248" s="54" t="s">
        <v>424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425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426</v>
      </c>
      <c r="B249" s="54" t="s">
        <v>427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428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426</v>
      </c>
      <c r="B250" s="54" t="s">
        <v>429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421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422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430</v>
      </c>
      <c r="B251" s="54" t="s">
        <v>431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434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425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437</v>
      </c>
      <c r="B254" s="54" t="s">
        <v>438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428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136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439</v>
      </c>
      <c r="B258" s="54" t="s">
        <v>440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442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443</v>
      </c>
      <c r="B263" s="54" t="s">
        <v>444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445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446</v>
      </c>
      <c r="B264" s="54" t="s">
        <v>447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421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448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446</v>
      </c>
      <c r="B265" s="54" t="s">
        <v>449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450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451</v>
      </c>
      <c r="B266" s="54" t="s">
        <v>452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453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454</v>
      </c>
      <c r="B267" s="54" t="s">
        <v>455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456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459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462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465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466</v>
      </c>
      <c r="B271" s="54" t="s">
        <v>467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468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469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470</v>
      </c>
      <c r="B276" s="54" t="s">
        <v>471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411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472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473</v>
      </c>
      <c r="B281" s="54" t="s">
        <v>474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475</v>
      </c>
      <c r="B282" s="54" t="s">
        <v>476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478</v>
      </c>
      <c r="B283" s="54" t="s">
        <v>479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481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482</v>
      </c>
      <c r="B288" s="54" t="s">
        <v>483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484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487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488</v>
      </c>
      <c r="B290" s="54" t="s">
        <v>489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132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120</v>
      </c>
      <c r="Y290" s="728">
        <f>IFERROR(IF(X290="",0,CEILING((X290/$H290),1)*$H290),"")</f>
        <v>120</v>
      </c>
      <c r="Z290" s="36">
        <f>IFERROR(IF(Y290=0,"",ROUNDUP(Y290/H290,0)*0.00651),"")</f>
        <v>0.32550000000000001</v>
      </c>
      <c r="AA290" s="56"/>
      <c r="AB290" s="57"/>
      <c r="AC290" s="369" t="s">
        <v>490</v>
      </c>
      <c r="AG290" s="64"/>
      <c r="AJ290" s="68"/>
      <c r="AK290" s="68">
        <v>0</v>
      </c>
      <c r="BB290" s="370" t="s">
        <v>1</v>
      </c>
      <c r="BM290" s="64">
        <f>IFERROR(X290*I290/H290,"0")</f>
        <v>132.60000000000002</v>
      </c>
      <c r="BN290" s="64">
        <f>IFERROR(Y290*I290/H290,"0")</f>
        <v>132.60000000000002</v>
      </c>
      <c r="BO290" s="64">
        <f>IFERROR(1/J290*(X290/H290),"0")</f>
        <v>0.27472527472527475</v>
      </c>
      <c r="BP290" s="64">
        <f>IFERROR(1/J290*(Y290/H290),"0")</f>
        <v>0.27472527472527475</v>
      </c>
    </row>
    <row r="291" spans="1:68" ht="37.5" customHeight="1" x14ac:dyDescent="0.25">
      <c r="A291" s="54" t="s">
        <v>491</v>
      </c>
      <c r="B291" s="54" t="s">
        <v>492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120</v>
      </c>
      <c r="Y291" s="728">
        <f>IFERROR(IF(X291="",0,CEILING((X291/$H291),1)*$H291),"")</f>
        <v>120</v>
      </c>
      <c r="Z291" s="36">
        <f>IFERROR(IF(Y291=0,"",ROUNDUP(Y291/H291,0)*0.00651),"")</f>
        <v>0.32550000000000001</v>
      </c>
      <c r="AA291" s="56"/>
      <c r="AB291" s="57"/>
      <c r="AC291" s="371" t="s">
        <v>493</v>
      </c>
      <c r="AG291" s="64"/>
      <c r="AJ291" s="68" t="s">
        <v>103</v>
      </c>
      <c r="AK291" s="68">
        <v>436.8</v>
      </c>
      <c r="BB291" s="372" t="s">
        <v>1</v>
      </c>
      <c r="BM291" s="64">
        <f>IFERROR(X291*I291/H291,"0")</f>
        <v>129.00000000000003</v>
      </c>
      <c r="BN291" s="64">
        <f>IFERROR(Y291*I291/H291,"0")</f>
        <v>129.00000000000003</v>
      </c>
      <c r="BO291" s="64">
        <f>IFERROR(1/J291*(X291/H291),"0")</f>
        <v>0.27472527472527475</v>
      </c>
      <c r="BP291" s="64">
        <f>IFERROR(1/J291*(Y291/H291),"0")</f>
        <v>0.27472527472527475</v>
      </c>
    </row>
    <row r="292" spans="1:68" ht="37.5" hidden="1" customHeight="1" x14ac:dyDescent="0.25">
      <c r="A292" s="54" t="s">
        <v>494</v>
      </c>
      <c r="B292" s="54" t="s">
        <v>495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496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100</v>
      </c>
      <c r="Y293" s="729">
        <f>IFERROR(Y288/H288,"0")+IFERROR(Y289/H289,"0")+IFERROR(Y290/H290,"0")+IFERROR(Y291/H291,"0")+IFERROR(Y292/H292,"0")</f>
        <v>100</v>
      </c>
      <c r="Z293" s="729">
        <f>IFERROR(IF(Z288="",0,Z288),"0")+IFERROR(IF(Z289="",0,Z289),"0")+IFERROR(IF(Z290="",0,Z290),"0")+IFERROR(IF(Z291="",0,Z291),"0")+IFERROR(IF(Z292="",0,Z292),"0")</f>
        <v>0.65100000000000002</v>
      </c>
      <c r="AA293" s="730"/>
      <c r="AB293" s="730"/>
      <c r="AC293" s="730"/>
    </row>
    <row r="294" spans="1:68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240</v>
      </c>
      <c r="Y294" s="729">
        <f>IFERROR(SUM(Y288:Y292),"0")</f>
        <v>240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497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498</v>
      </c>
      <c r="B297" s="54" t="s">
        <v>499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500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147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501</v>
      </c>
      <c r="B301" s="54" t="s">
        <v>502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503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504</v>
      </c>
      <c r="B305" s="54" t="s">
        <v>505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506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507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508</v>
      </c>
      <c r="B310" s="54" t="s">
        <v>509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510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147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511</v>
      </c>
      <c r="B314" s="54" t="s">
        <v>512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513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514</v>
      </c>
      <c r="B318" s="54" t="s">
        <v>515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516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517</v>
      </c>
      <c r="B319" s="54" t="s">
        <v>518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519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520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521</v>
      </c>
      <c r="B324" s="54" t="s">
        <v>522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411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147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523</v>
      </c>
      <c r="B328" s="54" t="s">
        <v>524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525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525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528</v>
      </c>
      <c r="B333" s="54" t="s">
        <v>529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530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531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532</v>
      </c>
      <c r="B338" s="54" t="s">
        <v>533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534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147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535</v>
      </c>
      <c r="B342" s="54" t="s">
        <v>536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537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538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539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540</v>
      </c>
      <c r="B347" s="54" t="s">
        <v>541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542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543</v>
      </c>
      <c r="B348" s="54" t="s">
        <v>544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545</v>
      </c>
      <c r="M348" s="33" t="s">
        <v>102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546</v>
      </c>
      <c r="AG348" s="64"/>
      <c r="AJ348" s="68" t="s">
        <v>547</v>
      </c>
      <c r="AK348" s="68">
        <v>86.4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543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421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546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147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176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10</v>
      </c>
      <c r="Y376" s="728">
        <f>IFERROR(IF(X376="",0,CEILING((X376/$H376),1)*$H376),"")</f>
        <v>16.8</v>
      </c>
      <c r="Z376" s="36">
        <f>IFERROR(IF(Y376=0,"",ROUNDUP(Y376/H376,0)*0.01898),"")</f>
        <v>3.7960000000000001E-2</v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10.617857142857142</v>
      </c>
      <c r="BN376" s="64">
        <f>IFERROR(Y376*I376/H376,"0")</f>
        <v>17.838000000000001</v>
      </c>
      <c r="BO376" s="64">
        <f>IFERROR(1/J376*(X376/H376),"0")</f>
        <v>1.8601190476190476E-2</v>
      </c>
      <c r="BP376" s="64">
        <f>IFERROR(1/J376*(Y376/H376),"0")</f>
        <v>3.125E-2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1.1904761904761905</v>
      </c>
      <c r="Y377" s="729">
        <f>IFERROR(Y374/H374,"0")+IFERROR(Y375/H375,"0")+IFERROR(Y376/H376,"0")</f>
        <v>2</v>
      </c>
      <c r="Z377" s="729">
        <f>IFERROR(IF(Z374="",0,Z374),"0")+IFERROR(IF(Z375="",0,Z375),"0")+IFERROR(IF(Z376="",0,Z376),"0")</f>
        <v>3.7960000000000001E-2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10</v>
      </c>
      <c r="Y378" s="729">
        <f>IFERROR(SUM(Y374:Y376),"0")</f>
        <v>16.8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249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147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12</v>
      </c>
      <c r="Y394" s="728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13.52</v>
      </c>
      <c r="BN394" s="64">
        <f>IFERROR(Y394*I394/H394,"0")</f>
        <v>14.196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6.6666666666666661</v>
      </c>
      <c r="Y395" s="729">
        <f>IFERROR(Y394/H394,"0")</f>
        <v>7</v>
      </c>
      <c r="Z395" s="729">
        <f>IFERROR(IF(Z394="",0,Z394),"0")</f>
        <v>4.5569999999999999E-2</v>
      </c>
      <c r="AA395" s="730"/>
      <c r="AB395" s="730"/>
      <c r="AC395" s="730"/>
    </row>
    <row r="396" spans="1:68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12</v>
      </c>
      <c r="Y396" s="729">
        <f>IFERROR(SUM(Y394:Y394),"0")</f>
        <v>12.6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hidden="1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103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421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646</v>
      </c>
      <c r="AG408" s="64"/>
      <c r="AJ408" s="68" t="s">
        <v>103</v>
      </c>
      <c r="AK408" s="68">
        <v>720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421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132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50</v>
      </c>
      <c r="Y410" s="728">
        <f t="shared" si="57"/>
        <v>60</v>
      </c>
      <c r="Z410" s="36">
        <f>IFERROR(IF(Y410=0,"",ROUNDUP(Y410/H410,0)*0.02175),"")</f>
        <v>8.6999999999999994E-2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51.6</v>
      </c>
      <c r="BN410" s="64">
        <f t="shared" si="59"/>
        <v>61.92</v>
      </c>
      <c r="BO410" s="64">
        <f t="shared" si="60"/>
        <v>6.9444444444444448E-2</v>
      </c>
      <c r="BP410" s="64">
        <f t="shared" si="61"/>
        <v>8.3333333333333329E-2</v>
      </c>
    </row>
    <row r="411" spans="1:68" ht="37.5" hidden="1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653</v>
      </c>
      <c r="AG411" s="64"/>
      <c r="AJ411" s="68" t="s">
        <v>103</v>
      </c>
      <c r="AK411" s="68">
        <v>720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421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3.3333333333333335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8.6999999999999994E-2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50</v>
      </c>
      <c r="Y417" s="729">
        <f>IFERROR(SUM(Y406:Y415),"0")</f>
        <v>60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136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200</v>
      </c>
      <c r="Y419" s="728">
        <f>IFERROR(IF(X419="",0,CEILING((X419/$H419),1)*$H419),"")</f>
        <v>210</v>
      </c>
      <c r="Z419" s="36">
        <f>IFERROR(IF(Y419=0,"",ROUNDUP(Y419/H419,0)*0.02175),"")</f>
        <v>0.30449999999999999</v>
      </c>
      <c r="AA419" s="56"/>
      <c r="AB419" s="57"/>
      <c r="AC419" s="485" t="s">
        <v>664</v>
      </c>
      <c r="AG419" s="64"/>
      <c r="AJ419" s="68" t="s">
        <v>103</v>
      </c>
      <c r="AK419" s="68">
        <v>720</v>
      </c>
      <c r="BB419" s="486" t="s">
        <v>1</v>
      </c>
      <c r="BM419" s="64">
        <f>IFERROR(X419*I419/H419,"0")</f>
        <v>206.4</v>
      </c>
      <c r="BN419" s="64">
        <f>IFERROR(Y419*I419/H419,"0")</f>
        <v>216.72</v>
      </c>
      <c r="BO419" s="64">
        <f>IFERROR(1/J419*(X419/H419),"0")</f>
        <v>0.27777777777777779</v>
      </c>
      <c r="BP419" s="64">
        <f>IFERROR(1/J419*(Y419/H419),"0")</f>
        <v>0.29166666666666663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13.333333333333334</v>
      </c>
      <c r="Y421" s="729">
        <f>IFERROR(Y419/H419,"0")+IFERROR(Y420/H420,"0")</f>
        <v>14</v>
      </c>
      <c r="Z421" s="729">
        <f>IFERROR(IF(Z419="",0,Z419),"0")+IFERROR(IF(Z420="",0,Z420),"0")</f>
        <v>0.30449999999999999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200</v>
      </c>
      <c r="Y422" s="729">
        <f>IFERROR(SUM(Y419:Y420),"0")</f>
        <v>210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176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20</v>
      </c>
      <c r="Y429" s="728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2.2222222222222223</v>
      </c>
      <c r="Y430" s="729">
        <f>IFERROR(Y429/H429,"0")</f>
        <v>3</v>
      </c>
      <c r="Z430" s="729">
        <f>IFERROR(IF(Z429="",0,Z429),"0")</f>
        <v>5.6940000000000004E-2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20</v>
      </c>
      <c r="Y431" s="729">
        <f>IFERROR(SUM(Y429:Y429),"0")</f>
        <v>27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147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176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147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136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147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147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147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176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50</v>
      </c>
      <c r="Y518" s="728">
        <f t="shared" si="73"/>
        <v>52.800000000000004</v>
      </c>
      <c r="Z518" s="36">
        <f t="shared" si="74"/>
        <v>0.1196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53.409090909090907</v>
      </c>
      <c r="BN518" s="64">
        <f t="shared" si="76"/>
        <v>56.400000000000006</v>
      </c>
      <c r="BO518" s="64">
        <f t="shared" si="77"/>
        <v>9.1054778554778545E-2</v>
      </c>
      <c r="BP518" s="64">
        <f t="shared" si="78"/>
        <v>9.6153846153846159E-2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9.4696969696969688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0.1196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50</v>
      </c>
      <c r="Y533" s="729">
        <f>IFERROR(SUM(Y516:Y531),"0")</f>
        <v>52.800000000000004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136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hidden="1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147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40</v>
      </c>
      <c r="Y542" s="728">
        <f t="shared" ref="Y542:Y553" si="79">IFERROR(IF(X542="",0,CEILING((X542/$H542),1)*$H542),"")</f>
        <v>42.24</v>
      </c>
      <c r="Z542" s="36">
        <f>IFERROR(IF(Y542=0,"",ROUNDUP(Y542/H542,0)*0.01196),"")</f>
        <v>9.5680000000000001E-2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42.727272727272727</v>
      </c>
      <c r="BN542" s="64">
        <f t="shared" ref="BN542:BN553" si="81">IFERROR(Y542*I542/H542,"0")</f>
        <v>45.12</v>
      </c>
      <c r="BO542" s="64">
        <f t="shared" ref="BO542:BO553" si="82">IFERROR(1/J542*(X542/H542),"0")</f>
        <v>7.2843822843822847E-2</v>
      </c>
      <c r="BP542" s="64">
        <f t="shared" ref="BP542:BP553" si="83">IFERROR(1/J542*(Y542/H542),"0")</f>
        <v>7.6923076923076927E-2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20</v>
      </c>
      <c r="Y543" s="728">
        <f t="shared" si="79"/>
        <v>21.12</v>
      </c>
      <c r="Z543" s="36">
        <f>IFERROR(IF(Y543=0,"",ROUNDUP(Y543/H543,0)*0.01196),"")</f>
        <v>4.7840000000000001E-2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21.363636363636363</v>
      </c>
      <c r="BN543" s="64">
        <f t="shared" si="81"/>
        <v>22.56</v>
      </c>
      <c r="BO543" s="64">
        <f t="shared" si="82"/>
        <v>3.6421911421911424E-2</v>
      </c>
      <c r="BP543" s="64">
        <f t="shared" si="83"/>
        <v>3.8461538461538464E-2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60</v>
      </c>
      <c r="Y544" s="728">
        <f t="shared" si="79"/>
        <v>63.36</v>
      </c>
      <c r="Z544" s="36">
        <f>IFERROR(IF(Y544=0,"",ROUNDUP(Y544/H544,0)*0.01196),"")</f>
        <v>0.14352000000000001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64.090909090909079</v>
      </c>
      <c r="BN544" s="64">
        <f t="shared" si="81"/>
        <v>67.679999999999993</v>
      </c>
      <c r="BO544" s="64">
        <f t="shared" si="82"/>
        <v>0.10926573426573427</v>
      </c>
      <c r="BP544" s="64">
        <f t="shared" si="83"/>
        <v>0.11538461538461539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22.727272727272727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24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0.28704000000000002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120</v>
      </c>
      <c r="Y555" s="729">
        <f>IFERROR(SUM(Y542:Y553),"0")</f>
        <v>126.72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176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10</v>
      </c>
      <c r="Y572" s="728">
        <f t="shared" si="84"/>
        <v>12</v>
      </c>
      <c r="Z572" s="36">
        <f>IFERROR(IF(Y572=0,"",ROUNDUP(Y572/H572,0)*0.01898),"")</f>
        <v>1.898E-2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10.362500000000001</v>
      </c>
      <c r="BN572" s="64">
        <f t="shared" si="86"/>
        <v>12.435</v>
      </c>
      <c r="BO572" s="64">
        <f t="shared" si="87"/>
        <v>1.3020833333333334E-2</v>
      </c>
      <c r="BP572" s="64">
        <f t="shared" si="88"/>
        <v>1.5625E-2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0.83333333333333337</v>
      </c>
      <c r="Y577" s="729">
        <f>IFERROR(Y570/H570,"0")+IFERROR(Y571/H571,"0")+IFERROR(Y572/H572,"0")+IFERROR(Y573/H573,"0")+IFERROR(Y574/H574,"0")+IFERROR(Y575/H575,"0")+IFERROR(Y576/H576,"0")</f>
        <v>1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1.898E-2</v>
      </c>
      <c r="AA577" s="730"/>
      <c r="AB577" s="730"/>
      <c r="AC577" s="730"/>
    </row>
    <row r="578" spans="1:68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10</v>
      </c>
      <c r="Y578" s="729">
        <f>IFERROR(SUM(Y570:Y576),"0")</f>
        <v>12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136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147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132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132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176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136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147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2917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3007.9800000000005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3128.6391637433444</v>
      </c>
      <c r="Y631" s="729">
        <f>IFERROR(SUM(BN22:BN627),"0")</f>
        <v>3224.530999999999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3278.6391637433444</v>
      </c>
      <c r="Y633" s="729">
        <f>GrossWeightTotalR+PalletQtyTotalR*25</f>
        <v>3374.530999999999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863.12928131893648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879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6.7739299999999991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300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184</v>
      </c>
      <c r="F638" s="760" t="s">
        <v>218</v>
      </c>
      <c r="G638" s="760" t="s">
        <v>266</v>
      </c>
      <c r="H638" s="760" t="s">
        <v>87</v>
      </c>
      <c r="I638" s="760" t="s">
        <v>301</v>
      </c>
      <c r="J638" s="760" t="s">
        <v>329</v>
      </c>
      <c r="K638" s="760" t="s">
        <v>405</v>
      </c>
      <c r="L638" s="760" t="s">
        <v>416</v>
      </c>
      <c r="M638" s="760" t="s">
        <v>442</v>
      </c>
      <c r="N638" s="725"/>
      <c r="O638" s="760" t="s">
        <v>469</v>
      </c>
      <c r="P638" s="760" t="s">
        <v>472</v>
      </c>
      <c r="Q638" s="760" t="s">
        <v>481</v>
      </c>
      <c r="R638" s="760" t="s">
        <v>497</v>
      </c>
      <c r="S638" s="760" t="s">
        <v>507</v>
      </c>
      <c r="T638" s="760" t="s">
        <v>520</v>
      </c>
      <c r="U638" s="760" t="s">
        <v>531</v>
      </c>
      <c r="V638" s="760" t="s">
        <v>539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443.40000000000003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180.9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236.9</v>
      </c>
      <c r="G640" s="46">
        <f>IFERROR(Y142*1,"0")+IFERROR(Y143*1,"0")+IFERROR(Y147*1,"0")+IFERROR(Y148*1,"0")+IFERROR(Y152*1,"0")+IFERROR(Y153*1,"0")</f>
        <v>168.16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258.3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962.39999999999986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240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16.8</v>
      </c>
      <c r="W640" s="46">
        <f>IFERROR(Y394*1,"0")+IFERROR(Y398*1,"0")+IFERROR(Y399*1,"0")+IFERROR(Y400*1,"0")</f>
        <v>12.6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297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179.52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12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t+OGQWoIVWoz+2VH/oIwrVvmsQ/jnzyC/VNYoeLDgPIkALOAz8smFYfCF9Nyd0ph1Z0alw3pxT5i4JtYQHndQw==" saltValue="y2NIqISiqWyWTan9Hum6uQ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,19"/>
        <filter val="10,00"/>
        <filter val="100,00"/>
        <filter val="105,95"/>
        <filter val="12,00"/>
        <filter val="120,00"/>
        <filter val="13,33"/>
        <filter val="140,00"/>
        <filter val="15,00"/>
        <filter val="150,00"/>
        <filter val="160,00"/>
        <filter val="18,75"/>
        <filter val="180,00"/>
        <filter val="2 917,00"/>
        <filter val="2,22"/>
        <filter val="20,00"/>
        <filter val="200,00"/>
        <filter val="22,73"/>
        <filter val="225,00"/>
        <filter val="230,75"/>
        <filter val="240,00"/>
        <filter val="25,00"/>
        <filter val="250,00"/>
        <filter val="252,50"/>
        <filter val="3 128,64"/>
        <filter val="3 278,64"/>
        <filter val="3,33"/>
        <filter val="375,00"/>
        <filter val="4,46"/>
        <filter val="40,00"/>
        <filter val="41,67"/>
        <filter val="48,00"/>
        <filter val="49,50"/>
        <filter val="50,00"/>
        <filter val="52,00"/>
        <filter val="52,50"/>
        <filter val="57,41"/>
        <filter val="590,00"/>
        <filter val="6"/>
        <filter val="6,67"/>
        <filter val="60,00"/>
        <filter val="63,89"/>
        <filter val="66,67"/>
        <filter val="7,14"/>
        <filter val="70,00"/>
        <filter val="863,13"/>
        <filter val="9,47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0 X129 X291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8" xr:uid="{00000000-0002-0000-0000-000012000000}">
      <formula1>IF(AK348&gt;0,OR(X348=0,AND(IF(X348-AK348&gt;=0,TRUE,FALSE),X348&gt;0,IF(X348/(H348*K348)=ROUND(X348/(H348*K348),0),TRUE,FALSE))),FALSE)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2qNk0TdhpqIYYS1pBJ/ua9yVZDKCHctTx6ax3T0g+5b7QO7pmrTvyB4NxV3m+5IAZS9jUYVImkQpU4x7zDXwTQ==" saltValue="a7LBz3BJ9BqkcG2x7uD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