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D504CA-F999-4026-984E-11BE83E1FC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BO516" i="1"/>
  <c r="BM516" i="1"/>
  <c r="Y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X509" i="1"/>
  <c r="X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X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Z439" i="1" s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X430" i="1"/>
  <c r="BO429" i="1"/>
  <c r="BM429" i="1"/>
  <c r="Y429" i="1"/>
  <c r="X427" i="1"/>
  <c r="X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Y301" i="1" s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O166" i="1"/>
  <c r="BM166" i="1"/>
  <c r="Y166" i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Z128" i="1"/>
  <c r="Y128" i="1"/>
  <c r="P128" i="1"/>
  <c r="BO127" i="1"/>
  <c r="BM127" i="1"/>
  <c r="Y127" i="1"/>
  <c r="P127" i="1"/>
  <c r="BO126" i="1"/>
  <c r="BM126" i="1"/>
  <c r="Y126" i="1"/>
  <c r="BO125" i="1"/>
  <c r="BM125" i="1"/>
  <c r="Y125" i="1"/>
  <c r="P125" i="1"/>
  <c r="BO124" i="1"/>
  <c r="BM124" i="1"/>
  <c r="Y124" i="1"/>
  <c r="BO123" i="1"/>
  <c r="BM123" i="1"/>
  <c r="Y123" i="1"/>
  <c r="P123" i="1"/>
  <c r="BO122" i="1"/>
  <c r="BM122" i="1"/>
  <c r="Y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P29" i="1"/>
  <c r="X27" i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Z23" i="1" s="1"/>
  <c r="P23" i="1"/>
  <c r="BO22" i="1"/>
  <c r="BM22" i="1"/>
  <c r="Y22" i="1"/>
  <c r="B607" i="1" s="1"/>
  <c r="P22" i="1"/>
  <c r="H10" i="1"/>
  <c r="A9" i="1"/>
  <c r="F10" i="1" s="1"/>
  <c r="D7" i="1"/>
  <c r="Q6" i="1"/>
  <c r="P2" i="1"/>
  <c r="BP178" i="1" l="1"/>
  <c r="BN178" i="1"/>
  <c r="Z178" i="1"/>
  <c r="BP202" i="1"/>
  <c r="BN202" i="1"/>
  <c r="Z202" i="1"/>
  <c r="BP234" i="1"/>
  <c r="BN234" i="1"/>
  <c r="Z234" i="1"/>
  <c r="BP267" i="1"/>
  <c r="BN267" i="1"/>
  <c r="Z267" i="1"/>
  <c r="BP331" i="1"/>
  <c r="BN331" i="1"/>
  <c r="Z331" i="1"/>
  <c r="BP361" i="1"/>
  <c r="BN361" i="1"/>
  <c r="Z361" i="1"/>
  <c r="BP411" i="1"/>
  <c r="BN411" i="1"/>
  <c r="Z411" i="1"/>
  <c r="Y431" i="1"/>
  <c r="Y430" i="1"/>
  <c r="BP429" i="1"/>
  <c r="BN429" i="1"/>
  <c r="Z429" i="1"/>
  <c r="Z430" i="1" s="1"/>
  <c r="BP445" i="1"/>
  <c r="BN445" i="1"/>
  <c r="Z445" i="1"/>
  <c r="BP540" i="1"/>
  <c r="BN540" i="1"/>
  <c r="Z540" i="1"/>
  <c r="BP542" i="1"/>
  <c r="BN542" i="1"/>
  <c r="Z542" i="1"/>
  <c r="BP544" i="1"/>
  <c r="BN544" i="1"/>
  <c r="Z544" i="1"/>
  <c r="X598" i="1"/>
  <c r="Z37" i="1"/>
  <c r="BN37" i="1"/>
  <c r="Z52" i="1"/>
  <c r="BN52" i="1"/>
  <c r="Z66" i="1"/>
  <c r="BN66" i="1"/>
  <c r="Z81" i="1"/>
  <c r="BN81" i="1"/>
  <c r="Z107" i="1"/>
  <c r="BN107" i="1"/>
  <c r="BP128" i="1"/>
  <c r="BN128" i="1"/>
  <c r="Y155" i="1"/>
  <c r="BP154" i="1"/>
  <c r="BN154" i="1"/>
  <c r="Z154" i="1"/>
  <c r="Z155" i="1" s="1"/>
  <c r="BP158" i="1"/>
  <c r="BN158" i="1"/>
  <c r="Z158" i="1"/>
  <c r="BP185" i="1"/>
  <c r="BN185" i="1"/>
  <c r="Z185" i="1"/>
  <c r="BP214" i="1"/>
  <c r="BN214" i="1"/>
  <c r="Z214" i="1"/>
  <c r="Y246" i="1"/>
  <c r="Y245" i="1"/>
  <c r="BP244" i="1"/>
  <c r="BN244" i="1"/>
  <c r="Z244" i="1"/>
  <c r="Z245" i="1" s="1"/>
  <c r="BP249" i="1"/>
  <c r="BN249" i="1"/>
  <c r="Z249" i="1"/>
  <c r="BP321" i="1"/>
  <c r="BN321" i="1"/>
  <c r="Z321" i="1"/>
  <c r="BP343" i="1"/>
  <c r="BN343" i="1"/>
  <c r="Z343" i="1"/>
  <c r="BP383" i="1"/>
  <c r="BN383" i="1"/>
  <c r="Z383" i="1"/>
  <c r="BP424" i="1"/>
  <c r="BN424" i="1"/>
  <c r="Z424" i="1"/>
  <c r="BP442" i="1"/>
  <c r="BN442" i="1"/>
  <c r="Z442" i="1"/>
  <c r="Y546" i="1"/>
  <c r="Y545" i="1"/>
  <c r="BP539" i="1"/>
  <c r="BN539" i="1"/>
  <c r="Z539" i="1"/>
  <c r="BP541" i="1"/>
  <c r="BN541" i="1"/>
  <c r="Z541" i="1"/>
  <c r="BP543" i="1"/>
  <c r="BN543" i="1"/>
  <c r="Z543" i="1"/>
  <c r="BP39" i="1"/>
  <c r="BN39" i="1"/>
  <c r="Z39" i="1"/>
  <c r="BP54" i="1"/>
  <c r="BN54" i="1"/>
  <c r="Z54" i="1"/>
  <c r="BP71" i="1"/>
  <c r="BN71" i="1"/>
  <c r="Z71" i="1"/>
  <c r="BP88" i="1"/>
  <c r="BN88" i="1"/>
  <c r="Z88" i="1"/>
  <c r="BP109" i="1"/>
  <c r="BN109" i="1"/>
  <c r="Z109" i="1"/>
  <c r="BP122" i="1"/>
  <c r="BN122" i="1"/>
  <c r="Z122" i="1"/>
  <c r="BP126" i="1"/>
  <c r="BN126" i="1"/>
  <c r="Z126" i="1"/>
  <c r="BP149" i="1"/>
  <c r="BN149" i="1"/>
  <c r="Z149" i="1"/>
  <c r="Y168" i="1"/>
  <c r="BP166" i="1"/>
  <c r="BN166" i="1"/>
  <c r="Z166" i="1"/>
  <c r="BP183" i="1"/>
  <c r="BN183" i="1"/>
  <c r="Z183" i="1"/>
  <c r="Y208" i="1"/>
  <c r="BP200" i="1"/>
  <c r="BN200" i="1"/>
  <c r="Z200" i="1"/>
  <c r="BP212" i="1"/>
  <c r="BN212" i="1"/>
  <c r="Z212" i="1"/>
  <c r="BP220" i="1"/>
  <c r="BN220" i="1"/>
  <c r="Z220" i="1"/>
  <c r="K607" i="1"/>
  <c r="BP232" i="1"/>
  <c r="BN232" i="1"/>
  <c r="Z232" i="1"/>
  <c r="BP240" i="1"/>
  <c r="BN240" i="1"/>
  <c r="Z240" i="1"/>
  <c r="BP255" i="1"/>
  <c r="BN255" i="1"/>
  <c r="Z255" i="1"/>
  <c r="BP300" i="1"/>
  <c r="BN300" i="1"/>
  <c r="Z300" i="1"/>
  <c r="Y306" i="1"/>
  <c r="BP305" i="1"/>
  <c r="BN305" i="1"/>
  <c r="Z305" i="1"/>
  <c r="Z306" i="1" s="1"/>
  <c r="BP309" i="1"/>
  <c r="BN309" i="1"/>
  <c r="Z309" i="1"/>
  <c r="BP327" i="1"/>
  <c r="BN327" i="1"/>
  <c r="Z327" i="1"/>
  <c r="BP341" i="1"/>
  <c r="BN341" i="1"/>
  <c r="Z341" i="1"/>
  <c r="BP355" i="1"/>
  <c r="BN355" i="1"/>
  <c r="Z355" i="1"/>
  <c r="BP381" i="1"/>
  <c r="BN381" i="1"/>
  <c r="Z381" i="1"/>
  <c r="BP393" i="1"/>
  <c r="BN393" i="1"/>
  <c r="Z393" i="1"/>
  <c r="BP409" i="1"/>
  <c r="BN409" i="1"/>
  <c r="Z409" i="1"/>
  <c r="BP422" i="1"/>
  <c r="BN422" i="1"/>
  <c r="Z422" i="1"/>
  <c r="X599" i="1"/>
  <c r="X600" i="1" s="1"/>
  <c r="BP23" i="1"/>
  <c r="BN23" i="1"/>
  <c r="X597" i="1"/>
  <c r="Y31" i="1"/>
  <c r="Y30" i="1"/>
  <c r="BP29" i="1"/>
  <c r="BN29" i="1"/>
  <c r="Z29" i="1"/>
  <c r="Z30" i="1" s="1"/>
  <c r="BP35" i="1"/>
  <c r="BN35" i="1"/>
  <c r="Z35" i="1"/>
  <c r="BP50" i="1"/>
  <c r="BN50" i="1"/>
  <c r="Z50" i="1"/>
  <c r="BP60" i="1"/>
  <c r="BN60" i="1"/>
  <c r="Z60" i="1"/>
  <c r="BP75" i="1"/>
  <c r="BN75" i="1"/>
  <c r="Z75" i="1"/>
  <c r="BP100" i="1"/>
  <c r="BN100" i="1"/>
  <c r="Z100" i="1"/>
  <c r="BP121" i="1"/>
  <c r="BN121" i="1"/>
  <c r="Z121" i="1"/>
  <c r="BP125" i="1"/>
  <c r="BN125" i="1"/>
  <c r="Z125" i="1"/>
  <c r="Y134" i="1"/>
  <c r="BP132" i="1"/>
  <c r="BN132" i="1"/>
  <c r="Z132" i="1"/>
  <c r="BP160" i="1"/>
  <c r="BN160" i="1"/>
  <c r="Z160" i="1"/>
  <c r="BP180" i="1"/>
  <c r="BN180" i="1"/>
  <c r="Z180" i="1"/>
  <c r="BP190" i="1"/>
  <c r="BN190" i="1"/>
  <c r="Z190" i="1"/>
  <c r="BP204" i="1"/>
  <c r="BN204" i="1"/>
  <c r="Z204" i="1"/>
  <c r="BP216" i="1"/>
  <c r="BN216" i="1"/>
  <c r="Z216" i="1"/>
  <c r="BP225" i="1"/>
  <c r="BN225" i="1"/>
  <c r="Z225" i="1"/>
  <c r="BP236" i="1"/>
  <c r="BN236" i="1"/>
  <c r="Z236" i="1"/>
  <c r="BP251" i="1"/>
  <c r="BN251" i="1"/>
  <c r="Z251" i="1"/>
  <c r="P607" i="1"/>
  <c r="BP274" i="1"/>
  <c r="BN274" i="1"/>
  <c r="Z274" i="1"/>
  <c r="BP323" i="1"/>
  <c r="BN323" i="1"/>
  <c r="Z323" i="1"/>
  <c r="BP333" i="1"/>
  <c r="BN333" i="1"/>
  <c r="Z333" i="1"/>
  <c r="BP347" i="1"/>
  <c r="BN347" i="1"/>
  <c r="Z347" i="1"/>
  <c r="BP372" i="1"/>
  <c r="BN372" i="1"/>
  <c r="Z372" i="1"/>
  <c r="BP385" i="1"/>
  <c r="BN385" i="1"/>
  <c r="Z385" i="1"/>
  <c r="BP417" i="1"/>
  <c r="BN417" i="1"/>
  <c r="Z417" i="1"/>
  <c r="BP421" i="1"/>
  <c r="BN421" i="1"/>
  <c r="Z421" i="1"/>
  <c r="BP451" i="1"/>
  <c r="BN451" i="1"/>
  <c r="Z451" i="1"/>
  <c r="BP470" i="1"/>
  <c r="BN470" i="1"/>
  <c r="Z470" i="1"/>
  <c r="Y477" i="1"/>
  <c r="AB607" i="1"/>
  <c r="Y476" i="1"/>
  <c r="BP475" i="1"/>
  <c r="BN475" i="1"/>
  <c r="Z475" i="1"/>
  <c r="Z476" i="1" s="1"/>
  <c r="Y481" i="1"/>
  <c r="Y480" i="1"/>
  <c r="BP479" i="1"/>
  <c r="BN479" i="1"/>
  <c r="Z479" i="1"/>
  <c r="Z480" i="1" s="1"/>
  <c r="BP485" i="1"/>
  <c r="BN485" i="1"/>
  <c r="Z485" i="1"/>
  <c r="BP492" i="1"/>
  <c r="BN492" i="1"/>
  <c r="Z492" i="1"/>
  <c r="BP499" i="1"/>
  <c r="BN499" i="1"/>
  <c r="Z499" i="1"/>
  <c r="BP519" i="1"/>
  <c r="BN519" i="1"/>
  <c r="Z519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X601" i="1"/>
  <c r="Y62" i="1"/>
  <c r="Y69" i="1"/>
  <c r="Y164" i="1"/>
  <c r="Y413" i="1"/>
  <c r="BP439" i="1"/>
  <c r="BN439" i="1"/>
  <c r="BP440" i="1"/>
  <c r="BN440" i="1"/>
  <c r="Z440" i="1"/>
  <c r="AA607" i="1"/>
  <c r="Y471" i="1"/>
  <c r="BP469" i="1"/>
  <c r="BN469" i="1"/>
  <c r="Z469" i="1"/>
  <c r="Z471" i="1" s="1"/>
  <c r="BP489" i="1"/>
  <c r="BN489" i="1"/>
  <c r="Z489" i="1"/>
  <c r="BP498" i="1"/>
  <c r="BN498" i="1"/>
  <c r="Z498" i="1"/>
  <c r="BP518" i="1"/>
  <c r="BN518" i="1"/>
  <c r="Z518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Z607" i="1"/>
  <c r="Y466" i="1"/>
  <c r="Z192" i="1"/>
  <c r="H9" i="1"/>
  <c r="A10" i="1"/>
  <c r="Y26" i="1"/>
  <c r="Y40" i="1"/>
  <c r="Y55" i="1"/>
  <c r="Y63" i="1"/>
  <c r="BP72" i="1"/>
  <c r="BN72" i="1"/>
  <c r="Z72" i="1"/>
  <c r="BP76" i="1"/>
  <c r="BN76" i="1"/>
  <c r="Z76" i="1"/>
  <c r="Y78" i="1"/>
  <c r="Y83" i="1"/>
  <c r="BP80" i="1"/>
  <c r="BN80" i="1"/>
  <c r="Z80" i="1"/>
  <c r="Y84" i="1"/>
  <c r="BP89" i="1"/>
  <c r="BN89" i="1"/>
  <c r="Z89" i="1"/>
  <c r="Y91" i="1"/>
  <c r="Y102" i="1"/>
  <c r="BP93" i="1"/>
  <c r="BN93" i="1"/>
  <c r="Z93" i="1"/>
  <c r="BP101" i="1"/>
  <c r="BN101" i="1"/>
  <c r="Z101" i="1"/>
  <c r="Y103" i="1"/>
  <c r="F607" i="1"/>
  <c r="Y111" i="1"/>
  <c r="BP106" i="1"/>
  <c r="BN106" i="1"/>
  <c r="Z106" i="1"/>
  <c r="BP110" i="1"/>
  <c r="BN110" i="1"/>
  <c r="Z110" i="1"/>
  <c r="Y112" i="1"/>
  <c r="Y117" i="1"/>
  <c r="BP114" i="1"/>
  <c r="BN114" i="1"/>
  <c r="Z114" i="1"/>
  <c r="Y118" i="1"/>
  <c r="BP123" i="1"/>
  <c r="BN123" i="1"/>
  <c r="Z123" i="1"/>
  <c r="BP127" i="1"/>
  <c r="BN127" i="1"/>
  <c r="Z127" i="1"/>
  <c r="BP161" i="1"/>
  <c r="BN161" i="1"/>
  <c r="Z161" i="1"/>
  <c r="BP203" i="1"/>
  <c r="BN203" i="1"/>
  <c r="Z203" i="1"/>
  <c r="BP207" i="1"/>
  <c r="BN207" i="1"/>
  <c r="Z207" i="1"/>
  <c r="Y209" i="1"/>
  <c r="Y222" i="1"/>
  <c r="BP211" i="1"/>
  <c r="BN211" i="1"/>
  <c r="Z211" i="1"/>
  <c r="Y221" i="1"/>
  <c r="BP215" i="1"/>
  <c r="BN215" i="1"/>
  <c r="Z215" i="1"/>
  <c r="BP219" i="1"/>
  <c r="BN219" i="1"/>
  <c r="Z219" i="1"/>
  <c r="BP235" i="1"/>
  <c r="BN235" i="1"/>
  <c r="Z235" i="1"/>
  <c r="BP239" i="1"/>
  <c r="BN239" i="1"/>
  <c r="Z239" i="1"/>
  <c r="BP354" i="1"/>
  <c r="BN354" i="1"/>
  <c r="Z354" i="1"/>
  <c r="BP362" i="1"/>
  <c r="BN362" i="1"/>
  <c r="Z362" i="1"/>
  <c r="Y364" i="1"/>
  <c r="V607" i="1"/>
  <c r="Y368" i="1"/>
  <c r="BP367" i="1"/>
  <c r="BN367" i="1"/>
  <c r="Z367" i="1"/>
  <c r="Z368" i="1" s="1"/>
  <c r="Y369" i="1"/>
  <c r="Y374" i="1"/>
  <c r="BP371" i="1"/>
  <c r="BN371" i="1"/>
  <c r="Z371" i="1"/>
  <c r="Y375" i="1"/>
  <c r="BP463" i="1"/>
  <c r="BN463" i="1"/>
  <c r="Z463" i="1"/>
  <c r="F9" i="1"/>
  <c r="J9" i="1"/>
  <c r="Z22" i="1"/>
  <c r="BN22" i="1"/>
  <c r="BP22" i="1"/>
  <c r="Z24" i="1"/>
  <c r="BN24" i="1"/>
  <c r="Y27" i="1"/>
  <c r="C607" i="1"/>
  <c r="Z36" i="1"/>
  <c r="BN36" i="1"/>
  <c r="Z38" i="1"/>
  <c r="BN38" i="1"/>
  <c r="Y41" i="1"/>
  <c r="D607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Y68" i="1"/>
  <c r="BP144" i="1"/>
  <c r="BN144" i="1"/>
  <c r="Z144" i="1"/>
  <c r="Z145" i="1" s="1"/>
  <c r="Y146" i="1"/>
  <c r="Y151" i="1"/>
  <c r="BP148" i="1"/>
  <c r="BN148" i="1"/>
  <c r="Z148" i="1"/>
  <c r="Z150" i="1" s="1"/>
  <c r="Y150" i="1"/>
  <c r="BP179" i="1"/>
  <c r="BN179" i="1"/>
  <c r="Z179" i="1"/>
  <c r="BP182" i="1"/>
  <c r="BN182" i="1"/>
  <c r="Z182" i="1"/>
  <c r="Y186" i="1"/>
  <c r="BP191" i="1"/>
  <c r="BN191" i="1"/>
  <c r="Z191" i="1"/>
  <c r="Y193" i="1"/>
  <c r="Y198" i="1"/>
  <c r="BP195" i="1"/>
  <c r="BN195" i="1"/>
  <c r="Z195" i="1"/>
  <c r="Z197" i="1" s="1"/>
  <c r="Y197" i="1"/>
  <c r="BP226" i="1"/>
  <c r="BN226" i="1"/>
  <c r="Z226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Y270" i="1"/>
  <c r="BP275" i="1"/>
  <c r="BN275" i="1"/>
  <c r="Z275" i="1"/>
  <c r="BP310" i="1"/>
  <c r="BN310" i="1"/>
  <c r="Z310" i="1"/>
  <c r="Y312" i="1"/>
  <c r="T607" i="1"/>
  <c r="Y316" i="1"/>
  <c r="BP315" i="1"/>
  <c r="BN315" i="1"/>
  <c r="Z315" i="1"/>
  <c r="Z316" i="1" s="1"/>
  <c r="Y317" i="1"/>
  <c r="U607" i="1"/>
  <c r="Y329" i="1"/>
  <c r="BP320" i="1"/>
  <c r="BN320" i="1"/>
  <c r="Z320" i="1"/>
  <c r="BP324" i="1"/>
  <c r="BN324" i="1"/>
  <c r="Z324" i="1"/>
  <c r="Y328" i="1"/>
  <c r="BP332" i="1"/>
  <c r="BN332" i="1"/>
  <c r="Z332" i="1"/>
  <c r="Y336" i="1"/>
  <c r="BP340" i="1"/>
  <c r="BN340" i="1"/>
  <c r="Z340" i="1"/>
  <c r="Y344" i="1"/>
  <c r="BP348" i="1"/>
  <c r="BN348" i="1"/>
  <c r="Z348" i="1"/>
  <c r="Z350" i="1" s="1"/>
  <c r="Y350" i="1"/>
  <c r="Y77" i="1"/>
  <c r="BP74" i="1"/>
  <c r="BN74" i="1"/>
  <c r="Z74" i="1"/>
  <c r="BP82" i="1"/>
  <c r="BN82" i="1"/>
  <c r="Z82" i="1"/>
  <c r="E607" i="1"/>
  <c r="Y90" i="1"/>
  <c r="BP87" i="1"/>
  <c r="BN87" i="1"/>
  <c r="Z87" i="1"/>
  <c r="BP99" i="1"/>
  <c r="BN99" i="1"/>
  <c r="Z99" i="1"/>
  <c r="BP108" i="1"/>
  <c r="BN108" i="1"/>
  <c r="Z108" i="1"/>
  <c r="BP116" i="1"/>
  <c r="BN116" i="1"/>
  <c r="Z116" i="1"/>
  <c r="Y130" i="1"/>
  <c r="BP120" i="1"/>
  <c r="BN120" i="1"/>
  <c r="Z120" i="1"/>
  <c r="BP124" i="1"/>
  <c r="BN124" i="1"/>
  <c r="Z124" i="1"/>
  <c r="Y129" i="1"/>
  <c r="BP133" i="1"/>
  <c r="BN133" i="1"/>
  <c r="Z133" i="1"/>
  <c r="Y135" i="1"/>
  <c r="Y141" i="1"/>
  <c r="BP138" i="1"/>
  <c r="BN138" i="1"/>
  <c r="Z138" i="1"/>
  <c r="Z140" i="1" s="1"/>
  <c r="Y145" i="1"/>
  <c r="BP159" i="1"/>
  <c r="BN159" i="1"/>
  <c r="Z159" i="1"/>
  <c r="Z163" i="1" s="1"/>
  <c r="Y163" i="1"/>
  <c r="BP167" i="1"/>
  <c r="BN167" i="1"/>
  <c r="Z167" i="1"/>
  <c r="Z168" i="1" s="1"/>
  <c r="Y169" i="1"/>
  <c r="I607" i="1"/>
  <c r="Y174" i="1"/>
  <c r="BP173" i="1"/>
  <c r="BN173" i="1"/>
  <c r="Z173" i="1"/>
  <c r="Z174" i="1" s="1"/>
  <c r="Y175" i="1"/>
  <c r="Y187" i="1"/>
  <c r="BP177" i="1"/>
  <c r="BN177" i="1"/>
  <c r="Z177" i="1"/>
  <c r="BP181" i="1"/>
  <c r="BN181" i="1"/>
  <c r="Z181" i="1"/>
  <c r="BP184" i="1"/>
  <c r="BN184" i="1"/>
  <c r="Z184" i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Y229" i="1"/>
  <c r="BP224" i="1"/>
  <c r="BN224" i="1"/>
  <c r="Z224" i="1"/>
  <c r="Y228" i="1"/>
  <c r="BP233" i="1"/>
  <c r="BN233" i="1"/>
  <c r="Z233" i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Z301" i="1" s="1"/>
  <c r="Y311" i="1"/>
  <c r="BP322" i="1"/>
  <c r="BN322" i="1"/>
  <c r="Z322" i="1"/>
  <c r="BP326" i="1"/>
  <c r="BN326" i="1"/>
  <c r="Z326" i="1"/>
  <c r="Y335" i="1"/>
  <c r="BP334" i="1"/>
  <c r="BN334" i="1"/>
  <c r="Z334" i="1"/>
  <c r="Y345" i="1"/>
  <c r="BP338" i="1"/>
  <c r="BN338" i="1"/>
  <c r="Z338" i="1"/>
  <c r="BP342" i="1"/>
  <c r="BN342" i="1"/>
  <c r="Z342" i="1"/>
  <c r="Y351" i="1"/>
  <c r="Y357" i="1"/>
  <c r="BP353" i="1"/>
  <c r="BN353" i="1"/>
  <c r="Z353" i="1"/>
  <c r="BP356" i="1"/>
  <c r="BN356" i="1"/>
  <c r="Z356" i="1"/>
  <c r="Y358" i="1"/>
  <c r="Y363" i="1"/>
  <c r="BP360" i="1"/>
  <c r="BN360" i="1"/>
  <c r="Z360" i="1"/>
  <c r="BP373" i="1"/>
  <c r="BN373" i="1"/>
  <c r="Z373" i="1"/>
  <c r="BP382" i="1"/>
  <c r="BN382" i="1"/>
  <c r="Z382" i="1"/>
  <c r="BP386" i="1"/>
  <c r="BN386" i="1"/>
  <c r="Z386" i="1"/>
  <c r="Y399" i="1"/>
  <c r="BP397" i="1"/>
  <c r="BN397" i="1"/>
  <c r="Z397" i="1"/>
  <c r="Y400" i="1"/>
  <c r="BP410" i="1"/>
  <c r="BN410" i="1"/>
  <c r="Z410" i="1"/>
  <c r="BP423" i="1"/>
  <c r="BN423" i="1"/>
  <c r="Z423" i="1"/>
  <c r="Y427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Y452" i="1"/>
  <c r="BP488" i="1"/>
  <c r="BN488" i="1"/>
  <c r="Z488" i="1"/>
  <c r="BP491" i="1"/>
  <c r="BN491" i="1"/>
  <c r="Z491" i="1"/>
  <c r="BP497" i="1"/>
  <c r="BN497" i="1"/>
  <c r="Z497" i="1"/>
  <c r="BP505" i="1"/>
  <c r="BN505" i="1"/>
  <c r="Z505" i="1"/>
  <c r="BP507" i="1"/>
  <c r="BN507" i="1"/>
  <c r="Z507" i="1"/>
  <c r="Y509" i="1"/>
  <c r="BP515" i="1"/>
  <c r="BN515" i="1"/>
  <c r="Z515" i="1"/>
  <c r="BP517" i="1"/>
  <c r="BN517" i="1"/>
  <c r="Z517" i="1"/>
  <c r="Y524" i="1"/>
  <c r="Y529" i="1"/>
  <c r="BP526" i="1"/>
  <c r="BN526" i="1"/>
  <c r="Z526" i="1"/>
  <c r="Y530" i="1"/>
  <c r="BP533" i="1"/>
  <c r="BN533" i="1"/>
  <c r="Z533" i="1"/>
  <c r="Y535" i="1"/>
  <c r="Y552" i="1"/>
  <c r="BP548" i="1"/>
  <c r="BN548" i="1"/>
  <c r="Z548" i="1"/>
  <c r="AD607" i="1"/>
  <c r="Y553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84" i="1"/>
  <c r="Y591" i="1"/>
  <c r="BP590" i="1"/>
  <c r="BN590" i="1"/>
  <c r="Z590" i="1"/>
  <c r="Z591" i="1" s="1"/>
  <c r="Y592" i="1"/>
  <c r="G607" i="1"/>
  <c r="X607" i="1"/>
  <c r="H607" i="1"/>
  <c r="Y156" i="1"/>
  <c r="J607" i="1"/>
  <c r="Y192" i="1"/>
  <c r="Y242" i="1"/>
  <c r="L607" i="1"/>
  <c r="Y257" i="1"/>
  <c r="S607" i="1"/>
  <c r="Y307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BP398" i="1"/>
  <c r="BN398" i="1"/>
  <c r="Z398" i="1"/>
  <c r="BP408" i="1"/>
  <c r="BN408" i="1"/>
  <c r="Z408" i="1"/>
  <c r="BP412" i="1"/>
  <c r="BN412" i="1"/>
  <c r="Z412" i="1"/>
  <c r="Y414" i="1"/>
  <c r="Y419" i="1"/>
  <c r="BP416" i="1"/>
  <c r="BN416" i="1"/>
  <c r="Z416" i="1"/>
  <c r="Y426" i="1"/>
  <c r="BP425" i="1"/>
  <c r="BN425" i="1"/>
  <c r="Z425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Z465" i="1" s="1"/>
  <c r="Y465" i="1"/>
  <c r="BP486" i="1"/>
  <c r="BN486" i="1"/>
  <c r="Z486" i="1"/>
  <c r="BP490" i="1"/>
  <c r="BN490" i="1"/>
  <c r="Z490" i="1"/>
  <c r="BP493" i="1"/>
  <c r="BN493" i="1"/>
  <c r="Z493" i="1"/>
  <c r="BP500" i="1"/>
  <c r="BN500" i="1"/>
  <c r="Z500" i="1"/>
  <c r="Y502" i="1"/>
  <c r="Y508" i="1"/>
  <c r="BP504" i="1"/>
  <c r="BN504" i="1"/>
  <c r="Z504" i="1"/>
  <c r="Z508" i="1" s="1"/>
  <c r="BP506" i="1"/>
  <c r="BN506" i="1"/>
  <c r="Z506" i="1"/>
  <c r="BP516" i="1"/>
  <c r="BN516" i="1"/>
  <c r="Z516" i="1"/>
  <c r="BP520" i="1"/>
  <c r="BN520" i="1"/>
  <c r="Z520" i="1"/>
  <c r="W607" i="1"/>
  <c r="Y389" i="1"/>
  <c r="Y458" i="1"/>
  <c r="Y472" i="1"/>
  <c r="AC607" i="1"/>
  <c r="Y501" i="1"/>
  <c r="Y523" i="1"/>
  <c r="BP528" i="1"/>
  <c r="BN528" i="1"/>
  <c r="Z528" i="1"/>
  <c r="Y534" i="1"/>
  <c r="BP532" i="1"/>
  <c r="BN532" i="1"/>
  <c r="Z532" i="1"/>
  <c r="BP549" i="1"/>
  <c r="BN549" i="1"/>
  <c r="Z549" i="1"/>
  <c r="BP551" i="1"/>
  <c r="BN551" i="1"/>
  <c r="Z551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45" i="1" l="1"/>
  <c r="Z363" i="1"/>
  <c r="Z311" i="1"/>
  <c r="Z62" i="1"/>
  <c r="Z501" i="1"/>
  <c r="Z389" i="1"/>
  <c r="Z269" i="1"/>
  <c r="Z55" i="1"/>
  <c r="Z40" i="1"/>
  <c r="Z583" i="1"/>
  <c r="Z426" i="1"/>
  <c r="Z418" i="1"/>
  <c r="Z413" i="1"/>
  <c r="Z394" i="1"/>
  <c r="Z529" i="1"/>
  <c r="Z523" i="1"/>
  <c r="Z452" i="1"/>
  <c r="Z357" i="1"/>
  <c r="Z344" i="1"/>
  <c r="Z335" i="1"/>
  <c r="Z241" i="1"/>
  <c r="Z134" i="1"/>
  <c r="Z90" i="1"/>
  <c r="Z117" i="1"/>
  <c r="Z83" i="1"/>
  <c r="Z77" i="1"/>
  <c r="Z577" i="1"/>
  <c r="Z562" i="1"/>
  <c r="Y597" i="1"/>
  <c r="Y598" i="1"/>
  <c r="Z111" i="1"/>
  <c r="Y601" i="1"/>
  <c r="Z570" i="1"/>
  <c r="Z534" i="1"/>
  <c r="Z447" i="1"/>
  <c r="Z552" i="1"/>
  <c r="Z399" i="1"/>
  <c r="Z278" i="1"/>
  <c r="Z257" i="1"/>
  <c r="Z228" i="1"/>
  <c r="Z186" i="1"/>
  <c r="Z129" i="1"/>
  <c r="Z328" i="1"/>
  <c r="Z68" i="1"/>
  <c r="Y599" i="1"/>
  <c r="Z26" i="1"/>
  <c r="Z374" i="1"/>
  <c r="Z221" i="1"/>
  <c r="Z102" i="1"/>
  <c r="Y600" i="1" l="1"/>
  <c r="Z602" i="1"/>
</calcChain>
</file>

<file path=xl/sharedStrings.xml><?xml version="1.0" encoding="utf-8"?>
<sst xmlns="http://schemas.openxmlformats.org/spreadsheetml/2006/main" count="2786" uniqueCount="1001">
  <si>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</si>
  <si>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</si>
  <si>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</si>
  <si>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</si>
  <si>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</si>
  <si>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</si>
  <si>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</si>
  <si>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</si>
  <si>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</si>
  <si>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</si>
  <si>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</si>
  <si>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</si>
  <si>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</si>
  <si>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</si>
  <si>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</si>
  <si>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</si>
  <si>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</si>
  <si>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</si>
  <si>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</si>
  <si>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</si>
  <si>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</si>
  <si>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</si>
  <si>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</si>
  <si>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</si>
  <si>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</si>
  <si>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</si>
  <si>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</si>
  <si>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</si>
  <si>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</si>
  <si>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</si>
  <si>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</si>
  <si>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</si>
  <si>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</si>
  <si>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</si>
  <si>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</si>
  <si>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</si>
  <si>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</si>
  <si>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</si>
  <si>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</si>
  <si>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</si>
  <si>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</si>
  <si>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</si>
  <si>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</si>
  <si>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</si>
  <si>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</si>
  <si>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</si>
  <si>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</si>
  <si>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</si>
  <si>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</si>
  <si>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</si>
  <si>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</si>
  <si>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</si>
  <si>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</si>
  <si>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</si>
  <si>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</si>
  <si>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</si>
  <si>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</si>
  <si>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</si>
  <si>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</si>
  <si>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</si>
  <si>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</si>
  <si>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</si>
  <si>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</si>
  <si>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</si>
  <si>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</si>
  <si>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</si>
  <si>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</si>
  <si>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</si>
  <si>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</si>
  <si>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</si>
  <si>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</si>
  <si>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</si>
  <si>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</si>
  <si>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</si>
  <si>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</si>
  <si>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</si>
  <si>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</si>
  <si>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</si>
  <si>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</si>
  <si>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</si>
  <si>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</si>
  <si>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</si>
  <si>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</si>
  <si>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</si>
  <si>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</si>
  <si>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</si>
  <si>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</si>
  <si>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</si>
  <si>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</si>
  <si>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</si>
  <si>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</si>
  <si>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</si>
  <si>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</si>
  <si>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</si>
  <si>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</si>
  <si>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</si>
  <si>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</si>
  <si>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</si>
  <si>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</si>
  <si>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</si>
  <si>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</si>
  <si>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</si>
  <si>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</si>
  <si>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</si>
  <si>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</si>
  <si>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</si>
  <si>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</si>
  <si>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</si>
  <si>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</si>
  <si>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</si>
  <si>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</si>
  <si>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</si>
  <si>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</si>
  <si>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</si>
  <si>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</si>
  <si>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</si>
  <si>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</si>
  <si>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</si>
  <si>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</si>
  <si>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</si>
  <si>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</si>
  <si>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</si>
  <si>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</si>
  <si>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</si>
  <si>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</si>
  <si>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</si>
  <si>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</si>
  <si>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</si>
  <si>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</si>
  <si>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</si>
  <si>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</si>
  <si>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</si>
  <si>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</si>
  <si>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</si>
  <si>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</si>
  <si>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</si>
  <si>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</si>
  <si>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</si>
  <si>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</si>
  <si>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</si>
  <si>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</si>
  <si>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</si>
  <si>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</si>
  <si>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</si>
  <si>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</si>
  <si>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</si>
  <si>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</si>
  <si>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</si>
  <si>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</si>
  <si>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</si>
  <si>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</si>
  <si>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</si>
  <si>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</si>
  <si>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</si>
  <si>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</si>
  <si>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</si>
  <si>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</si>
  <si>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</si>
  <si>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</si>
  <si>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</si>
  <si>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</si>
  <si>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</si>
  <si>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</si>
  <si>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</si>
  <si>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</si>
  <si>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</si>
  <si>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</si>
  <si>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</si>
  <si>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</si>
  <si>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</si>
  <si>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</si>
  <si>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</si>
  <si>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</si>
  <si>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</si>
  <si>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</si>
  <si>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</si>
  <si>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</si>
  <si>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</si>
  <si>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</si>
  <si>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</si>
  <si>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</si>
  <si>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</si>
  <si>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</si>
  <si>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</si>
  <si>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</si>
  <si>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</si>
  <si>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</si>
  <si>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</si>
  <si>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</si>
  <si>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</si>
  <si>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</si>
  <si>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</si>
  <si>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</si>
  <si>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</si>
  <si>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</si>
  <si>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</si>
  <si>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</si>
  <si>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</si>
  <si>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</si>
  <si>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</si>
  <si>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</si>
  <si>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</si>
  <si>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</si>
  <si>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</si>
  <si>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</si>
  <si>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</si>
  <si>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</si>
  <si>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</si>
  <si>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</si>
  <si>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</si>
  <si>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</si>
  <si>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</si>
  <si>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</si>
  <si>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</si>
  <si>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</si>
  <si>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</si>
  <si>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</si>
  <si>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</si>
  <si>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</si>
  <si>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</si>
  <si>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</si>
  <si>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</si>
  <si>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</si>
  <si>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</si>
  <si>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</si>
  <si>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</si>
  <si>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</si>
  <si>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</si>
  <si>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</si>
  <si>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</si>
  <si>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</si>
  <si>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</si>
  <si>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</si>
  <si>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</si>
  <si>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</si>
  <si>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</si>
  <si>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</si>
  <si>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</si>
  <si>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</si>
  <si>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</si>
  <si>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</si>
  <si>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</si>
  <si>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</si>
  <si>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</si>
  <si>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</si>
  <si>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</si>
  <si>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</si>
  <si>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</si>
  <si>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</si>
  <si>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</si>
  <si>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</si>
  <si>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</si>
  <si>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</si>
  <si>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</si>
  <si>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</si>
  <si>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</si>
  <si>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</si>
  <si>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</si>
  <si>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</si>
  <si>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</si>
  <si>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</si>
  <si>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</si>
  <si>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</si>
  <si>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</si>
  <si>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</si>
  <si>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</si>
  <si>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</si>
  <si>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</si>
  <si>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</si>
  <si>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</si>
  <si>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</si>
  <si>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</si>
  <si>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</si>
  <si>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</si>
  <si>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</si>
  <si>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</si>
  <si>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</si>
  <si>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</si>
  <si>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</si>
  <si>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</si>
  <si>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</si>
  <si>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</si>
  <si>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</si>
  <si>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</si>
  <si>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</si>
  <si>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</si>
  <si>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</si>
  <si>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</si>
  <si>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</si>
  <si>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</si>
  <si>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</si>
  <si>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</si>
  <si>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</si>
  <si>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</si>
  <si>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</si>
  <si>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</si>
  <si>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</si>
  <si>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</si>
  <si>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</si>
  <si>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</si>
  <si>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</si>
  <si>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</si>
  <si>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</si>
  <si>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</si>
  <si>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</si>
  <si>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</si>
  <si>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</si>
  <si>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</si>
  <si>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</si>
  <si>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</si>
  <si>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</si>
  <si>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</si>
  <si>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</si>
  <si>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</si>
  <si>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</si>
  <si>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</si>
  <si>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</si>
  <si>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</si>
  <si>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</si>
  <si>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</si>
  <si>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</si>
  <si>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</si>
  <si>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</si>
  <si>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</si>
  <si>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</si>
  <si>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</si>
  <si>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</si>
  <si>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</si>
  <si>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</si>
  <si>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</si>
  <si>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</si>
  <si>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</si>
  <si>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</si>
  <si>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</si>
  <si>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</si>
  <si>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</si>
  <si>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</si>
  <si>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</si>
  <si>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</si>
  <si>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</si>
  <si>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</si>
  <si>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</si>
  <si>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</si>
  <si>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</si>
  <si>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</si>
  <si>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</si>
  <si>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</si>
  <si>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</si>
  <si>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</si>
  <si>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</si>
  <si>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</si>
  <si>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</si>
  <si>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</si>
  <si>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</si>
  <si>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</si>
  <si>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</si>
  <si>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</si>
  <si>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</si>
  <si>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</si>
  <si>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</si>
  <si>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</si>
  <si>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</si>
  <si>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</si>
  <si>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</si>
  <si>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</si>
  <si>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</si>
  <si>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</si>
  <si>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</si>
  <si>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</si>
  <si>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</si>
  <si>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</si>
  <si>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</si>
  <si>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</si>
  <si>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</si>
  <si>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</si>
  <si>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</si>
  <si>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</si>
  <si>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</si>
  <si>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</si>
  <si>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</si>
  <si>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</si>
  <si>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</si>
  <si>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</si>
  <si>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</si>
  <si>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</si>
  <si>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</si>
  <si>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</si>
  <si>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</si>
  <si>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</si>
  <si>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</si>
  <si>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</si>
  <si>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</si>
  <si>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</si>
  <si>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</si>
  <si>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</si>
  <si>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</si>
  <si>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</si>
  <si>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</si>
  <si>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</si>
  <si>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</si>
  <si>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</si>
  <si>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</si>
  <si>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</si>
  <si>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</si>
  <si>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</si>
  <si>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</si>
  <si>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</si>
  <si>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</si>
  <si>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</si>
  <si>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</si>
  <si>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</si>
  <si>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</si>
  <si>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</si>
  <si>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</si>
  <si>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</si>
  <si>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</si>
  <si>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</si>
  <si>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</si>
  <si>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</si>
  <si>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</si>
  <si>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</si>
  <si>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</si>
  <si>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</si>
  <si>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</si>
  <si>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</si>
  <si>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</si>
  <si>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</si>
  <si>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</si>
  <si>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</si>
  <si>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</si>
  <si>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</si>
  <si>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</si>
  <si>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</si>
  <si>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</si>
  <si>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</si>
  <si>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</si>
  <si>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</si>
  <si>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</si>
  <si>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</si>
  <si>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</si>
  <si>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</si>
  <si>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</si>
  <si>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</si>
  <si>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</si>
  <si>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</si>
  <si>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</si>
  <si>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</si>
  <si>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</si>
  <si>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</si>
  <si>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</si>
  <si>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</si>
  <si>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</si>
  <si>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</si>
  <si>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</si>
  <si>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</si>
  <si>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</si>
  <si>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</si>
  <si>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</si>
  <si>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</si>
  <si>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</si>
  <si>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</si>
  <si>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</si>
  <si>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</si>
  <si>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</si>
  <si>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</si>
  <si>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</si>
  <si>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</si>
  <si>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</si>
  <si>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</si>
  <si>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</si>
  <si>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</si>
  <si>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</si>
  <si>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</si>
  <si>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</si>
  <si>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</si>
  <si>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</si>
  <si>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</si>
  <si>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</si>
  <si>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</si>
  <si>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</si>
  <si>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</si>
  <si>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</si>
  <si>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</si>
  <si>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</si>
  <si>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</si>
  <si>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</si>
  <si>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</si>
  <si>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</si>
  <si>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</si>
  <si>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</si>
  <si>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</si>
  <si>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</si>
  <si>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</si>
  <si>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</si>
  <si>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</si>
  <si>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</si>
  <si>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</si>
  <si>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</si>
  <si>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</si>
  <si>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</si>
  <si>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</si>
  <si>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</si>
  <si>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</si>
  <si>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</si>
  <si>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</si>
  <si>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</si>
  <si>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</si>
  <si>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</si>
  <si>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</si>
  <si>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</si>
  <si>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</si>
  <si>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</si>
  <si>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</si>
  <si>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</si>
  <si>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</si>
  <si>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</si>
  <si>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</si>
  <si>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</si>
  <si>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</si>
  <si>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</si>
  <si>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</si>
  <si>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</si>
  <si>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</si>
  <si>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</si>
  <si>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</si>
  <si>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</si>
  <si>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</si>
  <si>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</si>
  <si>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</si>
  <si>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</si>
  <si>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</si>
  <si>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</si>
  <si>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</si>
  <si>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</si>
  <si>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</si>
  <si>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</si>
  <si>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</si>
  <si>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</si>
  <si>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</si>
  <si>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</si>
  <si>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</si>
  <si>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</si>
  <si>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</si>
  <si>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</si>
  <si>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</si>
  <si>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</si>
  <si>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</si>
  <si>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</si>
  <si>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</si>
  <si>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</si>
  <si>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</si>
  <si>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</si>
  <si>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</si>
  <si>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</si>
  <si>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</si>
  <si>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</si>
  <si>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</si>
  <si>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</si>
  <si>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</si>
  <si>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</si>
  <si>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</si>
  <si>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</si>
  <si>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</si>
  <si>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</si>
  <si>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</si>
  <si>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</si>
  <si>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</si>
  <si>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</si>
  <si>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</si>
  <si>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</si>
  <si>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</si>
  <si>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</si>
  <si>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</si>
  <si>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</si>
  <si>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</si>
  <si>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</si>
  <si>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</si>
  <si>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</si>
  <si>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</si>
  <si>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</si>
  <si>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</si>
  <si>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</si>
  <si>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</si>
  <si>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</si>
  <si>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</si>
  <si>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</si>
  <si>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</si>
  <si>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</si>
  <si>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</si>
  <si>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</si>
  <si>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</si>
  <si>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</si>
  <si>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</si>
  <si>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</si>
  <si>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</si>
  <si>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</si>
  <si>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</si>
  <si>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</si>
  <si>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</si>
  <si>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</si>
  <si>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</si>
  <si>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</si>
  <si>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</si>
  <si>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</si>
  <si>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</si>
  <si>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</si>
  <si>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</si>
  <si>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</si>
  <si>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</si>
  <si>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</si>
  <si>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</si>
  <si>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</si>
  <si>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</si>
  <si>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</si>
  <si>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</si>
  <si>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</si>
  <si>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</si>
  <si>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</si>
  <si>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</si>
  <si>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</si>
  <si>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</si>
  <si>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</si>
  <si>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</si>
  <si>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</si>
  <si>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</si>
  <si>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</si>
  <si>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</si>
  <si>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</si>
  <si>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</si>
  <si>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</si>
  <si>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</si>
  <si>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</si>
  <si>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</si>
  <si>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</si>
  <si>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</si>
  <si>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</si>
  <si>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</si>
  <si>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</si>
  <si>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</si>
  <si>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</si>
  <si>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</si>
  <si>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</si>
  <si>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</si>
  <si>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</si>
  <si>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</si>
  <si>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</si>
  <si>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</si>
  <si>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</si>
  <si>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</si>
  <si>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</si>
  <si>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</si>
  <si>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</si>
  <si>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</si>
  <si>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</si>
  <si>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</si>
  <si>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</si>
  <si>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</si>
  <si>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</si>
  <si>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</si>
  <si>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</si>
  <si>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</si>
  <si>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</si>
  <si>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</si>
  <si>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</si>
  <si>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</si>
  <si>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</si>
  <si>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</si>
  <si>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</si>
  <si>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</si>
  <si>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</si>
  <si>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</si>
  <si>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</si>
  <si>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</si>
  <si>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</si>
  <si>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</si>
  <si>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</si>
  <si>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</si>
  <si>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</si>
  <si>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</si>
  <si>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</si>
  <si>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</si>
  <si>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</si>
  <si>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</si>
  <si>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</si>
  <si>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</si>
  <si>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</si>
  <si>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</si>
  <si>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</si>
  <si>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</si>
  <si>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</si>
  <si>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</si>
  <si>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</si>
  <si>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</si>
  <si>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</si>
  <si>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</si>
  <si>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</si>
  <si>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</si>
  <si>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</si>
  <si>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</si>
  <si>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</si>
  <si>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</si>
  <si>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</si>
  <si>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</si>
  <si>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</si>
  <si>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</si>
  <si>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</si>
  <si>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</si>
  <si>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</si>
  <si>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</si>
  <si>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</si>
  <si>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</si>
  <si>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</si>
  <si>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</si>
  <si>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</si>
  <si>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</si>
  <si>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</si>
  <si>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</si>
  <si>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</si>
  <si>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</si>
  <si>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</si>
  <si>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</si>
  <si>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</si>
  <si>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</si>
  <si>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</si>
  <si>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</si>
  <si>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</si>
  <si>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</si>
  <si>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</si>
  <si>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</si>
  <si>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</si>
  <si>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</si>
  <si>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</si>
  <si>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</si>
  <si>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</si>
  <si>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</si>
  <si>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</si>
  <si>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</si>
  <si>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</si>
  <si>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</si>
  <si>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</si>
  <si>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</si>
  <si>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</si>
  <si>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</si>
  <si>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</si>
  <si>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</si>
  <si>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</si>
  <si>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</si>
  <si>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</si>
  <si>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</si>
  <si>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</si>
  <si>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</si>
  <si>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</si>
  <si>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</si>
  <si>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</si>
  <si>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</si>
  <si>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</si>
  <si>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</si>
  <si>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</si>
  <si>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</si>
  <si>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</si>
  <si>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</si>
  <si>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</si>
  <si>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</si>
  <si>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</si>
  <si>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</si>
  <si>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</si>
  <si>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</si>
  <si>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</si>
  <si>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</si>
  <si>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</si>
  <si>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</si>
  <si>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</si>
  <si>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</si>
  <si>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</si>
  <si>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</si>
  <si>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</si>
  <si>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</si>
  <si>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</si>
  <si>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</si>
  <si>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</si>
  <si>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</si>
  <si>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</si>
  <si>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</si>
  <si>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</si>
  <si>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</si>
  <si>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</si>
  <si>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</si>
  <si>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</si>
  <si>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</si>
  <si>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</si>
  <si>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</si>
  <si>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</si>
  <si>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</si>
  <si>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</si>
  <si>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</si>
  <si>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</si>
  <si>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</si>
  <si>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</si>
  <si>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</si>
  <si>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</si>
  <si>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</si>
  <si>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</si>
  <si>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</si>
  <si>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</si>
  <si>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</si>
  <si>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</si>
  <si>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</si>
  <si>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</si>
  <si>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</si>
  <si>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</si>
  <si>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</si>
  <si>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</si>
  <si>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</si>
  <si>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</si>
  <si>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</si>
  <si>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</si>
  <si>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</si>
  <si>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</si>
  <si>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</si>
  <si>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</si>
  <si>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</si>
  <si>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</si>
  <si>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</si>
  <si>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</si>
  <si>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</si>
  <si>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</si>
  <si>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</si>
  <si>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</si>
  <si>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</si>
  <si>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</si>
  <si>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</si>
  <si>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</si>
  <si>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</si>
  <si>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</si>
  <si>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</si>
  <si>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</si>
  <si>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</si>
  <si>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</si>
  <si>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</si>
  <si>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</si>
  <si>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</si>
  <si>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</si>
  <si>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</si>
  <si>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</si>
  <si>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</si>
  <si>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</si>
  <si>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</si>
  <si>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</si>
  <si>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</si>
  <si>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</si>
  <si>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</si>
  <si>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</si>
  <si>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</si>
  <si>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</si>
  <si>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</si>
  <si>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</si>
  <si>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</si>
  <si>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</si>
  <si>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</si>
  <si>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</si>
  <si>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</si>
  <si>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</si>
  <si>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</si>
  <si>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</si>
  <si>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</si>
  <si>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</si>
  <si>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</si>
  <si>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</si>
  <si>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</si>
  <si>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</si>
  <si>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</si>
  <si>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</si>
  <si>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</si>
  <si>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</si>
  <si>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</si>
  <si>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</si>
  <si>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</si>
  <si>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</si>
  <si>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</si>
  <si>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</si>
  <si>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</si>
  <si>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</si>
  <si>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</si>
  <si>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</si>
  <si>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</si>
  <si>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</si>
  <si>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</si>
  <si>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</si>
  <si>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</si>
  <si>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</si>
  <si>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</si>
  <si>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</si>
  <si>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</si>
  <si>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</si>
  <si>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</si>
  <si>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</si>
  <si>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</si>
  <si>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</si>
  <si>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</si>
  <si>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</si>
  <si>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</si>
  <si>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</si>
  <si>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</si>
  <si>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</si>
  <si>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</si>
  <si>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</si>
  <si>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</si>
  <si>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</si>
  <si>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</si>
  <si>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</si>
  <si>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</si>
  <si>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</si>
  <si>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</si>
  <si>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</si>
  <si>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</si>
  <si>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</si>
  <si>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</si>
  <si>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</si>
  <si>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</si>
  <si>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</si>
  <si>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</si>
  <si>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</si>
  <si>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</si>
  <si>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</si>
  <si>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</si>
  <si>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</si>
  <si>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</si>
  <si>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</si>
  <si>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</si>
  <si>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</si>
  <si>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</si>
  <si>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</si>
  <si>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</si>
  <si>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</si>
  <si>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</si>
  <si>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</si>
  <si>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</si>
  <si>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</si>
  <si>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</si>
  <si>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</si>
  <si>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</si>
  <si>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</si>
  <si>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</si>
  <si>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</si>
  <si>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</si>
  <si>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</si>
  <si>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</si>
  <si>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</si>
  <si>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</si>
  <si>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</si>
  <si>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</si>
  <si>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</si>
  <si>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</si>
  <si>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</si>
  <si>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</si>
  <si>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</si>
  <si>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</si>
  <si>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</si>
  <si>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</si>
  <si>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</si>
  <si>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</si>
  <si>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</si>
  <si>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</si>
  <si>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</si>
  <si>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</si>
  <si>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</si>
  <si>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</si>
  <si>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</si>
  <si>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</si>
  <si>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</si>
  <si>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</si>
  <si>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</si>
  <si>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</si>
  <si>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</si>
  <si>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</si>
  <si>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</si>
  <si>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</si>
  <si>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</si>
  <si>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</si>
  <si>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</si>
  <si>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</si>
  <si>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</si>
  <si>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</si>
  <si>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</si>
  <si>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</si>
  <si>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</si>
  <si>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</si>
  <si>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</si>
  <si>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</si>
  <si>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</si>
  <si>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</si>
  <si>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</si>
  <si>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</si>
  <si>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</si>
  <si>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</si>
  <si>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</si>
  <si>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</si>
  <si>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</si>
  <si>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</si>
  <si>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</si>
  <si>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23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</si>
</sst>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78" t="s">
        <v>0</v>
      </c>
      <c r="E1" s="711"/>
      <c r="F1" s="711"/>
      <c r="G1" s="12" t="s">
        <v>1</v>
      </c>
      <c r="H1" s="778" t="s">
        <v>2</v>
      </c>
      <c r="I1" s="711"/>
      <c r="J1" s="711"/>
      <c r="K1" s="711"/>
      <c r="L1" s="711"/>
      <c r="M1" s="711"/>
      <c r="N1" s="711"/>
      <c r="O1" s="711"/>
      <c r="P1" s="711"/>
      <c r="Q1" s="711"/>
      <c r="R1" s="710" t="s">
        <v>3</v>
      </c>
      <c r="S1" s="711"/>
      <c r="T1" s="7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9"/>
      <c r="Q3" s="699"/>
      <c r="R3" s="699"/>
      <c r="S3" s="699"/>
      <c r="T3" s="699"/>
      <c r="U3" s="699"/>
      <c r="V3" s="699"/>
      <c r="W3" s="699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20" t="s">
        <v>8</v>
      </c>
      <c r="B5" s="821"/>
      <c r="C5" s="822"/>
      <c r="D5" s="758"/>
      <c r="E5" s="759"/>
      <c r="F5" s="1032" t="s">
        <v>9</v>
      </c>
      <c r="G5" s="822"/>
      <c r="H5" s="758" t="s">
        <v>1000</v>
      </c>
      <c r="I5" s="964"/>
      <c r="J5" s="964"/>
      <c r="K5" s="964"/>
      <c r="L5" s="964"/>
      <c r="M5" s="759"/>
      <c r="N5" s="58"/>
      <c r="P5" s="24" t="s">
        <v>10</v>
      </c>
      <c r="Q5" s="1049">
        <v>45739</v>
      </c>
      <c r="R5" s="805"/>
      <c r="T5" s="872" t="s">
        <v>11</v>
      </c>
      <c r="U5" s="752"/>
      <c r="V5" s="874" t="s">
        <v>12</v>
      </c>
      <c r="W5" s="805"/>
      <c r="AB5" s="51"/>
      <c r="AC5" s="51"/>
      <c r="AD5" s="51"/>
      <c r="AE5" s="51"/>
    </row>
    <row r="6" spans="1:32" s="684" customFormat="1" ht="24" customHeight="1" x14ac:dyDescent="0.2">
      <c r="A6" s="820" t="s">
        <v>13</v>
      </c>
      <c r="B6" s="821"/>
      <c r="C6" s="822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05"/>
      <c r="N6" s="59"/>
      <c r="P6" s="24" t="s">
        <v>15</v>
      </c>
      <c r="Q6" s="1057" t="str">
        <f>IF(Q5=0," ",CHOOSE(WEEKDAY(Q5,2),"Понедельник","Вторник","Среда","Четверг","Пятница","Суббота","Воскресенье"))</f>
        <v>Воскресенье</v>
      </c>
      <c r="R6" s="701"/>
      <c r="T6" s="881" t="s">
        <v>16</v>
      </c>
      <c r="U6" s="752"/>
      <c r="V6" s="949" t="s">
        <v>17</v>
      </c>
      <c r="W6" s="719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20" t="str">
        <f>IFERROR(VLOOKUP(DeliveryAddress,Table,3,0),1)</f>
        <v>4</v>
      </c>
      <c r="E7" s="721"/>
      <c r="F7" s="721"/>
      <c r="G7" s="721"/>
      <c r="H7" s="721"/>
      <c r="I7" s="721"/>
      <c r="J7" s="721"/>
      <c r="K7" s="721"/>
      <c r="L7" s="721"/>
      <c r="M7" s="722"/>
      <c r="N7" s="60"/>
      <c r="P7" s="24"/>
      <c r="Q7" s="42"/>
      <c r="R7" s="42"/>
      <c r="T7" s="699"/>
      <c r="U7" s="752"/>
      <c r="V7" s="950"/>
      <c r="W7" s="951"/>
      <c r="AB7" s="51"/>
      <c r="AC7" s="51"/>
      <c r="AD7" s="51"/>
      <c r="AE7" s="51"/>
    </row>
    <row r="8" spans="1:32" s="684" customFormat="1" ht="25.5" customHeight="1" x14ac:dyDescent="0.2">
      <c r="A8" s="1073" t="s">
        <v>18</v>
      </c>
      <c r="B8" s="696"/>
      <c r="C8" s="697"/>
      <c r="D8" s="764"/>
      <c r="E8" s="765"/>
      <c r="F8" s="765"/>
      <c r="G8" s="765"/>
      <c r="H8" s="765"/>
      <c r="I8" s="765"/>
      <c r="J8" s="765"/>
      <c r="K8" s="765"/>
      <c r="L8" s="765"/>
      <c r="M8" s="766"/>
      <c r="N8" s="61"/>
      <c r="P8" s="24" t="s">
        <v>19</v>
      </c>
      <c r="Q8" s="828">
        <v>0.5</v>
      </c>
      <c r="R8" s="722"/>
      <c r="T8" s="699"/>
      <c r="U8" s="752"/>
      <c r="V8" s="950"/>
      <c r="W8" s="951"/>
      <c r="AB8" s="51"/>
      <c r="AC8" s="51"/>
      <c r="AD8" s="51"/>
      <c r="AE8" s="51"/>
    </row>
    <row r="9" spans="1:32" s="684" customFormat="1" ht="39.950000000000003" customHeight="1" x14ac:dyDescent="0.2">
      <c r="A9" s="8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9"/>
      <c r="C9" s="699"/>
      <c r="D9" s="840"/>
      <c r="E9" s="692"/>
      <c r="F9" s="8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9"/>
      <c r="H9" s="691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M9" s="692"/>
      <c r="N9" s="685"/>
      <c r="P9" s="26" t="s">
        <v>20</v>
      </c>
      <c r="Q9" s="802"/>
      <c r="R9" s="803"/>
      <c r="T9" s="699"/>
      <c r="U9" s="752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9"/>
      <c r="C10" s="699"/>
      <c r="D10" s="840"/>
      <c r="E10" s="692"/>
      <c r="F10" s="8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9"/>
      <c r="H10" s="934" t="str">
        <f>IFERROR(VLOOKUP($D$10,Proxy,2,FALSE),"")</f>
        <v/>
      </c>
      <c r="I10" s="699"/>
      <c r="J10" s="699"/>
      <c r="K10" s="699"/>
      <c r="L10" s="699"/>
      <c r="M10" s="699"/>
      <c r="N10" s="683"/>
      <c r="P10" s="26" t="s">
        <v>21</v>
      </c>
      <c r="Q10" s="882"/>
      <c r="R10" s="883"/>
      <c r="U10" s="24" t="s">
        <v>22</v>
      </c>
      <c r="V10" s="718" t="s">
        <v>23</v>
      </c>
      <c r="W10" s="719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1015" t="s">
        <v>27</v>
      </c>
      <c r="W11" s="803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62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828"/>
      <c r="R12" s="722"/>
      <c r="S12" s="23"/>
      <c r="U12" s="24"/>
      <c r="V12" s="711"/>
      <c r="W12" s="699"/>
      <c r="AB12" s="51"/>
      <c r="AC12" s="51"/>
      <c r="AD12" s="51"/>
      <c r="AE12" s="51"/>
    </row>
    <row r="13" spans="1:32" s="684" customFormat="1" ht="23.25" customHeight="1" x14ac:dyDescent="0.2">
      <c r="A13" s="862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015"/>
      <c r="R13" s="8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62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850" t="s">
        <v>34</v>
      </c>
      <c r="Q15" s="711"/>
      <c r="R15" s="711"/>
      <c r="S15" s="711"/>
      <c r="T15" s="7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1"/>
      <c r="Q16" s="851"/>
      <c r="R16" s="851"/>
      <c r="S16" s="851"/>
      <c r="T16" s="8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34" t="s">
        <v>37</v>
      </c>
      <c r="D17" s="729" t="s">
        <v>38</v>
      </c>
      <c r="E17" s="798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7"/>
      <c r="R17" s="797"/>
      <c r="S17" s="797"/>
      <c r="T17" s="798"/>
      <c r="U17" s="1069" t="s">
        <v>50</v>
      </c>
      <c r="V17" s="822"/>
      <c r="W17" s="729" t="s">
        <v>51</v>
      </c>
      <c r="X17" s="729" t="s">
        <v>52</v>
      </c>
      <c r="Y17" s="1070" t="s">
        <v>53</v>
      </c>
      <c r="Z17" s="962" t="s">
        <v>54</v>
      </c>
      <c r="AA17" s="935" t="s">
        <v>55</v>
      </c>
      <c r="AB17" s="935" t="s">
        <v>56</v>
      </c>
      <c r="AC17" s="935" t="s">
        <v>57</v>
      </c>
      <c r="AD17" s="935" t="s">
        <v>58</v>
      </c>
      <c r="AE17" s="1043"/>
      <c r="AF17" s="104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9"/>
      <c r="E18" s="801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9"/>
      <c r="Q18" s="800"/>
      <c r="R18" s="800"/>
      <c r="S18" s="800"/>
      <c r="T18" s="801"/>
      <c r="U18" s="67" t="s">
        <v>60</v>
      </c>
      <c r="V18" s="67" t="s">
        <v>61</v>
      </c>
      <c r="W18" s="730"/>
      <c r="X18" s="730"/>
      <c r="Y18" s="1071"/>
      <c r="Z18" s="963"/>
      <c r="AA18" s="936"/>
      <c r="AB18" s="936"/>
      <c r="AC18" s="936"/>
      <c r="AD18" s="1045"/>
      <c r="AE18" s="1046"/>
      <c r="AF18" s="1047"/>
      <c r="AG18" s="66"/>
      <c r="BD18" s="65"/>
    </row>
    <row r="19" spans="1:68" ht="27.75" hidden="1" customHeight="1" x14ac:dyDescent="0.2">
      <c r="A19" s="786" t="s">
        <v>62</v>
      </c>
      <c r="B19" s="787"/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48"/>
      <c r="AB19" s="48"/>
      <c r="AC19" s="48"/>
    </row>
    <row r="20" spans="1:68" ht="16.5" hidden="1" customHeight="1" x14ac:dyDescent="0.25">
      <c r="A20" s="737" t="s">
        <v>62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82"/>
      <c r="AB20" s="682"/>
      <c r="AC20" s="682"/>
    </row>
    <row r="21" spans="1:68" ht="14.25" hidden="1" customHeight="1" x14ac:dyDescent="0.25">
      <c r="A21" s="698" t="s">
        <v>63</v>
      </c>
      <c r="B21" s="699"/>
      <c r="C21" s="699"/>
      <c r="D21" s="699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81"/>
      <c r="AB21" s="681"/>
      <c r="AC21" s="68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5"/>
      <c r="R22" s="705"/>
      <c r="S22" s="705"/>
      <c r="T22" s="706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5"/>
      <c r="R23" s="705"/>
      <c r="S23" s="705"/>
      <c r="T23" s="706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5"/>
      <c r="R24" s="705"/>
      <c r="S24" s="705"/>
      <c r="T24" s="706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5"/>
      <c r="R25" s="705"/>
      <c r="S25" s="705"/>
      <c r="T25" s="706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2"/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703"/>
      <c r="P26" s="695" t="s">
        <v>79</v>
      </c>
      <c r="Q26" s="696"/>
      <c r="R26" s="696"/>
      <c r="S26" s="696"/>
      <c r="T26" s="696"/>
      <c r="U26" s="696"/>
      <c r="V26" s="697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699"/>
      <c r="B27" s="699"/>
      <c r="C27" s="699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703"/>
      <c r="P27" s="695" t="s">
        <v>79</v>
      </c>
      <c r="Q27" s="696"/>
      <c r="R27" s="696"/>
      <c r="S27" s="696"/>
      <c r="T27" s="696"/>
      <c r="U27" s="696"/>
      <c r="V27" s="697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698" t="s">
        <v>81</v>
      </c>
      <c r="B28" s="699"/>
      <c r="C28" s="699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81"/>
      <c r="AB28" s="681"/>
      <c r="AC28" s="68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5"/>
      <c r="R29" s="705"/>
      <c r="S29" s="705"/>
      <c r="T29" s="706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2"/>
      <c r="B30" s="699"/>
      <c r="C30" s="699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703"/>
      <c r="P30" s="695" t="s">
        <v>79</v>
      </c>
      <c r="Q30" s="696"/>
      <c r="R30" s="696"/>
      <c r="S30" s="696"/>
      <c r="T30" s="696"/>
      <c r="U30" s="696"/>
      <c r="V30" s="697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699"/>
      <c r="B31" s="699"/>
      <c r="C31" s="699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703"/>
      <c r="P31" s="695" t="s">
        <v>79</v>
      </c>
      <c r="Q31" s="696"/>
      <c r="R31" s="696"/>
      <c r="S31" s="696"/>
      <c r="T31" s="696"/>
      <c r="U31" s="696"/>
      <c r="V31" s="697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86" t="s">
        <v>87</v>
      </c>
      <c r="B32" s="787"/>
      <c r="C32" s="787"/>
      <c r="D32" s="787"/>
      <c r="E32" s="787"/>
      <c r="F32" s="787"/>
      <c r="G32" s="787"/>
      <c r="H32" s="787"/>
      <c r="I32" s="787"/>
      <c r="J32" s="787"/>
      <c r="K32" s="787"/>
      <c r="L32" s="787"/>
      <c r="M32" s="787"/>
      <c r="N32" s="787"/>
      <c r="O32" s="787"/>
      <c r="P32" s="787"/>
      <c r="Q32" s="787"/>
      <c r="R32" s="787"/>
      <c r="S32" s="787"/>
      <c r="T32" s="787"/>
      <c r="U32" s="787"/>
      <c r="V32" s="787"/>
      <c r="W32" s="787"/>
      <c r="X32" s="787"/>
      <c r="Y32" s="787"/>
      <c r="Z32" s="787"/>
      <c r="AA32" s="48"/>
      <c r="AB32" s="48"/>
      <c r="AC32" s="48"/>
    </row>
    <row r="33" spans="1:68" ht="16.5" hidden="1" customHeight="1" x14ac:dyDescent="0.25">
      <c r="A33" s="737" t="s">
        <v>88</v>
      </c>
      <c r="B33" s="699"/>
      <c r="C33" s="699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82"/>
      <c r="AB33" s="682"/>
      <c r="AC33" s="682"/>
    </row>
    <row r="34" spans="1:68" ht="14.25" hidden="1" customHeight="1" x14ac:dyDescent="0.25">
      <c r="A34" s="698" t="s">
        <v>89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81"/>
      <c r="AB34" s="681"/>
      <c r="AC34" s="681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5"/>
      <c r="R35" s="705"/>
      <c r="S35" s="705"/>
      <c r="T35" s="706"/>
      <c r="U35" s="34"/>
      <c r="V35" s="34"/>
      <c r="W35" s="35" t="s">
        <v>68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5"/>
      <c r="R36" s="705"/>
      <c r="S36" s="705"/>
      <c r="T36" s="706"/>
      <c r="U36" s="34"/>
      <c r="V36" s="34"/>
      <c r="W36" s="35" t="s">
        <v>68</v>
      </c>
      <c r="X36" s="687">
        <v>30</v>
      </c>
      <c r="Y36" s="688">
        <f>IFERROR(IF(X36="",0,CEILING((X36/$H36),1)*$H36),"")</f>
        <v>33.599999999999994</v>
      </c>
      <c r="Z36" s="36">
        <f>IFERROR(IF(Y36=0,"",ROUNDUP(Y36/H36,0)*0.01898),"")</f>
        <v>5.6940000000000004E-2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31.165178571428573</v>
      </c>
      <c r="BN36" s="64">
        <f>IFERROR(Y36*I36/H36,"0")</f>
        <v>34.904999999999994</v>
      </c>
      <c r="BO36" s="64">
        <f>IFERROR(1/J36*(X36/H36),"0")</f>
        <v>4.1852678571428575E-2</v>
      </c>
      <c r="BP36" s="64">
        <f>IFERROR(1/J36*(Y36/H36),"0")</f>
        <v>4.6874999999999993E-2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5"/>
      <c r="R37" s="705"/>
      <c r="S37" s="705"/>
      <c r="T37" s="706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5"/>
      <c r="R38" s="705"/>
      <c r="S38" s="705"/>
      <c r="T38" s="706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8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5"/>
      <c r="R39" s="705"/>
      <c r="S39" s="705"/>
      <c r="T39" s="706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2"/>
      <c r="B40" s="699"/>
      <c r="C40" s="699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703"/>
      <c r="P40" s="695" t="s">
        <v>79</v>
      </c>
      <c r="Q40" s="696"/>
      <c r="R40" s="696"/>
      <c r="S40" s="696"/>
      <c r="T40" s="696"/>
      <c r="U40" s="696"/>
      <c r="V40" s="697"/>
      <c r="W40" s="37" t="s">
        <v>80</v>
      </c>
      <c r="X40" s="689">
        <f>IFERROR(X35/H35,"0")+IFERROR(X36/H36,"0")+IFERROR(X37/H37,"0")+IFERROR(X38/H38,"0")+IFERROR(X39/H39,"0")</f>
        <v>2.6785714285714288</v>
      </c>
      <c r="Y40" s="689">
        <f>IFERROR(Y35/H35,"0")+IFERROR(Y36/H36,"0")+IFERROR(Y37/H37,"0")+IFERROR(Y38/H38,"0")+IFERROR(Y39/H39,"0")</f>
        <v>2.9999999999999996</v>
      </c>
      <c r="Z40" s="689">
        <f>IFERROR(IF(Z35="",0,Z35),"0")+IFERROR(IF(Z36="",0,Z36),"0")+IFERROR(IF(Z37="",0,Z37),"0")+IFERROR(IF(Z38="",0,Z38),"0")+IFERROR(IF(Z39="",0,Z39),"0")</f>
        <v>5.6940000000000004E-2</v>
      </c>
      <c r="AA40" s="690"/>
      <c r="AB40" s="690"/>
      <c r="AC40" s="690"/>
    </row>
    <row r="41" spans="1:68" x14ac:dyDescent="0.2">
      <c r="A41" s="699"/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703"/>
      <c r="P41" s="695" t="s">
        <v>79</v>
      </c>
      <c r="Q41" s="696"/>
      <c r="R41" s="696"/>
      <c r="S41" s="696"/>
      <c r="T41" s="696"/>
      <c r="U41" s="696"/>
      <c r="V41" s="697"/>
      <c r="W41" s="37" t="s">
        <v>68</v>
      </c>
      <c r="X41" s="689">
        <f>IFERROR(SUM(X35:X39),"0")</f>
        <v>30</v>
      </c>
      <c r="Y41" s="689">
        <f>IFERROR(SUM(Y35:Y39),"0")</f>
        <v>33.599999999999994</v>
      </c>
      <c r="Z41" s="37"/>
      <c r="AA41" s="690"/>
      <c r="AB41" s="690"/>
      <c r="AC41" s="690"/>
    </row>
    <row r="42" spans="1:68" ht="14.25" hidden="1" customHeight="1" x14ac:dyDescent="0.25">
      <c r="A42" s="698" t="s">
        <v>63</v>
      </c>
      <c r="B42" s="699"/>
      <c r="C42" s="699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81"/>
      <c r="AB42" s="681"/>
      <c r="AC42" s="681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5"/>
      <c r="R43" s="705"/>
      <c r="S43" s="705"/>
      <c r="T43" s="706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2"/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703"/>
      <c r="P44" s="695" t="s">
        <v>79</v>
      </c>
      <c r="Q44" s="696"/>
      <c r="R44" s="696"/>
      <c r="S44" s="696"/>
      <c r="T44" s="696"/>
      <c r="U44" s="696"/>
      <c r="V44" s="697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699"/>
      <c r="B45" s="699"/>
      <c r="C45" s="699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703"/>
      <c r="P45" s="695" t="s">
        <v>79</v>
      </c>
      <c r="Q45" s="696"/>
      <c r="R45" s="696"/>
      <c r="S45" s="696"/>
      <c r="T45" s="696"/>
      <c r="U45" s="696"/>
      <c r="V45" s="697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7" t="s">
        <v>109</v>
      </c>
      <c r="B46" s="699"/>
      <c r="C46" s="699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82"/>
      <c r="AB46" s="682"/>
      <c r="AC46" s="682"/>
    </row>
    <row r="47" spans="1:68" ht="14.25" hidden="1" customHeight="1" x14ac:dyDescent="0.25">
      <c r="A47" s="698" t="s">
        <v>89</v>
      </c>
      <c r="B47" s="699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81"/>
      <c r="AB47" s="681"/>
      <c r="AC47" s="681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5"/>
      <c r="R48" s="705"/>
      <c r="S48" s="705"/>
      <c r="T48" s="706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5"/>
      <c r="R49" s="705"/>
      <c r="S49" s="705"/>
      <c r="T49" s="706"/>
      <c r="U49" s="34"/>
      <c r="V49" s="34"/>
      <c r="W49" s="35" t="s">
        <v>68</v>
      </c>
      <c r="X49" s="687">
        <v>82</v>
      </c>
      <c r="Y49" s="688">
        <f t="shared" si="0"/>
        <v>86.4</v>
      </c>
      <c r="Z49" s="36">
        <f>IFERROR(IF(Y49=0,"",ROUNDUP(Y49/H49,0)*0.01898),"")</f>
        <v>0.15184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85.302777777777777</v>
      </c>
      <c r="BN49" s="64">
        <f t="shared" si="2"/>
        <v>89.88</v>
      </c>
      <c r="BO49" s="64">
        <f t="shared" si="3"/>
        <v>0.11863425925925924</v>
      </c>
      <c r="BP49" s="64">
        <f t="shared" si="4"/>
        <v>0.125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8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5"/>
      <c r="R50" s="705"/>
      <c r="S50" s="705"/>
      <c r="T50" s="706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5"/>
      <c r="R51" s="705"/>
      <c r="S51" s="705"/>
      <c r="T51" s="706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5"/>
      <c r="R52" s="705"/>
      <c r="S52" s="705"/>
      <c r="T52" s="706"/>
      <c r="U52" s="34"/>
      <c r="V52" s="34"/>
      <c r="W52" s="35" t="s">
        <v>68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4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5"/>
      <c r="R53" s="705"/>
      <c r="S53" s="705"/>
      <c r="T53" s="706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5"/>
      <c r="R54" s="705"/>
      <c r="S54" s="705"/>
      <c r="T54" s="706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02"/>
      <c r="B55" s="699"/>
      <c r="C55" s="699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703"/>
      <c r="P55" s="695" t="s">
        <v>79</v>
      </c>
      <c r="Q55" s="696"/>
      <c r="R55" s="696"/>
      <c r="S55" s="696"/>
      <c r="T55" s="696"/>
      <c r="U55" s="696"/>
      <c r="V55" s="697"/>
      <c r="W55" s="37" t="s">
        <v>80</v>
      </c>
      <c r="X55" s="689">
        <f>IFERROR(X48/H48,"0")+IFERROR(X49/H49,"0")+IFERROR(X50/H50,"0")+IFERROR(X51/H51,"0")+IFERROR(X52/H52,"0")+IFERROR(X53/H53,"0")+IFERROR(X54/H54,"0")</f>
        <v>7.5925925925925917</v>
      </c>
      <c r="Y55" s="689">
        <f>IFERROR(Y48/H48,"0")+IFERROR(Y49/H49,"0")+IFERROR(Y50/H50,"0")+IFERROR(Y51/H51,"0")+IFERROR(Y52/H52,"0")+IFERROR(Y53/H53,"0")+IFERROR(Y54/H54,"0")</f>
        <v>8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0.15184</v>
      </c>
      <c r="AA55" s="690"/>
      <c r="AB55" s="690"/>
      <c r="AC55" s="690"/>
    </row>
    <row r="56" spans="1:68" x14ac:dyDescent="0.2">
      <c r="A56" s="699"/>
      <c r="B56" s="699"/>
      <c r="C56" s="699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703"/>
      <c r="P56" s="695" t="s">
        <v>79</v>
      </c>
      <c r="Q56" s="696"/>
      <c r="R56" s="696"/>
      <c r="S56" s="696"/>
      <c r="T56" s="696"/>
      <c r="U56" s="696"/>
      <c r="V56" s="697"/>
      <c r="W56" s="37" t="s">
        <v>68</v>
      </c>
      <c r="X56" s="689">
        <f>IFERROR(SUM(X48:X54),"0")</f>
        <v>82</v>
      </c>
      <c r="Y56" s="689">
        <f>IFERROR(SUM(Y48:Y54),"0")</f>
        <v>86.4</v>
      </c>
      <c r="Z56" s="37"/>
      <c r="AA56" s="690"/>
      <c r="AB56" s="690"/>
      <c r="AC56" s="690"/>
    </row>
    <row r="57" spans="1:68" ht="14.25" hidden="1" customHeight="1" x14ac:dyDescent="0.25">
      <c r="A57" s="698" t="s">
        <v>130</v>
      </c>
      <c r="B57" s="699"/>
      <c r="C57" s="699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81"/>
      <c r="AB57" s="681"/>
      <c r="AC57" s="681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5"/>
      <c r="R58" s="705"/>
      <c r="S58" s="705"/>
      <c r="T58" s="706"/>
      <c r="U58" s="34"/>
      <c r="V58" s="34"/>
      <c r="W58" s="35" t="s">
        <v>68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5"/>
      <c r="R59" s="705"/>
      <c r="S59" s="705"/>
      <c r="T59" s="706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5"/>
      <c r="R60" s="705"/>
      <c r="S60" s="705"/>
      <c r="T60" s="706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5"/>
      <c r="R61" s="705"/>
      <c r="S61" s="705"/>
      <c r="T61" s="706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02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703"/>
      <c r="P62" s="695" t="s">
        <v>79</v>
      </c>
      <c r="Q62" s="696"/>
      <c r="R62" s="696"/>
      <c r="S62" s="696"/>
      <c r="T62" s="696"/>
      <c r="U62" s="696"/>
      <c r="V62" s="697"/>
      <c r="W62" s="37" t="s">
        <v>80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hidden="1" x14ac:dyDescent="0.2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703"/>
      <c r="P63" s="695" t="s">
        <v>79</v>
      </c>
      <c r="Q63" s="696"/>
      <c r="R63" s="696"/>
      <c r="S63" s="696"/>
      <c r="T63" s="696"/>
      <c r="U63" s="696"/>
      <c r="V63" s="697"/>
      <c r="W63" s="37" t="s">
        <v>68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hidden="1" customHeight="1" x14ac:dyDescent="0.25">
      <c r="A64" s="698" t="s">
        <v>141</v>
      </c>
      <c r="B64" s="699"/>
      <c r="C64" s="699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81"/>
      <c r="AB64" s="681"/>
      <c r="AC64" s="681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5"/>
      <c r="R65" s="705"/>
      <c r="S65" s="705"/>
      <c r="T65" s="706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5"/>
      <c r="R66" s="705"/>
      <c r="S66" s="705"/>
      <c r="T66" s="706"/>
      <c r="U66" s="34"/>
      <c r="V66" s="34"/>
      <c r="W66" s="35" t="s">
        <v>68</v>
      </c>
      <c r="X66" s="687">
        <v>4</v>
      </c>
      <c r="Y66" s="688">
        <f>IFERROR(IF(X66="",0,CEILING((X66/$H66),1)*$H66),"")</f>
        <v>5.4</v>
      </c>
      <c r="Z66" s="36">
        <f>IFERROR(IF(Y66=0,"",ROUNDUP(Y66/H66,0)*0.00502),"")</f>
        <v>1.506E-2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4.2222222222222223</v>
      </c>
      <c r="BN66" s="64">
        <f>IFERROR(Y66*I66/H66,"0")</f>
        <v>5.7</v>
      </c>
      <c r="BO66" s="64">
        <f>IFERROR(1/J66*(X66/H66),"0")</f>
        <v>9.4966761633428314E-3</v>
      </c>
      <c r="BP66" s="64">
        <f>IFERROR(1/J66*(Y66/H66),"0")</f>
        <v>1.2820512820512822E-2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5"/>
      <c r="R67" s="705"/>
      <c r="S67" s="705"/>
      <c r="T67" s="706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02"/>
      <c r="B68" s="699"/>
      <c r="C68" s="699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703"/>
      <c r="P68" s="695" t="s">
        <v>79</v>
      </c>
      <c r="Q68" s="696"/>
      <c r="R68" s="696"/>
      <c r="S68" s="696"/>
      <c r="T68" s="696"/>
      <c r="U68" s="696"/>
      <c r="V68" s="697"/>
      <c r="W68" s="37" t="s">
        <v>80</v>
      </c>
      <c r="X68" s="689">
        <f>IFERROR(X65/H65,"0")+IFERROR(X66/H66,"0")+IFERROR(X67/H67,"0")</f>
        <v>2.2222222222222223</v>
      </c>
      <c r="Y68" s="689">
        <f>IFERROR(Y65/H65,"0")+IFERROR(Y66/H66,"0")+IFERROR(Y67/H67,"0")</f>
        <v>3</v>
      </c>
      <c r="Z68" s="689">
        <f>IFERROR(IF(Z65="",0,Z65),"0")+IFERROR(IF(Z66="",0,Z66),"0")+IFERROR(IF(Z67="",0,Z67),"0")</f>
        <v>1.506E-2</v>
      </c>
      <c r="AA68" s="690"/>
      <c r="AB68" s="690"/>
      <c r="AC68" s="690"/>
    </row>
    <row r="69" spans="1:68" x14ac:dyDescent="0.2">
      <c r="A69" s="699"/>
      <c r="B69" s="699"/>
      <c r="C69" s="699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703"/>
      <c r="P69" s="695" t="s">
        <v>79</v>
      </c>
      <c r="Q69" s="696"/>
      <c r="R69" s="696"/>
      <c r="S69" s="696"/>
      <c r="T69" s="696"/>
      <c r="U69" s="696"/>
      <c r="V69" s="697"/>
      <c r="W69" s="37" t="s">
        <v>68</v>
      </c>
      <c r="X69" s="689">
        <f>IFERROR(SUM(X65:X67),"0")</f>
        <v>4</v>
      </c>
      <c r="Y69" s="689">
        <f>IFERROR(SUM(Y65:Y67),"0")</f>
        <v>5.4</v>
      </c>
      <c r="Z69" s="37"/>
      <c r="AA69" s="690"/>
      <c r="AB69" s="690"/>
      <c r="AC69" s="690"/>
    </row>
    <row r="70" spans="1:68" ht="14.25" hidden="1" customHeight="1" x14ac:dyDescent="0.25">
      <c r="A70" s="698" t="s">
        <v>63</v>
      </c>
      <c r="B70" s="699"/>
      <c r="C70" s="699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81"/>
      <c r="AB70" s="681"/>
      <c r="AC70" s="681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5"/>
      <c r="R71" s="705"/>
      <c r="S71" s="705"/>
      <c r="T71" s="706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5"/>
      <c r="R72" s="705"/>
      <c r="S72" s="705"/>
      <c r="T72" s="706"/>
      <c r="U72" s="34"/>
      <c r="V72" s="34"/>
      <c r="W72" s="35" t="s">
        <v>68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7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5"/>
      <c r="R73" s="705"/>
      <c r="S73" s="705"/>
      <c r="T73" s="706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5"/>
      <c r="R74" s="705"/>
      <c r="S74" s="705"/>
      <c r="T74" s="706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5"/>
      <c r="R75" s="705"/>
      <c r="S75" s="705"/>
      <c r="T75" s="706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5"/>
      <c r="R76" s="705"/>
      <c r="S76" s="705"/>
      <c r="T76" s="706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2"/>
      <c r="B77" s="699"/>
      <c r="C77" s="699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703"/>
      <c r="P77" s="695" t="s">
        <v>79</v>
      </c>
      <c r="Q77" s="696"/>
      <c r="R77" s="696"/>
      <c r="S77" s="696"/>
      <c r="T77" s="696"/>
      <c r="U77" s="696"/>
      <c r="V77" s="697"/>
      <c r="W77" s="37" t="s">
        <v>80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699"/>
      <c r="B78" s="699"/>
      <c r="C78" s="699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703"/>
      <c r="P78" s="695" t="s">
        <v>79</v>
      </c>
      <c r="Q78" s="696"/>
      <c r="R78" s="696"/>
      <c r="S78" s="696"/>
      <c r="T78" s="696"/>
      <c r="U78" s="696"/>
      <c r="V78" s="697"/>
      <c r="W78" s="37" t="s">
        <v>68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698" t="s">
        <v>167</v>
      </c>
      <c r="B79" s="699"/>
      <c r="C79" s="699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81"/>
      <c r="AB79" s="681"/>
      <c r="AC79" s="681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5"/>
      <c r="R80" s="705"/>
      <c r="S80" s="705"/>
      <c r="T80" s="706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5"/>
      <c r="R81" s="705"/>
      <c r="S81" s="705"/>
      <c r="T81" s="706"/>
      <c r="U81" s="34"/>
      <c r="V81" s="34"/>
      <c r="W81" s="35" t="s">
        <v>68</v>
      </c>
      <c r="X81" s="687">
        <v>32</v>
      </c>
      <c r="Y81" s="688">
        <f>IFERROR(IF(X81="",0,CEILING((X81/$H81),1)*$H81),"")</f>
        <v>33.6</v>
      </c>
      <c r="Z81" s="36">
        <f>IFERROR(IF(Y81=0,"",ROUNDUP(Y81/H81,0)*0.01898),"")</f>
        <v>7.5920000000000001E-2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33.977142857142859</v>
      </c>
      <c r="BN81" s="64">
        <f>IFERROR(Y81*I81/H81,"0")</f>
        <v>35.676000000000002</v>
      </c>
      <c r="BO81" s="64">
        <f>IFERROR(1/J81*(X81/H81),"0")</f>
        <v>5.9523809523809521E-2</v>
      </c>
      <c r="BP81" s="64">
        <f>IFERROR(1/J81*(Y81/H81),"0")</f>
        <v>6.25E-2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5"/>
      <c r="R82" s="705"/>
      <c r="S82" s="705"/>
      <c r="T82" s="706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2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703"/>
      <c r="P83" s="695" t="s">
        <v>79</v>
      </c>
      <c r="Q83" s="696"/>
      <c r="R83" s="696"/>
      <c r="S83" s="696"/>
      <c r="T83" s="696"/>
      <c r="U83" s="696"/>
      <c r="V83" s="697"/>
      <c r="W83" s="37" t="s">
        <v>80</v>
      </c>
      <c r="X83" s="689">
        <f>IFERROR(X80/H80,"0")+IFERROR(X81/H81,"0")+IFERROR(X82/H82,"0")</f>
        <v>3.8095238095238093</v>
      </c>
      <c r="Y83" s="689">
        <f>IFERROR(Y80/H80,"0")+IFERROR(Y81/H81,"0")+IFERROR(Y82/H82,"0")</f>
        <v>4</v>
      </c>
      <c r="Z83" s="689">
        <f>IFERROR(IF(Z80="",0,Z80),"0")+IFERROR(IF(Z81="",0,Z81),"0")+IFERROR(IF(Z82="",0,Z82),"0")</f>
        <v>7.5920000000000001E-2</v>
      </c>
      <c r="AA83" s="690"/>
      <c r="AB83" s="690"/>
      <c r="AC83" s="690"/>
    </row>
    <row r="84" spans="1:68" x14ac:dyDescent="0.2">
      <c r="A84" s="699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703"/>
      <c r="P84" s="695" t="s">
        <v>79</v>
      </c>
      <c r="Q84" s="696"/>
      <c r="R84" s="696"/>
      <c r="S84" s="696"/>
      <c r="T84" s="696"/>
      <c r="U84" s="696"/>
      <c r="V84" s="697"/>
      <c r="W84" s="37" t="s">
        <v>68</v>
      </c>
      <c r="X84" s="689">
        <f>IFERROR(SUM(X80:X82),"0")</f>
        <v>32</v>
      </c>
      <c r="Y84" s="689">
        <f>IFERROR(SUM(Y80:Y82),"0")</f>
        <v>33.6</v>
      </c>
      <c r="Z84" s="37"/>
      <c r="AA84" s="690"/>
      <c r="AB84" s="690"/>
      <c r="AC84" s="690"/>
    </row>
    <row r="85" spans="1:68" ht="16.5" hidden="1" customHeight="1" x14ac:dyDescent="0.25">
      <c r="A85" s="737" t="s">
        <v>175</v>
      </c>
      <c r="B85" s="699"/>
      <c r="C85" s="699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82"/>
      <c r="AB85" s="682"/>
      <c r="AC85" s="682"/>
    </row>
    <row r="86" spans="1:68" ht="14.25" hidden="1" customHeight="1" x14ac:dyDescent="0.25">
      <c r="A86" s="698" t="s">
        <v>89</v>
      </c>
      <c r="B86" s="699"/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7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5"/>
      <c r="R87" s="705"/>
      <c r="S87" s="705"/>
      <c r="T87" s="706"/>
      <c r="U87" s="34"/>
      <c r="V87" s="34"/>
      <c r="W87" s="35" t="s">
        <v>68</v>
      </c>
      <c r="X87" s="687">
        <v>160</v>
      </c>
      <c r="Y87" s="688">
        <f>IFERROR(IF(X87="",0,CEILING((X87/$H87),1)*$H87),"")</f>
        <v>162</v>
      </c>
      <c r="Z87" s="36">
        <f>IFERROR(IF(Y87=0,"",ROUNDUP(Y87/H87,0)*0.01898),"")</f>
        <v>0.28470000000000001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166.44444444444443</v>
      </c>
      <c r="BN87" s="64">
        <f>IFERROR(Y87*I87/H87,"0")</f>
        <v>168.52499999999998</v>
      </c>
      <c r="BO87" s="64">
        <f>IFERROR(1/J87*(X87/H87),"0")</f>
        <v>0.23148148148148145</v>
      </c>
      <c r="BP87" s="64">
        <f>IFERROR(1/J87*(Y87/H87),"0")</f>
        <v>0.23437499999999997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5"/>
      <c r="R88" s="705"/>
      <c r="S88" s="705"/>
      <c r="T88" s="706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5"/>
      <c r="R89" s="705"/>
      <c r="S89" s="705"/>
      <c r="T89" s="706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02"/>
      <c r="B90" s="699"/>
      <c r="C90" s="699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703"/>
      <c r="P90" s="695" t="s">
        <v>79</v>
      </c>
      <c r="Q90" s="696"/>
      <c r="R90" s="696"/>
      <c r="S90" s="696"/>
      <c r="T90" s="696"/>
      <c r="U90" s="696"/>
      <c r="V90" s="697"/>
      <c r="W90" s="37" t="s">
        <v>80</v>
      </c>
      <c r="X90" s="689">
        <f>IFERROR(X87/H87,"0")+IFERROR(X88/H88,"0")+IFERROR(X89/H89,"0")</f>
        <v>14.814814814814813</v>
      </c>
      <c r="Y90" s="689">
        <f>IFERROR(Y87/H87,"0")+IFERROR(Y88/H88,"0")+IFERROR(Y89/H89,"0")</f>
        <v>14.999999999999998</v>
      </c>
      <c r="Z90" s="689">
        <f>IFERROR(IF(Z87="",0,Z87),"0")+IFERROR(IF(Z88="",0,Z88),"0")+IFERROR(IF(Z89="",0,Z89),"0")</f>
        <v>0.28470000000000001</v>
      </c>
      <c r="AA90" s="690"/>
      <c r="AB90" s="690"/>
      <c r="AC90" s="690"/>
    </row>
    <row r="91" spans="1:68" x14ac:dyDescent="0.2">
      <c r="A91" s="699"/>
      <c r="B91" s="699"/>
      <c r="C91" s="699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703"/>
      <c r="P91" s="695" t="s">
        <v>79</v>
      </c>
      <c r="Q91" s="696"/>
      <c r="R91" s="696"/>
      <c r="S91" s="696"/>
      <c r="T91" s="696"/>
      <c r="U91" s="696"/>
      <c r="V91" s="697"/>
      <c r="W91" s="37" t="s">
        <v>68</v>
      </c>
      <c r="X91" s="689">
        <f>IFERROR(SUM(X87:X89),"0")</f>
        <v>160</v>
      </c>
      <c r="Y91" s="689">
        <f>IFERROR(SUM(Y87:Y89),"0")</f>
        <v>162</v>
      </c>
      <c r="Z91" s="37"/>
      <c r="AA91" s="690"/>
      <c r="AB91" s="690"/>
      <c r="AC91" s="690"/>
    </row>
    <row r="92" spans="1:68" ht="14.25" hidden="1" customHeight="1" x14ac:dyDescent="0.25">
      <c r="A92" s="698" t="s">
        <v>63</v>
      </c>
      <c r="B92" s="699"/>
      <c r="C92" s="699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81"/>
      <c r="AB92" s="681"/>
      <c r="AC92" s="681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700">
        <v>4607091386967</v>
      </c>
      <c r="E93" s="701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05"/>
      <c r="R93" s="705"/>
      <c r="S93" s="705"/>
      <c r="T93" s="706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700">
        <v>4607091386967</v>
      </c>
      <c r="E94" s="701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6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05"/>
      <c r="R94" s="705"/>
      <c r="S94" s="705"/>
      <c r="T94" s="706"/>
      <c r="U94" s="34"/>
      <c r="V94" s="34"/>
      <c r="W94" s="35" t="s">
        <v>68</v>
      </c>
      <c r="X94" s="687">
        <v>457</v>
      </c>
      <c r="Y94" s="688">
        <f t="shared" si="10"/>
        <v>462</v>
      </c>
      <c r="Z94" s="36">
        <f>IFERROR(IF(Y94=0,"",ROUNDUP(Y94/H94,0)*0.01898),"")</f>
        <v>1.0439000000000001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485.23607142857145</v>
      </c>
      <c r="BN94" s="64">
        <f t="shared" si="12"/>
        <v>490.54500000000002</v>
      </c>
      <c r="BO94" s="64">
        <f t="shared" si="13"/>
        <v>0.85007440476190477</v>
      </c>
      <c r="BP94" s="64">
        <f t="shared" si="14"/>
        <v>0.859375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6" t="s">
        <v>189</v>
      </c>
      <c r="Q95" s="705"/>
      <c r="R95" s="705"/>
      <c r="S95" s="705"/>
      <c r="T95" s="706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98" t="s">
        <v>193</v>
      </c>
      <c r="Q96" s="705"/>
      <c r="R96" s="705"/>
      <c r="S96" s="705"/>
      <c r="T96" s="706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9" t="s">
        <v>197</v>
      </c>
      <c r="Q97" s="705"/>
      <c r="R97" s="705"/>
      <c r="S97" s="705"/>
      <c r="T97" s="706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5" t="s">
        <v>199</v>
      </c>
      <c r="Q98" s="705"/>
      <c r="R98" s="705"/>
      <c r="S98" s="705"/>
      <c r="T98" s="706"/>
      <c r="U98" s="34"/>
      <c r="V98" s="34"/>
      <c r="W98" s="35" t="s">
        <v>68</v>
      </c>
      <c r="X98" s="687">
        <v>183</v>
      </c>
      <c r="Y98" s="688">
        <f t="shared" si="10"/>
        <v>183.60000000000002</v>
      </c>
      <c r="Z98" s="36">
        <f>IFERROR(IF(Y98=0,"",ROUNDUP(Y98/H98,0)*0.00651),"")</f>
        <v>0.44268000000000002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200.07999999999998</v>
      </c>
      <c r="BN98" s="64">
        <f t="shared" si="12"/>
        <v>200.73599999999999</v>
      </c>
      <c r="BO98" s="64">
        <f t="shared" si="13"/>
        <v>0.37240537240537241</v>
      </c>
      <c r="BP98" s="64">
        <f t="shared" si="14"/>
        <v>0.37362637362637363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5"/>
      <c r="R99" s="705"/>
      <c r="S99" s="705"/>
      <c r="T99" s="706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700">
        <v>4680115880214</v>
      </c>
      <c r="E100" s="701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05"/>
      <c r="R100" s="705"/>
      <c r="S100" s="705"/>
      <c r="T100" s="706"/>
      <c r="U100" s="34"/>
      <c r="V100" s="34"/>
      <c r="W100" s="35" t="s">
        <v>68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700">
        <v>4680115880214</v>
      </c>
      <c r="E101" s="701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05"/>
      <c r="R101" s="705"/>
      <c r="S101" s="705"/>
      <c r="T101" s="706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2"/>
      <c r="B102" s="699"/>
      <c r="C102" s="699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703"/>
      <c r="P102" s="695" t="s">
        <v>79</v>
      </c>
      <c r="Q102" s="696"/>
      <c r="R102" s="696"/>
      <c r="S102" s="696"/>
      <c r="T102" s="696"/>
      <c r="U102" s="696"/>
      <c r="V102" s="697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122.18253968253967</v>
      </c>
      <c r="Y102" s="689">
        <f>IFERROR(Y93/H93,"0")+IFERROR(Y94/H94,"0")+IFERROR(Y95/H95,"0")+IFERROR(Y96/H96,"0")+IFERROR(Y97/H97,"0")+IFERROR(Y98/H98,"0")+IFERROR(Y99/H99,"0")+IFERROR(Y100/H100,"0")+IFERROR(Y101/H101,"0")</f>
        <v>123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1.48658</v>
      </c>
      <c r="AA102" s="690"/>
      <c r="AB102" s="690"/>
      <c r="AC102" s="690"/>
    </row>
    <row r="103" spans="1:68" x14ac:dyDescent="0.2">
      <c r="A103" s="699"/>
      <c r="B103" s="699"/>
      <c r="C103" s="699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703"/>
      <c r="P103" s="695" t="s">
        <v>79</v>
      </c>
      <c r="Q103" s="696"/>
      <c r="R103" s="696"/>
      <c r="S103" s="696"/>
      <c r="T103" s="696"/>
      <c r="U103" s="696"/>
      <c r="V103" s="697"/>
      <c r="W103" s="37" t="s">
        <v>68</v>
      </c>
      <c r="X103" s="689">
        <f>IFERROR(SUM(X93:X101),"0")</f>
        <v>640</v>
      </c>
      <c r="Y103" s="689">
        <f>IFERROR(SUM(Y93:Y101),"0")</f>
        <v>645.6</v>
      </c>
      <c r="Z103" s="37"/>
      <c r="AA103" s="690"/>
      <c r="AB103" s="690"/>
      <c r="AC103" s="690"/>
    </row>
    <row r="104" spans="1:68" ht="16.5" hidden="1" customHeight="1" x14ac:dyDescent="0.25">
      <c r="A104" s="737" t="s">
        <v>206</v>
      </c>
      <c r="B104" s="699"/>
      <c r="C104" s="699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82"/>
      <c r="AB104" s="682"/>
      <c r="AC104" s="682"/>
    </row>
    <row r="105" spans="1:68" ht="14.25" hidden="1" customHeight="1" x14ac:dyDescent="0.25">
      <c r="A105" s="698" t="s">
        <v>89</v>
      </c>
      <c r="B105" s="699"/>
      <c r="C105" s="699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81"/>
      <c r="AB105" s="681"/>
      <c r="AC105" s="681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700">
        <v>4680115882133</v>
      </c>
      <c r="E106" s="701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05"/>
      <c r="R106" s="705"/>
      <c r="S106" s="705"/>
      <c r="T106" s="706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207</v>
      </c>
      <c r="B107" s="54" t="s">
        <v>210</v>
      </c>
      <c r="C107" s="31">
        <v>4301011703</v>
      </c>
      <c r="D107" s="700">
        <v>4680115882133</v>
      </c>
      <c r="E107" s="701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94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705"/>
      <c r="R107" s="705"/>
      <c r="S107" s="705"/>
      <c r="T107" s="706"/>
      <c r="U107" s="34"/>
      <c r="V107" s="34"/>
      <c r="W107" s="35" t="s">
        <v>68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5"/>
      <c r="R108" s="705"/>
      <c r="S108" s="705"/>
      <c r="T108" s="706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5"/>
      <c r="R109" s="705"/>
      <c r="S109" s="705"/>
      <c r="T109" s="706"/>
      <c r="U109" s="34"/>
      <c r="V109" s="34"/>
      <c r="W109" s="35" t="s">
        <v>68</v>
      </c>
      <c r="X109" s="687">
        <v>113</v>
      </c>
      <c r="Y109" s="688">
        <f>IFERROR(IF(X109="",0,CEILING((X109/$H109),1)*$H109),"")</f>
        <v>117</v>
      </c>
      <c r="Z109" s="36">
        <f>IFERROR(IF(Y109=0,"",ROUNDUP(Y109/H109,0)*0.00902),"")</f>
        <v>0.23452000000000001</v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118.27333333333334</v>
      </c>
      <c r="BN109" s="64">
        <f>IFERROR(Y109*I109/H109,"0")</f>
        <v>122.46000000000001</v>
      </c>
      <c r="BO109" s="64">
        <f>IFERROR(1/J109*(X109/H109),"0")</f>
        <v>0.19023569023569023</v>
      </c>
      <c r="BP109" s="64">
        <f>IFERROR(1/J109*(Y109/H109),"0")</f>
        <v>0.19696969696969696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5"/>
      <c r="R110" s="705"/>
      <c r="S110" s="705"/>
      <c r="T110" s="706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2"/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703"/>
      <c r="P111" s="695" t="s">
        <v>79</v>
      </c>
      <c r="Q111" s="696"/>
      <c r="R111" s="696"/>
      <c r="S111" s="696"/>
      <c r="T111" s="696"/>
      <c r="U111" s="696"/>
      <c r="V111" s="697"/>
      <c r="W111" s="37" t="s">
        <v>80</v>
      </c>
      <c r="X111" s="689">
        <f>IFERROR(X106/H106,"0")+IFERROR(X107/H107,"0")+IFERROR(X108/H108,"0")+IFERROR(X109/H109,"0")+IFERROR(X110/H110,"0")</f>
        <v>25.111111111111111</v>
      </c>
      <c r="Y111" s="689">
        <f>IFERROR(Y106/H106,"0")+IFERROR(Y107/H107,"0")+IFERROR(Y108/H108,"0")+IFERROR(Y109/H109,"0")+IFERROR(Y110/H110,"0")</f>
        <v>26</v>
      </c>
      <c r="Z111" s="689">
        <f>IFERROR(IF(Z106="",0,Z106),"0")+IFERROR(IF(Z107="",0,Z107),"0")+IFERROR(IF(Z108="",0,Z108),"0")+IFERROR(IF(Z109="",0,Z109),"0")+IFERROR(IF(Z110="",0,Z110),"0")</f>
        <v>0.23452000000000001</v>
      </c>
      <c r="AA111" s="690"/>
      <c r="AB111" s="690"/>
      <c r="AC111" s="690"/>
    </row>
    <row r="112" spans="1:68" x14ac:dyDescent="0.2">
      <c r="A112" s="699"/>
      <c r="B112" s="699"/>
      <c r="C112" s="699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703"/>
      <c r="P112" s="695" t="s">
        <v>79</v>
      </c>
      <c r="Q112" s="696"/>
      <c r="R112" s="696"/>
      <c r="S112" s="696"/>
      <c r="T112" s="696"/>
      <c r="U112" s="696"/>
      <c r="V112" s="697"/>
      <c r="W112" s="37" t="s">
        <v>68</v>
      </c>
      <c r="X112" s="689">
        <f>IFERROR(SUM(X106:X110),"0")</f>
        <v>113</v>
      </c>
      <c r="Y112" s="689">
        <f>IFERROR(SUM(Y106:Y110),"0")</f>
        <v>117</v>
      </c>
      <c r="Z112" s="37"/>
      <c r="AA112" s="690"/>
      <c r="AB112" s="690"/>
      <c r="AC112" s="690"/>
    </row>
    <row r="113" spans="1:68" ht="14.25" hidden="1" customHeight="1" x14ac:dyDescent="0.25">
      <c r="A113" s="698" t="s">
        <v>130</v>
      </c>
      <c r="B113" s="699"/>
      <c r="C113" s="699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81"/>
      <c r="AB113" s="681"/>
      <c r="AC113" s="681"/>
    </row>
    <row r="114" spans="1:68" ht="16.5" hidden="1" customHeight="1" x14ac:dyDescent="0.25">
      <c r="A114" s="54" t="s">
        <v>217</v>
      </c>
      <c r="B114" s="54" t="s">
        <v>218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5"/>
      <c r="R114" s="705"/>
      <c r="S114" s="705"/>
      <c r="T114" s="706"/>
      <c r="U114" s="34"/>
      <c r="V114" s="34"/>
      <c r="W114" s="35" t="s">
        <v>68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5"/>
      <c r="R115" s="705"/>
      <c r="S115" s="705"/>
      <c r="T115" s="706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5"/>
      <c r="R116" s="705"/>
      <c r="S116" s="705"/>
      <c r="T116" s="706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2"/>
      <c r="B117" s="699"/>
      <c r="C117" s="699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703"/>
      <c r="P117" s="695" t="s">
        <v>79</v>
      </c>
      <c r="Q117" s="696"/>
      <c r="R117" s="696"/>
      <c r="S117" s="696"/>
      <c r="T117" s="696"/>
      <c r="U117" s="696"/>
      <c r="V117" s="697"/>
      <c r="W117" s="37" t="s">
        <v>80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699"/>
      <c r="B118" s="699"/>
      <c r="C118" s="699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703"/>
      <c r="P118" s="695" t="s">
        <v>79</v>
      </c>
      <c r="Q118" s="696"/>
      <c r="R118" s="696"/>
      <c r="S118" s="696"/>
      <c r="T118" s="696"/>
      <c r="U118" s="696"/>
      <c r="V118" s="697"/>
      <c r="W118" s="37" t="s">
        <v>68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698" t="s">
        <v>63</v>
      </c>
      <c r="B119" s="699"/>
      <c r="C119" s="699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81"/>
      <c r="AB119" s="681"/>
      <c r="AC119" s="681"/>
    </row>
    <row r="120" spans="1:68" ht="37.5" hidden="1" customHeight="1" x14ac:dyDescent="0.25">
      <c r="A120" s="54" t="s">
        <v>224</v>
      </c>
      <c r="B120" s="54" t="s">
        <v>225</v>
      </c>
      <c r="C120" s="31">
        <v>4301051360</v>
      </c>
      <c r="D120" s="700">
        <v>4607091385168</v>
      </c>
      <c r="E120" s="701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05"/>
      <c r="R120" s="705"/>
      <c r="S120" s="705"/>
      <c r="T120" s="706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700">
        <v>4607091385168</v>
      </c>
      <c r="E121" s="701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05"/>
      <c r="R121" s="705"/>
      <c r="S121" s="705"/>
      <c r="T121" s="706"/>
      <c r="U121" s="34"/>
      <c r="V121" s="34"/>
      <c r="W121" s="35" t="s">
        <v>68</v>
      </c>
      <c r="X121" s="687">
        <v>1300</v>
      </c>
      <c r="Y121" s="688">
        <f t="shared" si="15"/>
        <v>1302</v>
      </c>
      <c r="Z121" s="36">
        <f>IFERROR(IF(Y121=0,"",ROUNDUP(Y121/H121,0)*0.01898),"")</f>
        <v>2.9419</v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1379.3928571428571</v>
      </c>
      <c r="BN121" s="64">
        <f t="shared" si="17"/>
        <v>1381.5150000000001</v>
      </c>
      <c r="BO121" s="64">
        <f t="shared" si="18"/>
        <v>2.4181547619047619</v>
      </c>
      <c r="BP121" s="64">
        <f t="shared" si="19"/>
        <v>2.421875</v>
      </c>
    </row>
    <row r="122" spans="1:68" ht="16.5" hidden="1" customHeight="1" x14ac:dyDescent="0.25">
      <c r="A122" s="54" t="s">
        <v>224</v>
      </c>
      <c r="B122" s="54" t="s">
        <v>229</v>
      </c>
      <c r="C122" s="31">
        <v>4301051724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60" t="s">
        <v>230</v>
      </c>
      <c r="Q122" s="705"/>
      <c r="R122" s="705"/>
      <c r="S122" s="705"/>
      <c r="T122" s="706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hidden="1" customHeight="1" x14ac:dyDescent="0.25">
      <c r="A123" s="54" t="s">
        <v>232</v>
      </c>
      <c r="B123" s="54" t="s">
        <v>233</v>
      </c>
      <c r="C123" s="31">
        <v>4301051362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6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05"/>
      <c r="R123" s="705"/>
      <c r="S123" s="705"/>
      <c r="T123" s="706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hidden="1" customHeight="1" x14ac:dyDescent="0.25">
      <c r="A124" s="54" t="s">
        <v>232</v>
      </c>
      <c r="B124" s="54" t="s">
        <v>234</v>
      </c>
      <c r="C124" s="31">
        <v>4301051730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4" t="s">
        <v>235</v>
      </c>
      <c r="Q124" s="705"/>
      <c r="R124" s="705"/>
      <c r="S124" s="705"/>
      <c r="T124" s="706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236</v>
      </c>
      <c r="B125" s="54" t="s">
        <v>237</v>
      </c>
      <c r="C125" s="31">
        <v>4301051358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05"/>
      <c r="R125" s="705"/>
      <c r="S125" s="705"/>
      <c r="T125" s="706"/>
      <c r="U125" s="34"/>
      <c r="V125" s="34"/>
      <c r="W125" s="35" t="s">
        <v>68</v>
      </c>
      <c r="X125" s="687">
        <v>309</v>
      </c>
      <c r="Y125" s="688">
        <f t="shared" si="15"/>
        <v>310.5</v>
      </c>
      <c r="Z125" s="36">
        <f t="shared" si="20"/>
        <v>0.74865000000000004</v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337.84</v>
      </c>
      <c r="BN125" s="64">
        <f t="shared" si="17"/>
        <v>339.47999999999996</v>
      </c>
      <c r="BO125" s="64">
        <f t="shared" si="18"/>
        <v>0.6288156288156288</v>
      </c>
      <c r="BP125" s="64">
        <f t="shared" si="19"/>
        <v>0.63186813186813184</v>
      </c>
    </row>
    <row r="126" spans="1:68" ht="27" hidden="1" customHeight="1" x14ac:dyDescent="0.25">
      <c r="A126" s="54" t="s">
        <v>236</v>
      </c>
      <c r="B126" s="54" t="s">
        <v>238</v>
      </c>
      <c r="C126" s="31">
        <v>4301051721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7" t="s">
        <v>239</v>
      </c>
      <c r="Q126" s="705"/>
      <c r="R126" s="705"/>
      <c r="S126" s="705"/>
      <c r="T126" s="706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5"/>
      <c r="R127" s="705"/>
      <c r="S127" s="705"/>
      <c r="T127" s="706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243</v>
      </c>
      <c r="B128" s="54" t="s">
        <v>244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5"/>
      <c r="R128" s="705"/>
      <c r="S128" s="705"/>
      <c r="T128" s="706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2"/>
      <c r="B129" s="699"/>
      <c r="C129" s="699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703"/>
      <c r="P129" s="695" t="s">
        <v>79</v>
      </c>
      <c r="Q129" s="696"/>
      <c r="R129" s="696"/>
      <c r="S129" s="696"/>
      <c r="T129" s="696"/>
      <c r="U129" s="696"/>
      <c r="V129" s="697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269.20634920634922</v>
      </c>
      <c r="Y129" s="689">
        <f>IFERROR(Y120/H120,"0")+IFERROR(Y121/H121,"0")+IFERROR(Y122/H122,"0")+IFERROR(Y123/H123,"0")+IFERROR(Y124/H124,"0")+IFERROR(Y125/H125,"0")+IFERROR(Y126/H126,"0")+IFERROR(Y127/H127,"0")+IFERROR(Y128/H128,"0")</f>
        <v>270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3.69055</v>
      </c>
      <c r="AA129" s="690"/>
      <c r="AB129" s="690"/>
      <c r="AC129" s="690"/>
    </row>
    <row r="130" spans="1:68" x14ac:dyDescent="0.2">
      <c r="A130" s="699"/>
      <c r="B130" s="699"/>
      <c r="C130" s="699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703"/>
      <c r="P130" s="695" t="s">
        <v>79</v>
      </c>
      <c r="Q130" s="696"/>
      <c r="R130" s="696"/>
      <c r="S130" s="696"/>
      <c r="T130" s="696"/>
      <c r="U130" s="696"/>
      <c r="V130" s="697"/>
      <c r="W130" s="37" t="s">
        <v>68</v>
      </c>
      <c r="X130" s="689">
        <f>IFERROR(SUM(X120:X128),"0")</f>
        <v>1609</v>
      </c>
      <c r="Y130" s="689">
        <f>IFERROR(SUM(Y120:Y128),"0")</f>
        <v>1612.5</v>
      </c>
      <c r="Z130" s="37"/>
      <c r="AA130" s="690"/>
      <c r="AB130" s="690"/>
      <c r="AC130" s="690"/>
    </row>
    <row r="131" spans="1:68" ht="14.25" hidden="1" customHeight="1" x14ac:dyDescent="0.25">
      <c r="A131" s="698" t="s">
        <v>167</v>
      </c>
      <c r="B131" s="699"/>
      <c r="C131" s="699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81"/>
      <c r="AB131" s="681"/>
      <c r="AC131" s="681"/>
    </row>
    <row r="132" spans="1:68" ht="37.5" hidden="1" customHeight="1" x14ac:dyDescent="0.25">
      <c r="A132" s="54" t="s">
        <v>246</v>
      </c>
      <c r="B132" s="54" t="s">
        <v>247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5"/>
      <c r="R132" s="705"/>
      <c r="S132" s="705"/>
      <c r="T132" s="706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249</v>
      </c>
      <c r="B133" s="54" t="s">
        <v>250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5"/>
      <c r="R133" s="705"/>
      <c r="S133" s="705"/>
      <c r="T133" s="706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2"/>
      <c r="B134" s="699"/>
      <c r="C134" s="699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703"/>
      <c r="P134" s="695" t="s">
        <v>79</v>
      </c>
      <c r="Q134" s="696"/>
      <c r="R134" s="696"/>
      <c r="S134" s="696"/>
      <c r="T134" s="696"/>
      <c r="U134" s="696"/>
      <c r="V134" s="697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699"/>
      <c r="B135" s="699"/>
      <c r="C135" s="699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703"/>
      <c r="P135" s="695" t="s">
        <v>79</v>
      </c>
      <c r="Q135" s="696"/>
      <c r="R135" s="696"/>
      <c r="S135" s="696"/>
      <c r="T135" s="696"/>
      <c r="U135" s="696"/>
      <c r="V135" s="697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7" t="s">
        <v>252</v>
      </c>
      <c r="B136" s="699"/>
      <c r="C136" s="699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82"/>
      <c r="AB136" s="682"/>
      <c r="AC136" s="682"/>
    </row>
    <row r="137" spans="1:68" ht="14.25" hidden="1" customHeight="1" x14ac:dyDescent="0.25">
      <c r="A137" s="698" t="s">
        <v>89</v>
      </c>
      <c r="B137" s="699"/>
      <c r="C137" s="699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81"/>
      <c r="AB137" s="681"/>
      <c r="AC137" s="681"/>
    </row>
    <row r="138" spans="1:68" ht="27" hidden="1" customHeight="1" x14ac:dyDescent="0.25">
      <c r="A138" s="54" t="s">
        <v>253</v>
      </c>
      <c r="B138" s="54" t="s">
        <v>254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5"/>
      <c r="R138" s="705"/>
      <c r="S138" s="705"/>
      <c r="T138" s="706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253</v>
      </c>
      <c r="B139" s="54" t="s">
        <v>256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5"/>
      <c r="R139" s="705"/>
      <c r="S139" s="705"/>
      <c r="T139" s="706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2"/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03"/>
      <c r="P140" s="695" t="s">
        <v>79</v>
      </c>
      <c r="Q140" s="696"/>
      <c r="R140" s="696"/>
      <c r="S140" s="696"/>
      <c r="T140" s="696"/>
      <c r="U140" s="696"/>
      <c r="V140" s="697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699"/>
      <c r="B141" s="699"/>
      <c r="C141" s="699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703"/>
      <c r="P141" s="695" t="s">
        <v>79</v>
      </c>
      <c r="Q141" s="696"/>
      <c r="R141" s="696"/>
      <c r="S141" s="696"/>
      <c r="T141" s="696"/>
      <c r="U141" s="696"/>
      <c r="V141" s="697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698" t="s">
        <v>141</v>
      </c>
      <c r="B142" s="699"/>
      <c r="C142" s="699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81"/>
      <c r="AB142" s="681"/>
      <c r="AC142" s="681"/>
    </row>
    <row r="143" spans="1:68" ht="27" hidden="1" customHeight="1" x14ac:dyDescent="0.25">
      <c r="A143" s="54" t="s">
        <v>257</v>
      </c>
      <c r="B143" s="54" t="s">
        <v>258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5"/>
      <c r="R143" s="705"/>
      <c r="S143" s="705"/>
      <c r="T143" s="706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257</v>
      </c>
      <c r="B144" s="54" t="s">
        <v>260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5"/>
      <c r="R144" s="705"/>
      <c r="S144" s="705"/>
      <c r="T144" s="706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2"/>
      <c r="B145" s="699"/>
      <c r="C145" s="699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703"/>
      <c r="P145" s="695" t="s">
        <v>79</v>
      </c>
      <c r="Q145" s="696"/>
      <c r="R145" s="696"/>
      <c r="S145" s="696"/>
      <c r="T145" s="696"/>
      <c r="U145" s="696"/>
      <c r="V145" s="697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699"/>
      <c r="B146" s="699"/>
      <c r="C146" s="699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703"/>
      <c r="P146" s="695" t="s">
        <v>79</v>
      </c>
      <c r="Q146" s="696"/>
      <c r="R146" s="696"/>
      <c r="S146" s="696"/>
      <c r="T146" s="696"/>
      <c r="U146" s="696"/>
      <c r="V146" s="697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698" t="s">
        <v>63</v>
      </c>
      <c r="B147" s="699"/>
      <c r="C147" s="699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81"/>
      <c r="AB147" s="681"/>
      <c r="AC147" s="681"/>
    </row>
    <row r="148" spans="1:68" ht="16.5" hidden="1" customHeight="1" x14ac:dyDescent="0.25">
      <c r="A148" s="54" t="s">
        <v>261</v>
      </c>
      <c r="B148" s="54" t="s">
        <v>262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5"/>
      <c r="R148" s="705"/>
      <c r="S148" s="705"/>
      <c r="T148" s="706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261</v>
      </c>
      <c r="B149" s="54" t="s">
        <v>263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5"/>
      <c r="R149" s="705"/>
      <c r="S149" s="705"/>
      <c r="T149" s="706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2"/>
      <c r="B150" s="699"/>
      <c r="C150" s="699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703"/>
      <c r="P150" s="695" t="s">
        <v>79</v>
      </c>
      <c r="Q150" s="696"/>
      <c r="R150" s="696"/>
      <c r="S150" s="696"/>
      <c r="T150" s="696"/>
      <c r="U150" s="696"/>
      <c r="V150" s="697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699"/>
      <c r="B151" s="699"/>
      <c r="C151" s="699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703"/>
      <c r="P151" s="695" t="s">
        <v>79</v>
      </c>
      <c r="Q151" s="696"/>
      <c r="R151" s="696"/>
      <c r="S151" s="696"/>
      <c r="T151" s="696"/>
      <c r="U151" s="696"/>
      <c r="V151" s="697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37" t="s">
        <v>87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82"/>
      <c r="AB152" s="682"/>
      <c r="AC152" s="682"/>
    </row>
    <row r="153" spans="1:68" ht="14.25" hidden="1" customHeight="1" x14ac:dyDescent="0.25">
      <c r="A153" s="698" t="s">
        <v>89</v>
      </c>
      <c r="B153" s="699"/>
      <c r="C153" s="699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81"/>
      <c r="AB153" s="681"/>
      <c r="AC153" s="681"/>
    </row>
    <row r="154" spans="1:68" ht="27" hidden="1" customHeight="1" x14ac:dyDescent="0.25">
      <c r="A154" s="54" t="s">
        <v>264</v>
      </c>
      <c r="B154" s="54" t="s">
        <v>265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5"/>
      <c r="R154" s="705"/>
      <c r="S154" s="705"/>
      <c r="T154" s="706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2"/>
      <c r="B155" s="699"/>
      <c r="C155" s="699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703"/>
      <c r="P155" s="695" t="s">
        <v>79</v>
      </c>
      <c r="Q155" s="696"/>
      <c r="R155" s="696"/>
      <c r="S155" s="696"/>
      <c r="T155" s="696"/>
      <c r="U155" s="696"/>
      <c r="V155" s="697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699"/>
      <c r="B156" s="699"/>
      <c r="C156" s="699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703"/>
      <c r="P156" s="695" t="s">
        <v>79</v>
      </c>
      <c r="Q156" s="696"/>
      <c r="R156" s="696"/>
      <c r="S156" s="696"/>
      <c r="T156" s="696"/>
      <c r="U156" s="696"/>
      <c r="V156" s="697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698" t="s">
        <v>141</v>
      </c>
      <c r="B157" s="699"/>
      <c r="C157" s="699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81"/>
      <c r="AB157" s="681"/>
      <c r="AC157" s="681"/>
    </row>
    <row r="158" spans="1:68" ht="16.5" hidden="1" customHeight="1" x14ac:dyDescent="0.25">
      <c r="A158" s="54" t="s">
        <v>267</v>
      </c>
      <c r="B158" s="54" t="s">
        <v>268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5"/>
      <c r="R158" s="705"/>
      <c r="S158" s="705"/>
      <c r="T158" s="706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5"/>
      <c r="R159" s="705"/>
      <c r="S159" s="705"/>
      <c r="T159" s="706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273</v>
      </c>
      <c r="B160" s="54" t="s">
        <v>274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5"/>
      <c r="R160" s="705"/>
      <c r="S160" s="705"/>
      <c r="T160" s="706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276</v>
      </c>
      <c r="B161" s="54" t="s">
        <v>277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5"/>
      <c r="R161" s="705"/>
      <c r="S161" s="705"/>
      <c r="T161" s="706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5"/>
      <c r="R162" s="705"/>
      <c r="S162" s="705"/>
      <c r="T162" s="706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2"/>
      <c r="B163" s="699"/>
      <c r="C163" s="699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703"/>
      <c r="P163" s="695" t="s">
        <v>79</v>
      </c>
      <c r="Q163" s="696"/>
      <c r="R163" s="696"/>
      <c r="S163" s="696"/>
      <c r="T163" s="696"/>
      <c r="U163" s="696"/>
      <c r="V163" s="697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699"/>
      <c r="B164" s="699"/>
      <c r="C164" s="699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703"/>
      <c r="P164" s="695" t="s">
        <v>79</v>
      </c>
      <c r="Q164" s="696"/>
      <c r="R164" s="696"/>
      <c r="S164" s="696"/>
      <c r="T164" s="696"/>
      <c r="U164" s="696"/>
      <c r="V164" s="697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698" t="s">
        <v>63</v>
      </c>
      <c r="B165" s="699"/>
      <c r="C165" s="699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81"/>
      <c r="AB165" s="681"/>
      <c r="AC165" s="681"/>
    </row>
    <row r="166" spans="1:68" ht="16.5" hidden="1" customHeight="1" x14ac:dyDescent="0.25">
      <c r="A166" s="54" t="s">
        <v>280</v>
      </c>
      <c r="B166" s="54" t="s">
        <v>281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5"/>
      <c r="R166" s="705"/>
      <c r="S166" s="705"/>
      <c r="T166" s="706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283</v>
      </c>
      <c r="B167" s="54" t="s">
        <v>284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5"/>
      <c r="R167" s="705"/>
      <c r="S167" s="705"/>
      <c r="T167" s="706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2"/>
      <c r="B168" s="699"/>
      <c r="C168" s="699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703"/>
      <c r="P168" s="695" t="s">
        <v>79</v>
      </c>
      <c r="Q168" s="696"/>
      <c r="R168" s="696"/>
      <c r="S168" s="696"/>
      <c r="T168" s="696"/>
      <c r="U168" s="696"/>
      <c r="V168" s="697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699"/>
      <c r="B169" s="699"/>
      <c r="C169" s="699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703"/>
      <c r="P169" s="695" t="s">
        <v>79</v>
      </c>
      <c r="Q169" s="696"/>
      <c r="R169" s="696"/>
      <c r="S169" s="696"/>
      <c r="T169" s="696"/>
      <c r="U169" s="696"/>
      <c r="V169" s="697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86" t="s">
        <v>286</v>
      </c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7"/>
      <c r="P170" s="787"/>
      <c r="Q170" s="787"/>
      <c r="R170" s="787"/>
      <c r="S170" s="787"/>
      <c r="T170" s="787"/>
      <c r="U170" s="787"/>
      <c r="V170" s="787"/>
      <c r="W170" s="787"/>
      <c r="X170" s="787"/>
      <c r="Y170" s="787"/>
      <c r="Z170" s="787"/>
      <c r="AA170" s="48"/>
      <c r="AB170" s="48"/>
      <c r="AC170" s="48"/>
    </row>
    <row r="171" spans="1:68" ht="16.5" hidden="1" customHeight="1" x14ac:dyDescent="0.25">
      <c r="A171" s="737" t="s">
        <v>287</v>
      </c>
      <c r="B171" s="699"/>
      <c r="C171" s="699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82"/>
      <c r="AB171" s="682"/>
      <c r="AC171" s="682"/>
    </row>
    <row r="172" spans="1:68" ht="14.25" hidden="1" customHeight="1" x14ac:dyDescent="0.25">
      <c r="A172" s="698" t="s">
        <v>130</v>
      </c>
      <c r="B172" s="699"/>
      <c r="C172" s="699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81"/>
      <c r="AB172" s="681"/>
      <c r="AC172" s="681"/>
    </row>
    <row r="173" spans="1:68" ht="27" hidden="1" customHeight="1" x14ac:dyDescent="0.25">
      <c r="A173" s="54" t="s">
        <v>288</v>
      </c>
      <c r="B173" s="54" t="s">
        <v>289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5"/>
      <c r="R173" s="705"/>
      <c r="S173" s="705"/>
      <c r="T173" s="706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2"/>
      <c r="B174" s="699"/>
      <c r="C174" s="699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703"/>
      <c r="P174" s="695" t="s">
        <v>79</v>
      </c>
      <c r="Q174" s="696"/>
      <c r="R174" s="696"/>
      <c r="S174" s="696"/>
      <c r="T174" s="696"/>
      <c r="U174" s="696"/>
      <c r="V174" s="697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699"/>
      <c r="B175" s="699"/>
      <c r="C175" s="699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703"/>
      <c r="P175" s="695" t="s">
        <v>79</v>
      </c>
      <c r="Q175" s="696"/>
      <c r="R175" s="696"/>
      <c r="S175" s="696"/>
      <c r="T175" s="696"/>
      <c r="U175" s="696"/>
      <c r="V175" s="697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698" t="s">
        <v>141</v>
      </c>
      <c r="B176" s="699"/>
      <c r="C176" s="699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81"/>
      <c r="AB176" s="681"/>
      <c r="AC176" s="681"/>
    </row>
    <row r="177" spans="1:68" ht="27" hidden="1" customHeight="1" x14ac:dyDescent="0.25">
      <c r="A177" s="54" t="s">
        <v>291</v>
      </c>
      <c r="B177" s="54" t="s">
        <v>292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5"/>
      <c r="R177" s="705"/>
      <c r="S177" s="705"/>
      <c r="T177" s="706"/>
      <c r="U177" s="34"/>
      <c r="V177" s="34"/>
      <c r="W177" s="35" t="s">
        <v>68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5"/>
      <c r="R178" s="705"/>
      <c r="S178" s="705"/>
      <c r="T178" s="706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5"/>
      <c r="R179" s="705"/>
      <c r="S179" s="705"/>
      <c r="T179" s="706"/>
      <c r="U179" s="34"/>
      <c r="V179" s="34"/>
      <c r="W179" s="35" t="s">
        <v>68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5"/>
      <c r="R180" s="705"/>
      <c r="S180" s="705"/>
      <c r="T180" s="706"/>
      <c r="U180" s="34"/>
      <c r="V180" s="34"/>
      <c r="W180" s="35" t="s">
        <v>68</v>
      </c>
      <c r="X180" s="687">
        <v>70</v>
      </c>
      <c r="Y180" s="688">
        <f t="shared" si="21"/>
        <v>71.400000000000006</v>
      </c>
      <c r="Z180" s="36">
        <f>IFERROR(IF(Y180=0,"",ROUNDUP(Y180/H180,0)*0.00502),"")</f>
        <v>0.17068</v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74.333333333333329</v>
      </c>
      <c r="BN180" s="64">
        <f t="shared" si="23"/>
        <v>75.820000000000007</v>
      </c>
      <c r="BO180" s="64">
        <f t="shared" si="24"/>
        <v>0.14245014245014245</v>
      </c>
      <c r="BP180" s="64">
        <f t="shared" si="25"/>
        <v>0.14529914529914531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5"/>
      <c r="R181" s="705"/>
      <c r="S181" s="705"/>
      <c r="T181" s="706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7" t="s">
        <v>306</v>
      </c>
      <c r="Q182" s="705"/>
      <c r="R182" s="705"/>
      <c r="S182" s="705"/>
      <c r="T182" s="706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5"/>
      <c r="R183" s="705"/>
      <c r="S183" s="705"/>
      <c r="T183" s="706"/>
      <c r="U183" s="34"/>
      <c r="V183" s="34"/>
      <c r="W183" s="35" t="s">
        <v>68</v>
      </c>
      <c r="X183" s="687">
        <v>70</v>
      </c>
      <c r="Y183" s="688">
        <f t="shared" si="21"/>
        <v>71.400000000000006</v>
      </c>
      <c r="Z183" s="36">
        <f>IFERROR(IF(Y183=0,"",ROUNDUP(Y183/H183,0)*0.00502),"")</f>
        <v>0.17068</v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73.333333333333329</v>
      </c>
      <c r="BN183" s="64">
        <f t="shared" si="23"/>
        <v>74.8</v>
      </c>
      <c r="BO183" s="64">
        <f t="shared" si="24"/>
        <v>0.14245014245014245</v>
      </c>
      <c r="BP183" s="64">
        <f t="shared" si="25"/>
        <v>0.14529914529914531</v>
      </c>
    </row>
    <row r="184" spans="1:68" ht="27" hidden="1" customHeight="1" x14ac:dyDescent="0.25">
      <c r="A184" s="54" t="s">
        <v>310</v>
      </c>
      <c r="B184" s="54" t="s">
        <v>311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5"/>
      <c r="R184" s="705"/>
      <c r="S184" s="705"/>
      <c r="T184" s="706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312</v>
      </c>
      <c r="B185" s="54" t="s">
        <v>313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5"/>
      <c r="R185" s="705"/>
      <c r="S185" s="705"/>
      <c r="T185" s="706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2"/>
      <c r="B186" s="699"/>
      <c r="C186" s="699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703"/>
      <c r="P186" s="695" t="s">
        <v>79</v>
      </c>
      <c r="Q186" s="696"/>
      <c r="R186" s="696"/>
      <c r="S186" s="696"/>
      <c r="T186" s="696"/>
      <c r="U186" s="696"/>
      <c r="V186" s="697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66.666666666666657</v>
      </c>
      <c r="Y186" s="689">
        <f>IFERROR(Y177/H177,"0")+IFERROR(Y178/H178,"0")+IFERROR(Y179/H179,"0")+IFERROR(Y180/H180,"0")+IFERROR(Y181/H181,"0")+IFERROR(Y182/H182,"0")+IFERROR(Y183/H183,"0")+IFERROR(Y184/H184,"0")+IFERROR(Y185/H185,"0")</f>
        <v>68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0.34136</v>
      </c>
      <c r="AA186" s="690"/>
      <c r="AB186" s="690"/>
      <c r="AC186" s="690"/>
    </row>
    <row r="187" spans="1:68" x14ac:dyDescent="0.2">
      <c r="A187" s="699"/>
      <c r="B187" s="699"/>
      <c r="C187" s="699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703"/>
      <c r="P187" s="695" t="s">
        <v>79</v>
      </c>
      <c r="Q187" s="696"/>
      <c r="R187" s="696"/>
      <c r="S187" s="696"/>
      <c r="T187" s="696"/>
      <c r="U187" s="696"/>
      <c r="V187" s="697"/>
      <c r="W187" s="37" t="s">
        <v>68</v>
      </c>
      <c r="X187" s="689">
        <f>IFERROR(SUM(X177:X185),"0")</f>
        <v>140</v>
      </c>
      <c r="Y187" s="689">
        <f>IFERROR(SUM(Y177:Y185),"0")</f>
        <v>142.80000000000001</v>
      </c>
      <c r="Z187" s="37"/>
      <c r="AA187" s="690"/>
      <c r="AB187" s="690"/>
      <c r="AC187" s="690"/>
    </row>
    <row r="188" spans="1:68" ht="16.5" hidden="1" customHeight="1" x14ac:dyDescent="0.25">
      <c r="A188" s="737" t="s">
        <v>315</v>
      </c>
      <c r="B188" s="699"/>
      <c r="C188" s="699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82"/>
      <c r="AB188" s="682"/>
      <c r="AC188" s="682"/>
    </row>
    <row r="189" spans="1:68" ht="14.25" hidden="1" customHeight="1" x14ac:dyDescent="0.25">
      <c r="A189" s="698" t="s">
        <v>89</v>
      </c>
      <c r="B189" s="699"/>
      <c r="C189" s="699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81"/>
      <c r="AB189" s="681"/>
      <c r="AC189" s="681"/>
    </row>
    <row r="190" spans="1:68" ht="16.5" hidden="1" customHeight="1" x14ac:dyDescent="0.25">
      <c r="A190" s="54" t="s">
        <v>316</v>
      </c>
      <c r="B190" s="54" t="s">
        <v>317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10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5"/>
      <c r="R190" s="705"/>
      <c r="S190" s="705"/>
      <c r="T190" s="706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5"/>
      <c r="R191" s="705"/>
      <c r="S191" s="705"/>
      <c r="T191" s="706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2"/>
      <c r="B192" s="699"/>
      <c r="C192" s="699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703"/>
      <c r="P192" s="695" t="s">
        <v>79</v>
      </c>
      <c r="Q192" s="696"/>
      <c r="R192" s="696"/>
      <c r="S192" s="696"/>
      <c r="T192" s="696"/>
      <c r="U192" s="696"/>
      <c r="V192" s="697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699"/>
      <c r="B193" s="699"/>
      <c r="C193" s="699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703"/>
      <c r="P193" s="695" t="s">
        <v>79</v>
      </c>
      <c r="Q193" s="696"/>
      <c r="R193" s="696"/>
      <c r="S193" s="696"/>
      <c r="T193" s="696"/>
      <c r="U193" s="696"/>
      <c r="V193" s="697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698" t="s">
        <v>130</v>
      </c>
      <c r="B194" s="699"/>
      <c r="C194" s="699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81"/>
      <c r="AB194" s="681"/>
      <c r="AC194" s="681"/>
    </row>
    <row r="195" spans="1:68" ht="16.5" hidden="1" customHeight="1" x14ac:dyDescent="0.25">
      <c r="A195" s="54" t="s">
        <v>321</v>
      </c>
      <c r="B195" s="54" t="s">
        <v>322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5"/>
      <c r="R195" s="705"/>
      <c r="S195" s="705"/>
      <c r="T195" s="706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324</v>
      </c>
      <c r="B196" s="54" t="s">
        <v>325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5"/>
      <c r="R196" s="705"/>
      <c r="S196" s="705"/>
      <c r="T196" s="706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2"/>
      <c r="B197" s="699"/>
      <c r="C197" s="699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703"/>
      <c r="P197" s="695" t="s">
        <v>79</v>
      </c>
      <c r="Q197" s="696"/>
      <c r="R197" s="696"/>
      <c r="S197" s="696"/>
      <c r="T197" s="696"/>
      <c r="U197" s="696"/>
      <c r="V197" s="697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699"/>
      <c r="B198" s="699"/>
      <c r="C198" s="699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703"/>
      <c r="P198" s="695" t="s">
        <v>79</v>
      </c>
      <c r="Q198" s="696"/>
      <c r="R198" s="696"/>
      <c r="S198" s="696"/>
      <c r="T198" s="696"/>
      <c r="U198" s="696"/>
      <c r="V198" s="697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698" t="s">
        <v>141</v>
      </c>
      <c r="B199" s="699"/>
      <c r="C199" s="699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81"/>
      <c r="AB199" s="681"/>
      <c r="AC199" s="681"/>
    </row>
    <row r="200" spans="1:68" ht="27" hidden="1" customHeight="1" x14ac:dyDescent="0.25">
      <c r="A200" s="54" t="s">
        <v>326</v>
      </c>
      <c r="B200" s="54" t="s">
        <v>327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5"/>
      <c r="R200" s="705"/>
      <c r="S200" s="705"/>
      <c r="T200" s="706"/>
      <c r="U200" s="34"/>
      <c r="V200" s="34"/>
      <c r="W200" s="35" t="s">
        <v>68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hidden="1" customHeight="1" x14ac:dyDescent="0.25">
      <c r="A201" s="54" t="s">
        <v>329</v>
      </c>
      <c r="B201" s="54" t="s">
        <v>330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5"/>
      <c r="R201" s="705"/>
      <c r="S201" s="705"/>
      <c r="T201" s="706"/>
      <c r="U201" s="34"/>
      <c r="V201" s="34"/>
      <c r="W201" s="35" t="s">
        <v>68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5"/>
      <c r="R202" s="705"/>
      <c r="S202" s="705"/>
      <c r="T202" s="706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5"/>
      <c r="R203" s="705"/>
      <c r="S203" s="705"/>
      <c r="T203" s="706"/>
      <c r="U203" s="34"/>
      <c r="V203" s="34"/>
      <c r="W203" s="35" t="s">
        <v>68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5"/>
      <c r="R204" s="705"/>
      <c r="S204" s="705"/>
      <c r="T204" s="706"/>
      <c r="U204" s="34"/>
      <c r="V204" s="34"/>
      <c r="W204" s="35" t="s">
        <v>68</v>
      </c>
      <c r="X204" s="687">
        <v>9</v>
      </c>
      <c r="Y204" s="688">
        <f t="shared" si="26"/>
        <v>9</v>
      </c>
      <c r="Z204" s="36">
        <f>IFERROR(IF(Y204=0,"",ROUNDUP(Y204/H204,0)*0.00502),"")</f>
        <v>2.5100000000000001E-2</v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9.65</v>
      </c>
      <c r="BN204" s="64">
        <f t="shared" si="28"/>
        <v>9.65</v>
      </c>
      <c r="BO204" s="64">
        <f t="shared" si="29"/>
        <v>2.1367521367521368E-2</v>
      </c>
      <c r="BP204" s="64">
        <f t="shared" si="30"/>
        <v>2.1367521367521368E-2</v>
      </c>
    </row>
    <row r="205" spans="1:68" ht="27" customHeight="1" x14ac:dyDescent="0.25">
      <c r="A205" s="54" t="s">
        <v>340</v>
      </c>
      <c r="B205" s="54" t="s">
        <v>341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5"/>
      <c r="R205" s="705"/>
      <c r="S205" s="705"/>
      <c r="T205" s="706"/>
      <c r="U205" s="34"/>
      <c r="V205" s="34"/>
      <c r="W205" s="35" t="s">
        <v>68</v>
      </c>
      <c r="X205" s="687">
        <v>8</v>
      </c>
      <c r="Y205" s="688">
        <f t="shared" si="26"/>
        <v>9</v>
      </c>
      <c r="Z205" s="36">
        <f>IFERROR(IF(Y205=0,"",ROUNDUP(Y205/H205,0)*0.00502),"")</f>
        <v>2.5100000000000001E-2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8.4444444444444446</v>
      </c>
      <c r="BN205" s="64">
        <f t="shared" si="28"/>
        <v>9.4999999999999982</v>
      </c>
      <c r="BO205" s="64">
        <f t="shared" si="29"/>
        <v>1.8993352326685663E-2</v>
      </c>
      <c r="BP205" s="64">
        <f t="shared" si="30"/>
        <v>2.1367521367521368E-2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5"/>
      <c r="R206" s="705"/>
      <c r="S206" s="705"/>
      <c r="T206" s="706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5"/>
      <c r="R207" s="705"/>
      <c r="S207" s="705"/>
      <c r="T207" s="706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0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703"/>
      <c r="P208" s="695" t="s">
        <v>79</v>
      </c>
      <c r="Q208" s="696"/>
      <c r="R208" s="696"/>
      <c r="S208" s="696"/>
      <c r="T208" s="696"/>
      <c r="U208" s="696"/>
      <c r="V208" s="697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9.4444444444444446</v>
      </c>
      <c r="Y208" s="689">
        <f>IFERROR(Y200/H200,"0")+IFERROR(Y201/H201,"0")+IFERROR(Y202/H202,"0")+IFERROR(Y203/H203,"0")+IFERROR(Y204/H204,"0")+IFERROR(Y205/H205,"0")+IFERROR(Y206/H206,"0")+IFERROR(Y207/H207,"0")</f>
        <v>10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5.0200000000000002E-2</v>
      </c>
      <c r="AA208" s="690"/>
      <c r="AB208" s="690"/>
      <c r="AC208" s="690"/>
    </row>
    <row r="209" spans="1:68" x14ac:dyDescent="0.2">
      <c r="A209" s="699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703"/>
      <c r="P209" s="695" t="s">
        <v>79</v>
      </c>
      <c r="Q209" s="696"/>
      <c r="R209" s="696"/>
      <c r="S209" s="696"/>
      <c r="T209" s="696"/>
      <c r="U209" s="696"/>
      <c r="V209" s="697"/>
      <c r="W209" s="37" t="s">
        <v>68</v>
      </c>
      <c r="X209" s="689">
        <f>IFERROR(SUM(X200:X207),"0")</f>
        <v>17</v>
      </c>
      <c r="Y209" s="689">
        <f>IFERROR(SUM(Y200:Y207),"0")</f>
        <v>18</v>
      </c>
      <c r="Z209" s="37"/>
      <c r="AA209" s="690"/>
      <c r="AB209" s="690"/>
      <c r="AC209" s="690"/>
    </row>
    <row r="210" spans="1:68" ht="14.25" hidden="1" customHeight="1" x14ac:dyDescent="0.25">
      <c r="A210" s="698" t="s">
        <v>63</v>
      </c>
      <c r="B210" s="699"/>
      <c r="C210" s="699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81"/>
      <c r="AB210" s="681"/>
      <c r="AC210" s="681"/>
    </row>
    <row r="211" spans="1:68" ht="27" hidden="1" customHeight="1" x14ac:dyDescent="0.25">
      <c r="A211" s="54" t="s">
        <v>346</v>
      </c>
      <c r="B211" s="54" t="s">
        <v>347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5"/>
      <c r="R211" s="705"/>
      <c r="S211" s="705"/>
      <c r="T211" s="706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349</v>
      </c>
      <c r="B212" s="54" t="s">
        <v>350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5"/>
      <c r="R212" s="705"/>
      <c r="S212" s="705"/>
      <c r="T212" s="706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5"/>
      <c r="R213" s="705"/>
      <c r="S213" s="705"/>
      <c r="T213" s="706"/>
      <c r="U213" s="34"/>
      <c r="V213" s="34"/>
      <c r="W213" s="35" t="s">
        <v>68</v>
      </c>
      <c r="X213" s="687">
        <v>360</v>
      </c>
      <c r="Y213" s="688">
        <f t="shared" si="31"/>
        <v>365.4</v>
      </c>
      <c r="Z213" s="36">
        <f>IFERROR(IF(Y213=0,"",ROUNDUP(Y213/H213,0)*0.01898),"")</f>
        <v>0.79715999999999998</v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381.47586206896551</v>
      </c>
      <c r="BN213" s="64">
        <f t="shared" si="33"/>
        <v>387.19799999999998</v>
      </c>
      <c r="BO213" s="64">
        <f t="shared" si="34"/>
        <v>0.64655172413793105</v>
      </c>
      <c r="BP213" s="64">
        <f t="shared" si="35"/>
        <v>0.65625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5"/>
      <c r="R214" s="705"/>
      <c r="S214" s="705"/>
      <c r="T214" s="706"/>
      <c r="U214" s="34"/>
      <c r="V214" s="34"/>
      <c r="W214" s="35" t="s">
        <v>68</v>
      </c>
      <c r="X214" s="687">
        <v>174</v>
      </c>
      <c r="Y214" s="688">
        <f t="shared" si="31"/>
        <v>175.2</v>
      </c>
      <c r="Z214" s="36">
        <f t="shared" ref="Z214:Z220" si="36">IFERROR(IF(Y214=0,"",ROUNDUP(Y214/H214,0)*0.00651),"")</f>
        <v>0.47522999999999999</v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193.57499999999999</v>
      </c>
      <c r="BN214" s="64">
        <f t="shared" si="33"/>
        <v>194.90999999999997</v>
      </c>
      <c r="BO214" s="64">
        <f t="shared" si="34"/>
        <v>0.39835164835164838</v>
      </c>
      <c r="BP214" s="64">
        <f t="shared" si="35"/>
        <v>0.40109890109890112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5"/>
      <c r="R215" s="705"/>
      <c r="S215" s="705"/>
      <c r="T215" s="706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5"/>
      <c r="R216" s="705"/>
      <c r="S216" s="705"/>
      <c r="T216" s="706"/>
      <c r="U216" s="34"/>
      <c r="V216" s="34"/>
      <c r="W216" s="35" t="s">
        <v>68</v>
      </c>
      <c r="X216" s="687">
        <v>300</v>
      </c>
      <c r="Y216" s="688">
        <f t="shared" si="31"/>
        <v>300</v>
      </c>
      <c r="Z216" s="36">
        <f t="shared" si="36"/>
        <v>0.81374999999999997</v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331.5</v>
      </c>
      <c r="BN216" s="64">
        <f t="shared" si="33"/>
        <v>331.5</v>
      </c>
      <c r="BO216" s="64">
        <f t="shared" si="34"/>
        <v>0.68681318681318682</v>
      </c>
      <c r="BP216" s="64">
        <f t="shared" si="35"/>
        <v>0.68681318681318682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5"/>
      <c r="R217" s="705"/>
      <c r="S217" s="705"/>
      <c r="T217" s="706"/>
      <c r="U217" s="34"/>
      <c r="V217" s="34"/>
      <c r="W217" s="35" t="s">
        <v>68</v>
      </c>
      <c r="X217" s="687">
        <v>300</v>
      </c>
      <c r="Y217" s="688">
        <f t="shared" si="31"/>
        <v>300</v>
      </c>
      <c r="Z217" s="36">
        <f t="shared" si="36"/>
        <v>0.81374999999999997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331.5</v>
      </c>
      <c r="BN217" s="64">
        <f t="shared" si="33"/>
        <v>331.5</v>
      </c>
      <c r="BO217" s="64">
        <f t="shared" si="34"/>
        <v>0.68681318681318682</v>
      </c>
      <c r="BP217" s="64">
        <f t="shared" si="35"/>
        <v>0.68681318681318682</v>
      </c>
    </row>
    <row r="218" spans="1:68" ht="27" hidden="1" customHeight="1" x14ac:dyDescent="0.25">
      <c r="A218" s="54" t="s">
        <v>364</v>
      </c>
      <c r="B218" s="54" t="s">
        <v>365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5"/>
      <c r="R218" s="705"/>
      <c r="S218" s="705"/>
      <c r="T218" s="706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5"/>
      <c r="R219" s="705"/>
      <c r="S219" s="705"/>
      <c r="T219" s="706"/>
      <c r="U219" s="34"/>
      <c r="V219" s="34"/>
      <c r="W219" s="35" t="s">
        <v>68</v>
      </c>
      <c r="X219" s="687">
        <v>82</v>
      </c>
      <c r="Y219" s="688">
        <f t="shared" si="31"/>
        <v>84</v>
      </c>
      <c r="Z219" s="36">
        <f t="shared" si="36"/>
        <v>0.22785</v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90.61</v>
      </c>
      <c r="BN219" s="64">
        <f t="shared" si="33"/>
        <v>92.820000000000007</v>
      </c>
      <c r="BO219" s="64">
        <f t="shared" si="34"/>
        <v>0.18772893772893776</v>
      </c>
      <c r="BP219" s="64">
        <f t="shared" si="35"/>
        <v>0.19230769230769232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5"/>
      <c r="R220" s="705"/>
      <c r="S220" s="705"/>
      <c r="T220" s="706"/>
      <c r="U220" s="34"/>
      <c r="V220" s="34"/>
      <c r="W220" s="35" t="s">
        <v>68</v>
      </c>
      <c r="X220" s="687">
        <v>180</v>
      </c>
      <c r="Y220" s="688">
        <f t="shared" si="31"/>
        <v>180</v>
      </c>
      <c r="Z220" s="36">
        <f t="shared" si="36"/>
        <v>0.48825000000000002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199.35</v>
      </c>
      <c r="BN220" s="64">
        <f t="shared" si="33"/>
        <v>199.35</v>
      </c>
      <c r="BO220" s="64">
        <f t="shared" si="34"/>
        <v>0.41208791208791212</v>
      </c>
      <c r="BP220" s="64">
        <f t="shared" si="35"/>
        <v>0.41208791208791212</v>
      </c>
    </row>
    <row r="221" spans="1:68" x14ac:dyDescent="0.2">
      <c r="A221" s="702"/>
      <c r="B221" s="699"/>
      <c r="C221" s="699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703"/>
      <c r="P221" s="695" t="s">
        <v>79</v>
      </c>
      <c r="Q221" s="696"/>
      <c r="R221" s="696"/>
      <c r="S221" s="696"/>
      <c r="T221" s="696"/>
      <c r="U221" s="696"/>
      <c r="V221" s="697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473.04597701149424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475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3.61599</v>
      </c>
      <c r="AA221" s="690"/>
      <c r="AB221" s="690"/>
      <c r="AC221" s="690"/>
    </row>
    <row r="222" spans="1:68" x14ac:dyDescent="0.2">
      <c r="A222" s="699"/>
      <c r="B222" s="699"/>
      <c r="C222" s="699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703"/>
      <c r="P222" s="695" t="s">
        <v>79</v>
      </c>
      <c r="Q222" s="696"/>
      <c r="R222" s="696"/>
      <c r="S222" s="696"/>
      <c r="T222" s="696"/>
      <c r="U222" s="696"/>
      <c r="V222" s="697"/>
      <c r="W222" s="37" t="s">
        <v>68</v>
      </c>
      <c r="X222" s="689">
        <f>IFERROR(SUM(X211:X220),"0")</f>
        <v>1396</v>
      </c>
      <c r="Y222" s="689">
        <f>IFERROR(SUM(Y211:Y220),"0")</f>
        <v>1404.6</v>
      </c>
      <c r="Z222" s="37"/>
      <c r="AA222" s="690"/>
      <c r="AB222" s="690"/>
      <c r="AC222" s="690"/>
    </row>
    <row r="223" spans="1:68" ht="14.25" hidden="1" customHeight="1" x14ac:dyDescent="0.25">
      <c r="A223" s="698" t="s">
        <v>167</v>
      </c>
      <c r="B223" s="699"/>
      <c r="C223" s="699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81"/>
      <c r="AB223" s="681"/>
      <c r="AC223" s="681"/>
    </row>
    <row r="224" spans="1:68" ht="27" hidden="1" customHeight="1" x14ac:dyDescent="0.25">
      <c r="A224" s="54" t="s">
        <v>372</v>
      </c>
      <c r="B224" s="54" t="s">
        <v>373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775" t="s">
        <v>374</v>
      </c>
      <c r="Q224" s="705"/>
      <c r="R224" s="705"/>
      <c r="S224" s="705"/>
      <c r="T224" s="706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376</v>
      </c>
      <c r="B225" s="54" t="s">
        <v>377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5"/>
      <c r="R225" s="705"/>
      <c r="S225" s="705"/>
      <c r="T225" s="706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379</v>
      </c>
      <c r="B226" s="54" t="s">
        <v>380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5"/>
      <c r="R226" s="705"/>
      <c r="S226" s="705"/>
      <c r="T226" s="706"/>
      <c r="U226" s="34"/>
      <c r="V226" s="34"/>
      <c r="W226" s="35" t="s">
        <v>68</v>
      </c>
      <c r="X226" s="687">
        <v>17</v>
      </c>
      <c r="Y226" s="688">
        <f>IFERROR(IF(X226="",0,CEILING((X226/$H226),1)*$H226),"")</f>
        <v>19.2</v>
      </c>
      <c r="Z226" s="36">
        <f>IFERROR(IF(Y226=0,"",ROUNDUP(Y226/H226,0)*0.00651),"")</f>
        <v>5.2080000000000001E-2</v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18.785000000000004</v>
      </c>
      <c r="BN226" s="64">
        <f>IFERROR(Y226*I226/H226,"0")</f>
        <v>21.216000000000001</v>
      </c>
      <c r="BO226" s="64">
        <f>IFERROR(1/J226*(X226/H226),"0")</f>
        <v>3.8919413919413927E-2</v>
      </c>
      <c r="BP226" s="64">
        <f>IFERROR(1/J226*(Y226/H226),"0")</f>
        <v>4.3956043956043959E-2</v>
      </c>
    </row>
    <row r="227" spans="1:68" ht="27" customHeight="1" x14ac:dyDescent="0.25">
      <c r="A227" s="54" t="s">
        <v>382</v>
      </c>
      <c r="B227" s="54" t="s">
        <v>383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5"/>
      <c r="R227" s="705"/>
      <c r="S227" s="705"/>
      <c r="T227" s="706"/>
      <c r="U227" s="34"/>
      <c r="V227" s="34"/>
      <c r="W227" s="35" t="s">
        <v>68</v>
      </c>
      <c r="X227" s="687">
        <v>11</v>
      </c>
      <c r="Y227" s="688">
        <f>IFERROR(IF(X227="",0,CEILING((X227/$H227),1)*$H227),"")</f>
        <v>12</v>
      </c>
      <c r="Z227" s="36">
        <f>IFERROR(IF(Y227=0,"",ROUNDUP(Y227/H227,0)*0.00651),"")</f>
        <v>3.2550000000000003E-2</v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12.155000000000001</v>
      </c>
      <c r="BN227" s="64">
        <f>IFERROR(Y227*I227/H227,"0")</f>
        <v>13.260000000000002</v>
      </c>
      <c r="BO227" s="64">
        <f>IFERROR(1/J227*(X227/H227),"0")</f>
        <v>2.5183150183150187E-2</v>
      </c>
      <c r="BP227" s="64">
        <f>IFERROR(1/J227*(Y227/H227),"0")</f>
        <v>2.7472527472527476E-2</v>
      </c>
    </row>
    <row r="228" spans="1:68" x14ac:dyDescent="0.2">
      <c r="A228" s="702"/>
      <c r="B228" s="699"/>
      <c r="C228" s="699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703"/>
      <c r="P228" s="695" t="s">
        <v>79</v>
      </c>
      <c r="Q228" s="696"/>
      <c r="R228" s="696"/>
      <c r="S228" s="696"/>
      <c r="T228" s="696"/>
      <c r="U228" s="696"/>
      <c r="V228" s="697"/>
      <c r="W228" s="37" t="s">
        <v>80</v>
      </c>
      <c r="X228" s="689">
        <f>IFERROR(X224/H224,"0")+IFERROR(X225/H225,"0")+IFERROR(X226/H226,"0")+IFERROR(X227/H227,"0")</f>
        <v>11.666666666666668</v>
      </c>
      <c r="Y228" s="689">
        <f>IFERROR(Y224/H224,"0")+IFERROR(Y225/H225,"0")+IFERROR(Y226/H226,"0")+IFERROR(Y227/H227,"0")</f>
        <v>13</v>
      </c>
      <c r="Z228" s="689">
        <f>IFERROR(IF(Z224="",0,Z224),"0")+IFERROR(IF(Z225="",0,Z225),"0")+IFERROR(IF(Z226="",0,Z226),"0")+IFERROR(IF(Z227="",0,Z227),"0")</f>
        <v>8.4630000000000011E-2</v>
      </c>
      <c r="AA228" s="690"/>
      <c r="AB228" s="690"/>
      <c r="AC228" s="690"/>
    </row>
    <row r="229" spans="1:68" x14ac:dyDescent="0.2">
      <c r="A229" s="699"/>
      <c r="B229" s="699"/>
      <c r="C229" s="699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703"/>
      <c r="P229" s="695" t="s">
        <v>79</v>
      </c>
      <c r="Q229" s="696"/>
      <c r="R229" s="696"/>
      <c r="S229" s="696"/>
      <c r="T229" s="696"/>
      <c r="U229" s="696"/>
      <c r="V229" s="697"/>
      <c r="W229" s="37" t="s">
        <v>68</v>
      </c>
      <c r="X229" s="689">
        <f>IFERROR(SUM(X224:X227),"0")</f>
        <v>28</v>
      </c>
      <c r="Y229" s="689">
        <f>IFERROR(SUM(Y224:Y227),"0")</f>
        <v>31.2</v>
      </c>
      <c r="Z229" s="37"/>
      <c r="AA229" s="690"/>
      <c r="AB229" s="690"/>
      <c r="AC229" s="690"/>
    </row>
    <row r="230" spans="1:68" ht="16.5" hidden="1" customHeight="1" x14ac:dyDescent="0.25">
      <c r="A230" s="737" t="s">
        <v>384</v>
      </c>
      <c r="B230" s="699"/>
      <c r="C230" s="699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82"/>
      <c r="AB230" s="682"/>
      <c r="AC230" s="682"/>
    </row>
    <row r="231" spans="1:68" ht="14.25" hidden="1" customHeight="1" x14ac:dyDescent="0.25">
      <c r="A231" s="698" t="s">
        <v>89</v>
      </c>
      <c r="B231" s="699"/>
      <c r="C231" s="699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81"/>
      <c r="AB231" s="681"/>
      <c r="AC231" s="681"/>
    </row>
    <row r="232" spans="1:68" ht="27" hidden="1" customHeight="1" x14ac:dyDescent="0.25">
      <c r="A232" s="54" t="s">
        <v>385</v>
      </c>
      <c r="B232" s="54" t="s">
        <v>386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5"/>
      <c r="R232" s="705"/>
      <c r="S232" s="705"/>
      <c r="T232" s="706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385</v>
      </c>
      <c r="B233" s="54" t="s">
        <v>388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1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5"/>
      <c r="R233" s="705"/>
      <c r="S233" s="705"/>
      <c r="T233" s="706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5"/>
      <c r="R234" s="705"/>
      <c r="S234" s="705"/>
      <c r="T234" s="706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394</v>
      </c>
      <c r="B235" s="54" t="s">
        <v>395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5"/>
      <c r="R235" s="705"/>
      <c r="S235" s="705"/>
      <c r="T235" s="706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5"/>
      <c r="R236" s="705"/>
      <c r="S236" s="705"/>
      <c r="T236" s="706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5"/>
      <c r="R237" s="705"/>
      <c r="S237" s="705"/>
      <c r="T237" s="706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5"/>
      <c r="R238" s="705"/>
      <c r="S238" s="705"/>
      <c r="T238" s="706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403</v>
      </c>
      <c r="B239" s="54" t="s">
        <v>404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5"/>
      <c r="R239" s="705"/>
      <c r="S239" s="705"/>
      <c r="T239" s="706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5"/>
      <c r="R240" s="705"/>
      <c r="S240" s="705"/>
      <c r="T240" s="706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2"/>
      <c r="B241" s="699"/>
      <c r="C241" s="699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703"/>
      <c r="P241" s="695" t="s">
        <v>79</v>
      </c>
      <c r="Q241" s="696"/>
      <c r="R241" s="696"/>
      <c r="S241" s="696"/>
      <c r="T241" s="696"/>
      <c r="U241" s="696"/>
      <c r="V241" s="697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699"/>
      <c r="B242" s="699"/>
      <c r="C242" s="699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703"/>
      <c r="P242" s="695" t="s">
        <v>79</v>
      </c>
      <c r="Q242" s="696"/>
      <c r="R242" s="696"/>
      <c r="S242" s="696"/>
      <c r="T242" s="696"/>
      <c r="U242" s="696"/>
      <c r="V242" s="697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698" t="s">
        <v>130</v>
      </c>
      <c r="B243" s="699"/>
      <c r="C243" s="699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81"/>
      <c r="AB243" s="681"/>
      <c r="AC243" s="681"/>
    </row>
    <row r="244" spans="1:68" ht="27" hidden="1" customHeight="1" x14ac:dyDescent="0.25">
      <c r="A244" s="54" t="s">
        <v>407</v>
      </c>
      <c r="B244" s="54" t="s">
        <v>408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5"/>
      <c r="R244" s="705"/>
      <c r="S244" s="705"/>
      <c r="T244" s="706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2"/>
      <c r="B245" s="699"/>
      <c r="C245" s="699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703"/>
      <c r="P245" s="695" t="s">
        <v>79</v>
      </c>
      <c r="Q245" s="696"/>
      <c r="R245" s="696"/>
      <c r="S245" s="696"/>
      <c r="T245" s="696"/>
      <c r="U245" s="696"/>
      <c r="V245" s="697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699"/>
      <c r="B246" s="699"/>
      <c r="C246" s="699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703"/>
      <c r="P246" s="695" t="s">
        <v>79</v>
      </c>
      <c r="Q246" s="696"/>
      <c r="R246" s="696"/>
      <c r="S246" s="696"/>
      <c r="T246" s="696"/>
      <c r="U246" s="696"/>
      <c r="V246" s="697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7" t="s">
        <v>410</v>
      </c>
      <c r="B247" s="699"/>
      <c r="C247" s="699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82"/>
      <c r="AB247" s="682"/>
      <c r="AC247" s="682"/>
    </row>
    <row r="248" spans="1:68" ht="14.25" hidden="1" customHeight="1" x14ac:dyDescent="0.25">
      <c r="A248" s="698" t="s">
        <v>89</v>
      </c>
      <c r="B248" s="699"/>
      <c r="C248" s="699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81"/>
      <c r="AB248" s="681"/>
      <c r="AC248" s="681"/>
    </row>
    <row r="249" spans="1:68" ht="27" hidden="1" customHeight="1" x14ac:dyDescent="0.25">
      <c r="A249" s="54" t="s">
        <v>411</v>
      </c>
      <c r="B249" s="54" t="s">
        <v>412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5"/>
      <c r="R249" s="705"/>
      <c r="S249" s="705"/>
      <c r="T249" s="706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5"/>
      <c r="R250" s="705"/>
      <c r="S250" s="705"/>
      <c r="T250" s="706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414</v>
      </c>
      <c r="B251" s="54" t="s">
        <v>417</v>
      </c>
      <c r="C251" s="31">
        <v>4301011910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5"/>
      <c r="R251" s="705"/>
      <c r="S251" s="705"/>
      <c r="T251" s="706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419</v>
      </c>
      <c r="B252" s="54" t="s">
        <v>420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5"/>
      <c r="R252" s="705"/>
      <c r="S252" s="705"/>
      <c r="T252" s="706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422</v>
      </c>
      <c r="B253" s="54" t="s">
        <v>423</v>
      </c>
      <c r="C253" s="31">
        <v>4301011319</v>
      </c>
      <c r="D253" s="700">
        <v>4607091387469</v>
      </c>
      <c r="E253" s="701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3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705"/>
      <c r="R253" s="705"/>
      <c r="S253" s="705"/>
      <c r="T253" s="706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425</v>
      </c>
      <c r="B254" s="54" t="s">
        <v>426</v>
      </c>
      <c r="C254" s="31">
        <v>4301011852</v>
      </c>
      <c r="D254" s="700">
        <v>4680115885844</v>
      </c>
      <c r="E254" s="701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705"/>
      <c r="R254" s="705"/>
      <c r="S254" s="705"/>
      <c r="T254" s="706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428</v>
      </c>
      <c r="B255" s="54" t="s">
        <v>429</v>
      </c>
      <c r="C255" s="31">
        <v>4301011316</v>
      </c>
      <c r="D255" s="700">
        <v>4607091387438</v>
      </c>
      <c r="E255" s="701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705"/>
      <c r="R255" s="705"/>
      <c r="S255" s="705"/>
      <c r="T255" s="706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431</v>
      </c>
      <c r="B256" s="54" t="s">
        <v>432</v>
      </c>
      <c r="C256" s="31">
        <v>4301011851</v>
      </c>
      <c r="D256" s="700">
        <v>4680115885820</v>
      </c>
      <c r="E256" s="701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705"/>
      <c r="R256" s="705"/>
      <c r="S256" s="705"/>
      <c r="T256" s="706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2"/>
      <c r="B257" s="699"/>
      <c r="C257" s="699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703"/>
      <c r="P257" s="695" t="s">
        <v>79</v>
      </c>
      <c r="Q257" s="696"/>
      <c r="R257" s="696"/>
      <c r="S257" s="696"/>
      <c r="T257" s="696"/>
      <c r="U257" s="696"/>
      <c r="V257" s="697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699"/>
      <c r="B258" s="699"/>
      <c r="C258" s="699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703"/>
      <c r="P258" s="695" t="s">
        <v>79</v>
      </c>
      <c r="Q258" s="696"/>
      <c r="R258" s="696"/>
      <c r="S258" s="696"/>
      <c r="T258" s="696"/>
      <c r="U258" s="696"/>
      <c r="V258" s="697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7" t="s">
        <v>434</v>
      </c>
      <c r="B259" s="699"/>
      <c r="C259" s="699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82"/>
      <c r="AB259" s="682"/>
      <c r="AC259" s="682"/>
    </row>
    <row r="260" spans="1:68" ht="14.25" hidden="1" customHeight="1" x14ac:dyDescent="0.25">
      <c r="A260" s="698" t="s">
        <v>89</v>
      </c>
      <c r="B260" s="699"/>
      <c r="C260" s="699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81"/>
      <c r="AB260" s="681"/>
      <c r="AC260" s="681"/>
    </row>
    <row r="261" spans="1:68" ht="37.5" hidden="1" customHeight="1" x14ac:dyDescent="0.25">
      <c r="A261" s="54" t="s">
        <v>435</v>
      </c>
      <c r="B261" s="54" t="s">
        <v>436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5"/>
      <c r="R261" s="705"/>
      <c r="S261" s="705"/>
      <c r="T261" s="706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2"/>
      <c r="B262" s="699"/>
      <c r="C262" s="699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703"/>
      <c r="P262" s="695" t="s">
        <v>79</v>
      </c>
      <c r="Q262" s="696"/>
      <c r="R262" s="696"/>
      <c r="S262" s="696"/>
      <c r="T262" s="696"/>
      <c r="U262" s="696"/>
      <c r="V262" s="697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699"/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703"/>
      <c r="P263" s="695" t="s">
        <v>79</v>
      </c>
      <c r="Q263" s="696"/>
      <c r="R263" s="696"/>
      <c r="S263" s="696"/>
      <c r="T263" s="696"/>
      <c r="U263" s="696"/>
      <c r="V263" s="697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7" t="s">
        <v>438</v>
      </c>
      <c r="B264" s="699"/>
      <c r="C264" s="699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82"/>
      <c r="AB264" s="682"/>
      <c r="AC264" s="682"/>
    </row>
    <row r="265" spans="1:68" ht="14.25" hidden="1" customHeight="1" x14ac:dyDescent="0.25">
      <c r="A265" s="698" t="s">
        <v>89</v>
      </c>
      <c r="B265" s="699"/>
      <c r="C265" s="699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81"/>
      <c r="AB265" s="681"/>
      <c r="AC265" s="681"/>
    </row>
    <row r="266" spans="1:68" ht="27" hidden="1" customHeight="1" x14ac:dyDescent="0.25">
      <c r="A266" s="54" t="s">
        <v>439</v>
      </c>
      <c r="B266" s="54" t="s">
        <v>440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5"/>
      <c r="R266" s="705"/>
      <c r="S266" s="705"/>
      <c r="T266" s="706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5"/>
      <c r="R267" s="705"/>
      <c r="S267" s="705"/>
      <c r="T267" s="706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5"/>
      <c r="R268" s="705"/>
      <c r="S268" s="705"/>
      <c r="T268" s="706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2"/>
      <c r="B269" s="699"/>
      <c r="C269" s="699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703"/>
      <c r="P269" s="695" t="s">
        <v>79</v>
      </c>
      <c r="Q269" s="696"/>
      <c r="R269" s="696"/>
      <c r="S269" s="696"/>
      <c r="T269" s="696"/>
      <c r="U269" s="696"/>
      <c r="V269" s="697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699"/>
      <c r="B270" s="699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703"/>
      <c r="P270" s="695" t="s">
        <v>79</v>
      </c>
      <c r="Q270" s="696"/>
      <c r="R270" s="696"/>
      <c r="S270" s="696"/>
      <c r="T270" s="696"/>
      <c r="U270" s="696"/>
      <c r="V270" s="697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7" t="s">
        <v>447</v>
      </c>
      <c r="B271" s="699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82"/>
      <c r="AB271" s="682"/>
      <c r="AC271" s="682"/>
    </row>
    <row r="272" spans="1:68" ht="14.25" hidden="1" customHeight="1" x14ac:dyDescent="0.25">
      <c r="A272" s="698" t="s">
        <v>63</v>
      </c>
      <c r="B272" s="699"/>
      <c r="C272" s="699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81"/>
      <c r="AB272" s="681"/>
      <c r="AC272" s="681"/>
    </row>
    <row r="273" spans="1:68" ht="37.5" hidden="1" customHeight="1" x14ac:dyDescent="0.25">
      <c r="A273" s="54" t="s">
        <v>448</v>
      </c>
      <c r="B273" s="54" t="s">
        <v>449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101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5"/>
      <c r="R273" s="705"/>
      <c r="S273" s="705"/>
      <c r="T273" s="706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451</v>
      </c>
      <c r="B274" s="54" t="s">
        <v>452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5"/>
      <c r="R274" s="705"/>
      <c r="S274" s="705"/>
      <c r="T274" s="706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454</v>
      </c>
      <c r="B275" s="54" t="s">
        <v>455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5"/>
      <c r="R275" s="705"/>
      <c r="S275" s="705"/>
      <c r="T275" s="706"/>
      <c r="U275" s="34"/>
      <c r="V275" s="34"/>
      <c r="W275" s="35" t="s">
        <v>68</v>
      </c>
      <c r="X275" s="687">
        <v>90</v>
      </c>
      <c r="Y275" s="688">
        <f>IFERROR(IF(X275="",0,CEILING((X275/$H275),1)*$H275),"")</f>
        <v>91.2</v>
      </c>
      <c r="Z275" s="36">
        <f>IFERROR(IF(Y275=0,"",ROUNDUP(Y275/H275,0)*0.00651),"")</f>
        <v>0.24738000000000002</v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99.45</v>
      </c>
      <c r="BN275" s="64">
        <f>IFERROR(Y275*I275/H275,"0")</f>
        <v>100.77600000000001</v>
      </c>
      <c r="BO275" s="64">
        <f>IFERROR(1/J275*(X275/H275),"0")</f>
        <v>0.20604395604395606</v>
      </c>
      <c r="BP275" s="64">
        <f>IFERROR(1/J275*(Y275/H275),"0")</f>
        <v>0.2087912087912088</v>
      </c>
    </row>
    <row r="276" spans="1:68" ht="37.5" customHeight="1" x14ac:dyDescent="0.25">
      <c r="A276" s="54" t="s">
        <v>457</v>
      </c>
      <c r="B276" s="54" t="s">
        <v>458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5"/>
      <c r="R276" s="705"/>
      <c r="S276" s="705"/>
      <c r="T276" s="706"/>
      <c r="U276" s="34"/>
      <c r="V276" s="34"/>
      <c r="W276" s="35" t="s">
        <v>68</v>
      </c>
      <c r="X276" s="687">
        <v>129</v>
      </c>
      <c r="Y276" s="688">
        <f>IFERROR(IF(X276="",0,CEILING((X276/$H276),1)*$H276),"")</f>
        <v>129.6</v>
      </c>
      <c r="Z276" s="36">
        <f>IFERROR(IF(Y276=0,"",ROUNDUP(Y276/H276,0)*0.00651),"")</f>
        <v>0.35154000000000002</v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138.67500000000001</v>
      </c>
      <c r="BN276" s="64">
        <f>IFERROR(Y276*I276/H276,"0")</f>
        <v>139.32</v>
      </c>
      <c r="BO276" s="64">
        <f>IFERROR(1/J276*(X276/H276),"0")</f>
        <v>0.29532967032967034</v>
      </c>
      <c r="BP276" s="64">
        <f>IFERROR(1/J276*(Y276/H276),"0")</f>
        <v>0.2967032967032967</v>
      </c>
    </row>
    <row r="277" spans="1:68" ht="37.5" hidden="1" customHeight="1" x14ac:dyDescent="0.25">
      <c r="A277" s="54" t="s">
        <v>460</v>
      </c>
      <c r="B277" s="54" t="s">
        <v>461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5"/>
      <c r="R277" s="705"/>
      <c r="S277" s="705"/>
      <c r="T277" s="706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02"/>
      <c r="B278" s="699"/>
      <c r="C278" s="699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703"/>
      <c r="P278" s="695" t="s">
        <v>79</v>
      </c>
      <c r="Q278" s="696"/>
      <c r="R278" s="696"/>
      <c r="S278" s="696"/>
      <c r="T278" s="696"/>
      <c r="U278" s="696"/>
      <c r="V278" s="697"/>
      <c r="W278" s="37" t="s">
        <v>80</v>
      </c>
      <c r="X278" s="689">
        <f>IFERROR(X273/H273,"0")+IFERROR(X274/H274,"0")+IFERROR(X275/H275,"0")+IFERROR(X276/H276,"0")+IFERROR(X277/H277,"0")</f>
        <v>91.25</v>
      </c>
      <c r="Y278" s="689">
        <f>IFERROR(Y273/H273,"0")+IFERROR(Y274/H274,"0")+IFERROR(Y275/H275,"0")+IFERROR(Y276/H276,"0")+IFERROR(Y277/H277,"0")</f>
        <v>92</v>
      </c>
      <c r="Z278" s="689">
        <f>IFERROR(IF(Z273="",0,Z273),"0")+IFERROR(IF(Z274="",0,Z274),"0")+IFERROR(IF(Z275="",0,Z275),"0")+IFERROR(IF(Z276="",0,Z276),"0")+IFERROR(IF(Z277="",0,Z277),"0")</f>
        <v>0.59892000000000001</v>
      </c>
      <c r="AA278" s="690"/>
      <c r="AB278" s="690"/>
      <c r="AC278" s="690"/>
    </row>
    <row r="279" spans="1:68" x14ac:dyDescent="0.2">
      <c r="A279" s="699"/>
      <c r="B279" s="699"/>
      <c r="C279" s="699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703"/>
      <c r="P279" s="695" t="s">
        <v>79</v>
      </c>
      <c r="Q279" s="696"/>
      <c r="R279" s="696"/>
      <c r="S279" s="696"/>
      <c r="T279" s="696"/>
      <c r="U279" s="696"/>
      <c r="V279" s="697"/>
      <c r="W279" s="37" t="s">
        <v>68</v>
      </c>
      <c r="X279" s="689">
        <f>IFERROR(SUM(X273:X277),"0")</f>
        <v>219</v>
      </c>
      <c r="Y279" s="689">
        <f>IFERROR(SUM(Y273:Y277),"0")</f>
        <v>220.8</v>
      </c>
      <c r="Z279" s="37"/>
      <c r="AA279" s="690"/>
      <c r="AB279" s="690"/>
      <c r="AC279" s="690"/>
    </row>
    <row r="280" spans="1:68" ht="16.5" hidden="1" customHeight="1" x14ac:dyDescent="0.25">
      <c r="A280" s="737" t="s">
        <v>463</v>
      </c>
      <c r="B280" s="699"/>
      <c r="C280" s="699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82"/>
      <c r="AB280" s="682"/>
      <c r="AC280" s="682"/>
    </row>
    <row r="281" spans="1:68" ht="14.25" hidden="1" customHeight="1" x14ac:dyDescent="0.25">
      <c r="A281" s="698" t="s">
        <v>89</v>
      </c>
      <c r="B281" s="699"/>
      <c r="C281" s="699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81"/>
      <c r="AB281" s="681"/>
      <c r="AC281" s="681"/>
    </row>
    <row r="282" spans="1:68" ht="27" hidden="1" customHeight="1" x14ac:dyDescent="0.25">
      <c r="A282" s="54" t="s">
        <v>464</v>
      </c>
      <c r="B282" s="54" t="s">
        <v>465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5"/>
      <c r="R282" s="705"/>
      <c r="S282" s="705"/>
      <c r="T282" s="706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2"/>
      <c r="B283" s="699"/>
      <c r="C283" s="699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703"/>
      <c r="P283" s="695" t="s">
        <v>79</v>
      </c>
      <c r="Q283" s="696"/>
      <c r="R283" s="696"/>
      <c r="S283" s="696"/>
      <c r="T283" s="696"/>
      <c r="U283" s="696"/>
      <c r="V283" s="697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699"/>
      <c r="B284" s="699"/>
      <c r="C284" s="699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703"/>
      <c r="P284" s="695" t="s">
        <v>79</v>
      </c>
      <c r="Q284" s="696"/>
      <c r="R284" s="696"/>
      <c r="S284" s="696"/>
      <c r="T284" s="696"/>
      <c r="U284" s="696"/>
      <c r="V284" s="697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698" t="s">
        <v>141</v>
      </c>
      <c r="B285" s="699"/>
      <c r="C285" s="699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81"/>
      <c r="AB285" s="681"/>
      <c r="AC285" s="681"/>
    </row>
    <row r="286" spans="1:68" ht="27" hidden="1" customHeight="1" x14ac:dyDescent="0.25">
      <c r="A286" s="54" t="s">
        <v>467</v>
      </c>
      <c r="B286" s="54" t="s">
        <v>468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5"/>
      <c r="R286" s="705"/>
      <c r="S286" s="705"/>
      <c r="T286" s="706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2"/>
      <c r="B287" s="699"/>
      <c r="C287" s="699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703"/>
      <c r="P287" s="695" t="s">
        <v>79</v>
      </c>
      <c r="Q287" s="696"/>
      <c r="R287" s="696"/>
      <c r="S287" s="696"/>
      <c r="T287" s="696"/>
      <c r="U287" s="696"/>
      <c r="V287" s="697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699"/>
      <c r="B288" s="699"/>
      <c r="C288" s="699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703"/>
      <c r="P288" s="695" t="s">
        <v>79</v>
      </c>
      <c r="Q288" s="696"/>
      <c r="R288" s="696"/>
      <c r="S288" s="696"/>
      <c r="T288" s="696"/>
      <c r="U288" s="696"/>
      <c r="V288" s="697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698" t="s">
        <v>63</v>
      </c>
      <c r="B289" s="699"/>
      <c r="C289" s="699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81"/>
      <c r="AB289" s="681"/>
      <c r="AC289" s="681"/>
    </row>
    <row r="290" spans="1:68" ht="27" hidden="1" customHeight="1" x14ac:dyDescent="0.25">
      <c r="A290" s="54" t="s">
        <v>470</v>
      </c>
      <c r="B290" s="54" t="s">
        <v>471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5"/>
      <c r="R290" s="705"/>
      <c r="S290" s="705"/>
      <c r="T290" s="706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2"/>
      <c r="B291" s="699"/>
      <c r="C291" s="699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703"/>
      <c r="P291" s="695" t="s">
        <v>79</v>
      </c>
      <c r="Q291" s="696"/>
      <c r="R291" s="696"/>
      <c r="S291" s="696"/>
      <c r="T291" s="696"/>
      <c r="U291" s="696"/>
      <c r="V291" s="697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699"/>
      <c r="B292" s="699"/>
      <c r="C292" s="699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703"/>
      <c r="P292" s="695" t="s">
        <v>79</v>
      </c>
      <c r="Q292" s="696"/>
      <c r="R292" s="696"/>
      <c r="S292" s="696"/>
      <c r="T292" s="696"/>
      <c r="U292" s="696"/>
      <c r="V292" s="697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7" t="s">
        <v>473</v>
      </c>
      <c r="B293" s="699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82"/>
      <c r="AB293" s="682"/>
      <c r="AC293" s="682"/>
    </row>
    <row r="294" spans="1:68" ht="14.25" hidden="1" customHeight="1" x14ac:dyDescent="0.25">
      <c r="A294" s="698" t="s">
        <v>141</v>
      </c>
      <c r="B294" s="699"/>
      <c r="C294" s="699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81"/>
      <c r="AB294" s="681"/>
      <c r="AC294" s="681"/>
    </row>
    <row r="295" spans="1:68" ht="27" hidden="1" customHeight="1" x14ac:dyDescent="0.25">
      <c r="A295" s="54" t="s">
        <v>474</v>
      </c>
      <c r="B295" s="54" t="s">
        <v>475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5"/>
      <c r="R295" s="705"/>
      <c r="S295" s="705"/>
      <c r="T295" s="706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2"/>
      <c r="B296" s="699"/>
      <c r="C296" s="699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703"/>
      <c r="P296" s="695" t="s">
        <v>79</v>
      </c>
      <c r="Q296" s="696"/>
      <c r="R296" s="696"/>
      <c r="S296" s="696"/>
      <c r="T296" s="696"/>
      <c r="U296" s="696"/>
      <c r="V296" s="697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699"/>
      <c r="B297" s="699"/>
      <c r="C297" s="699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703"/>
      <c r="P297" s="695" t="s">
        <v>79</v>
      </c>
      <c r="Q297" s="696"/>
      <c r="R297" s="696"/>
      <c r="S297" s="696"/>
      <c r="T297" s="696"/>
      <c r="U297" s="696"/>
      <c r="V297" s="697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698" t="s">
        <v>63</v>
      </c>
      <c r="B298" s="699"/>
      <c r="C298" s="699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81"/>
      <c r="AB298" s="681"/>
      <c r="AC298" s="681"/>
    </row>
    <row r="299" spans="1:68" ht="27" hidden="1" customHeight="1" x14ac:dyDescent="0.25">
      <c r="A299" s="54" t="s">
        <v>477</v>
      </c>
      <c r="B299" s="54" t="s">
        <v>478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5"/>
      <c r="R299" s="705"/>
      <c r="S299" s="705"/>
      <c r="T299" s="706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480</v>
      </c>
      <c r="B300" s="54" t="s">
        <v>481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5"/>
      <c r="R300" s="705"/>
      <c r="S300" s="705"/>
      <c r="T300" s="706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2"/>
      <c r="B301" s="699"/>
      <c r="C301" s="699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703"/>
      <c r="P301" s="695" t="s">
        <v>79</v>
      </c>
      <c r="Q301" s="696"/>
      <c r="R301" s="696"/>
      <c r="S301" s="696"/>
      <c r="T301" s="696"/>
      <c r="U301" s="696"/>
      <c r="V301" s="697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699"/>
      <c r="B302" s="699"/>
      <c r="C302" s="699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703"/>
      <c r="P302" s="695" t="s">
        <v>79</v>
      </c>
      <c r="Q302" s="696"/>
      <c r="R302" s="696"/>
      <c r="S302" s="696"/>
      <c r="T302" s="696"/>
      <c r="U302" s="696"/>
      <c r="V302" s="697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7" t="s">
        <v>483</v>
      </c>
      <c r="B303" s="699"/>
      <c r="C303" s="699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82"/>
      <c r="AB303" s="682"/>
      <c r="AC303" s="682"/>
    </row>
    <row r="304" spans="1:68" ht="14.25" hidden="1" customHeight="1" x14ac:dyDescent="0.25">
      <c r="A304" s="698" t="s">
        <v>89</v>
      </c>
      <c r="B304" s="699"/>
      <c r="C304" s="699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81"/>
      <c r="AB304" s="681"/>
      <c r="AC304" s="681"/>
    </row>
    <row r="305" spans="1:68" ht="27" hidden="1" customHeight="1" x14ac:dyDescent="0.25">
      <c r="A305" s="54" t="s">
        <v>484</v>
      </c>
      <c r="B305" s="54" t="s">
        <v>485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5"/>
      <c r="R305" s="705"/>
      <c r="S305" s="705"/>
      <c r="T305" s="706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2"/>
      <c r="B306" s="699"/>
      <c r="C306" s="699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703"/>
      <c r="P306" s="695" t="s">
        <v>79</v>
      </c>
      <c r="Q306" s="696"/>
      <c r="R306" s="696"/>
      <c r="S306" s="696"/>
      <c r="T306" s="696"/>
      <c r="U306" s="696"/>
      <c r="V306" s="697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699"/>
      <c r="B307" s="699"/>
      <c r="C307" s="699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703"/>
      <c r="P307" s="695" t="s">
        <v>79</v>
      </c>
      <c r="Q307" s="696"/>
      <c r="R307" s="696"/>
      <c r="S307" s="696"/>
      <c r="T307" s="696"/>
      <c r="U307" s="696"/>
      <c r="V307" s="697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698" t="s">
        <v>141</v>
      </c>
      <c r="B308" s="699"/>
      <c r="C308" s="699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81"/>
      <c r="AB308" s="681"/>
      <c r="AC308" s="681"/>
    </row>
    <row r="309" spans="1:68" ht="27" hidden="1" customHeight="1" x14ac:dyDescent="0.25">
      <c r="A309" s="54" t="s">
        <v>486</v>
      </c>
      <c r="B309" s="54" t="s">
        <v>487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5"/>
      <c r="R309" s="705"/>
      <c r="S309" s="705"/>
      <c r="T309" s="706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489</v>
      </c>
      <c r="B310" s="54" t="s">
        <v>490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5"/>
      <c r="R310" s="705"/>
      <c r="S310" s="705"/>
      <c r="T310" s="706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2"/>
      <c r="B311" s="699"/>
      <c r="C311" s="699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703"/>
      <c r="P311" s="695" t="s">
        <v>79</v>
      </c>
      <c r="Q311" s="696"/>
      <c r="R311" s="696"/>
      <c r="S311" s="696"/>
      <c r="T311" s="696"/>
      <c r="U311" s="696"/>
      <c r="V311" s="697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699"/>
      <c r="B312" s="699"/>
      <c r="C312" s="699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703"/>
      <c r="P312" s="695" t="s">
        <v>79</v>
      </c>
      <c r="Q312" s="696"/>
      <c r="R312" s="696"/>
      <c r="S312" s="696"/>
      <c r="T312" s="696"/>
      <c r="U312" s="696"/>
      <c r="V312" s="697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37" t="s">
        <v>491</v>
      </c>
      <c r="B313" s="699"/>
      <c r="C313" s="699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82"/>
      <c r="AB313" s="682"/>
      <c r="AC313" s="682"/>
    </row>
    <row r="314" spans="1:68" ht="14.25" hidden="1" customHeight="1" x14ac:dyDescent="0.25">
      <c r="A314" s="698" t="s">
        <v>89</v>
      </c>
      <c r="B314" s="699"/>
      <c r="C314" s="699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81"/>
      <c r="AB314" s="681"/>
      <c r="AC314" s="681"/>
    </row>
    <row r="315" spans="1:68" ht="16.5" hidden="1" customHeight="1" x14ac:dyDescent="0.25">
      <c r="A315" s="54" t="s">
        <v>492</v>
      </c>
      <c r="B315" s="54" t="s">
        <v>493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5"/>
      <c r="R315" s="705"/>
      <c r="S315" s="705"/>
      <c r="T315" s="706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2"/>
      <c r="B316" s="699"/>
      <c r="C316" s="699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703"/>
      <c r="P316" s="695" t="s">
        <v>79</v>
      </c>
      <c r="Q316" s="696"/>
      <c r="R316" s="696"/>
      <c r="S316" s="696"/>
      <c r="T316" s="696"/>
      <c r="U316" s="696"/>
      <c r="V316" s="697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699"/>
      <c r="B317" s="699"/>
      <c r="C317" s="699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703"/>
      <c r="P317" s="695" t="s">
        <v>79</v>
      </c>
      <c r="Q317" s="696"/>
      <c r="R317" s="696"/>
      <c r="S317" s="696"/>
      <c r="T317" s="696"/>
      <c r="U317" s="696"/>
      <c r="V317" s="697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7" t="s">
        <v>495</v>
      </c>
      <c r="B318" s="699"/>
      <c r="C318" s="699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82"/>
      <c r="AB318" s="682"/>
      <c r="AC318" s="682"/>
    </row>
    <row r="319" spans="1:68" ht="14.25" hidden="1" customHeight="1" x14ac:dyDescent="0.25">
      <c r="A319" s="698" t="s">
        <v>89</v>
      </c>
      <c r="B319" s="699"/>
      <c r="C319" s="699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81"/>
      <c r="AB319" s="681"/>
      <c r="AC319" s="681"/>
    </row>
    <row r="320" spans="1:68" ht="27" hidden="1" customHeight="1" x14ac:dyDescent="0.25">
      <c r="A320" s="54" t="s">
        <v>496</v>
      </c>
      <c r="B320" s="54" t="s">
        <v>497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5"/>
      <c r="R320" s="705"/>
      <c r="S320" s="705"/>
      <c r="T320" s="706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499</v>
      </c>
      <c r="B321" s="54" t="s">
        <v>500</v>
      </c>
      <c r="C321" s="31">
        <v>4301011911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5"/>
      <c r="R321" s="705"/>
      <c r="S321" s="705"/>
      <c r="T321" s="706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499</v>
      </c>
      <c r="B322" s="54" t="s">
        <v>502</v>
      </c>
      <c r="C322" s="31">
        <v>4301012016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5"/>
      <c r="R322" s="705"/>
      <c r="S322" s="705"/>
      <c r="T322" s="706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504</v>
      </c>
      <c r="B323" s="54" t="s">
        <v>505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5"/>
      <c r="R323" s="705"/>
      <c r="S323" s="705"/>
      <c r="T323" s="706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507</v>
      </c>
      <c r="B324" s="54" t="s">
        <v>508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5"/>
      <c r="R324" s="705"/>
      <c r="S324" s="705"/>
      <c r="T324" s="706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510</v>
      </c>
      <c r="B325" s="54" t="s">
        <v>511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5"/>
      <c r="R325" s="705"/>
      <c r="S325" s="705"/>
      <c r="T325" s="706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513</v>
      </c>
      <c r="B326" s="54" t="s">
        <v>514</v>
      </c>
      <c r="C326" s="31">
        <v>4301011337</v>
      </c>
      <c r="D326" s="700">
        <v>4607091386011</v>
      </c>
      <c r="E326" s="701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705"/>
      <c r="R326" s="705"/>
      <c r="S326" s="705"/>
      <c r="T326" s="706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516</v>
      </c>
      <c r="B327" s="54" t="s">
        <v>517</v>
      </c>
      <c r="C327" s="31">
        <v>4301011859</v>
      </c>
      <c r="D327" s="700">
        <v>4680115885608</v>
      </c>
      <c r="E327" s="701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705"/>
      <c r="R327" s="705"/>
      <c r="S327" s="705"/>
      <c r="T327" s="706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2"/>
      <c r="B328" s="699"/>
      <c r="C328" s="699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703"/>
      <c r="P328" s="695" t="s">
        <v>79</v>
      </c>
      <c r="Q328" s="696"/>
      <c r="R328" s="696"/>
      <c r="S328" s="696"/>
      <c r="T328" s="696"/>
      <c r="U328" s="696"/>
      <c r="V328" s="697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699"/>
      <c r="B329" s="699"/>
      <c r="C329" s="699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703"/>
      <c r="P329" s="695" t="s">
        <v>79</v>
      </c>
      <c r="Q329" s="696"/>
      <c r="R329" s="696"/>
      <c r="S329" s="696"/>
      <c r="T329" s="696"/>
      <c r="U329" s="696"/>
      <c r="V329" s="697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698" t="s">
        <v>141</v>
      </c>
      <c r="B330" s="699"/>
      <c r="C330" s="699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81"/>
      <c r="AB330" s="681"/>
      <c r="AC330" s="681"/>
    </row>
    <row r="331" spans="1:68" ht="27" hidden="1" customHeight="1" x14ac:dyDescent="0.25">
      <c r="A331" s="54" t="s">
        <v>518</v>
      </c>
      <c r="B331" s="54" t="s">
        <v>519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5"/>
      <c r="R331" s="705"/>
      <c r="S331" s="705"/>
      <c r="T331" s="706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521</v>
      </c>
      <c r="B332" s="54" t="s">
        <v>522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5"/>
      <c r="R332" s="705"/>
      <c r="S332" s="705"/>
      <c r="T332" s="706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5"/>
      <c r="R333" s="705"/>
      <c r="S333" s="705"/>
      <c r="T333" s="706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527</v>
      </c>
      <c r="B334" s="54" t="s">
        <v>528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5"/>
      <c r="R334" s="705"/>
      <c r="S334" s="705"/>
      <c r="T334" s="706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2"/>
      <c r="B335" s="699"/>
      <c r="C335" s="699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703"/>
      <c r="P335" s="695" t="s">
        <v>79</v>
      </c>
      <c r="Q335" s="696"/>
      <c r="R335" s="696"/>
      <c r="S335" s="696"/>
      <c r="T335" s="696"/>
      <c r="U335" s="696"/>
      <c r="V335" s="697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699"/>
      <c r="B336" s="699"/>
      <c r="C336" s="699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703"/>
      <c r="P336" s="695" t="s">
        <v>79</v>
      </c>
      <c r="Q336" s="696"/>
      <c r="R336" s="696"/>
      <c r="S336" s="696"/>
      <c r="T336" s="696"/>
      <c r="U336" s="696"/>
      <c r="V336" s="697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698" t="s">
        <v>63</v>
      </c>
      <c r="B337" s="699"/>
      <c r="C337" s="699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81"/>
      <c r="AB337" s="681"/>
      <c r="AC337" s="681"/>
    </row>
    <row r="338" spans="1:68" ht="37.5" hidden="1" customHeight="1" x14ac:dyDescent="0.25">
      <c r="A338" s="54" t="s">
        <v>529</v>
      </c>
      <c r="B338" s="54" t="s">
        <v>530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5"/>
      <c r="R338" s="705"/>
      <c r="S338" s="705"/>
      <c r="T338" s="706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532</v>
      </c>
      <c r="B339" s="54" t="s">
        <v>533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5"/>
      <c r="R339" s="705"/>
      <c r="S339" s="705"/>
      <c r="T339" s="706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535</v>
      </c>
      <c r="B340" s="54" t="s">
        <v>536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5"/>
      <c r="R340" s="705"/>
      <c r="S340" s="705"/>
      <c r="T340" s="706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538</v>
      </c>
      <c r="B341" s="54" t="s">
        <v>539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5"/>
      <c r="R341" s="705"/>
      <c r="S341" s="705"/>
      <c r="T341" s="706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541</v>
      </c>
      <c r="B342" s="54" t="s">
        <v>542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5"/>
      <c r="R342" s="705"/>
      <c r="S342" s="705"/>
      <c r="T342" s="706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544</v>
      </c>
      <c r="B343" s="54" t="s">
        <v>545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5"/>
      <c r="R343" s="705"/>
      <c r="S343" s="705"/>
      <c r="T343" s="706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idden="1" x14ac:dyDescent="0.2">
      <c r="A344" s="702"/>
      <c r="B344" s="699"/>
      <c r="C344" s="699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703"/>
      <c r="P344" s="695" t="s">
        <v>79</v>
      </c>
      <c r="Q344" s="696"/>
      <c r="R344" s="696"/>
      <c r="S344" s="696"/>
      <c r="T344" s="696"/>
      <c r="U344" s="696"/>
      <c r="V344" s="697"/>
      <c r="W344" s="37" t="s">
        <v>80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hidden="1" x14ac:dyDescent="0.2">
      <c r="A345" s="699"/>
      <c r="B345" s="699"/>
      <c r="C345" s="699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703"/>
      <c r="P345" s="695" t="s">
        <v>79</v>
      </c>
      <c r="Q345" s="696"/>
      <c r="R345" s="696"/>
      <c r="S345" s="696"/>
      <c r="T345" s="696"/>
      <c r="U345" s="696"/>
      <c r="V345" s="697"/>
      <c r="W345" s="37" t="s">
        <v>68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hidden="1" customHeight="1" x14ac:dyDescent="0.25">
      <c r="A346" s="698" t="s">
        <v>167</v>
      </c>
      <c r="B346" s="699"/>
      <c r="C346" s="699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81"/>
      <c r="AB346" s="681"/>
      <c r="AC346" s="681"/>
    </row>
    <row r="347" spans="1:68" ht="27" hidden="1" customHeight="1" x14ac:dyDescent="0.25">
      <c r="A347" s="54" t="s">
        <v>547</v>
      </c>
      <c r="B347" s="54" t="s">
        <v>548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5"/>
      <c r="R347" s="705"/>
      <c r="S347" s="705"/>
      <c r="T347" s="706"/>
      <c r="U347" s="34"/>
      <c r="V347" s="34"/>
      <c r="W347" s="35" t="s">
        <v>68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5"/>
      <c r="R348" s="705"/>
      <c r="S348" s="705"/>
      <c r="T348" s="706"/>
      <c r="U348" s="34"/>
      <c r="V348" s="34"/>
      <c r="W348" s="35" t="s">
        <v>68</v>
      </c>
      <c r="X348" s="687">
        <v>800</v>
      </c>
      <c r="Y348" s="688">
        <f>IFERROR(IF(X348="",0,CEILING((X348/$H348),1)*$H348),"")</f>
        <v>803.4</v>
      </c>
      <c r="Z348" s="36">
        <f>IFERROR(IF(Y348=0,"",ROUNDUP(Y348/H348,0)*0.01898),"")</f>
        <v>1.9549400000000001</v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853.2307692307694</v>
      </c>
      <c r="BN348" s="64">
        <f>IFERROR(Y348*I348/H348,"0")</f>
        <v>856.85700000000008</v>
      </c>
      <c r="BO348" s="64">
        <f>IFERROR(1/J348*(X348/H348),"0")</f>
        <v>1.6025641025641026</v>
      </c>
      <c r="BP348" s="64">
        <f>IFERROR(1/J348*(Y348/H348),"0")</f>
        <v>1.609375</v>
      </c>
    </row>
    <row r="349" spans="1:68" ht="16.5" hidden="1" customHeight="1" x14ac:dyDescent="0.25">
      <c r="A349" s="54" t="s">
        <v>553</v>
      </c>
      <c r="B349" s="54" t="s">
        <v>554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5"/>
      <c r="R349" s="705"/>
      <c r="S349" s="705"/>
      <c r="T349" s="706"/>
      <c r="U349" s="34"/>
      <c r="V349" s="34"/>
      <c r="W349" s="35" t="s">
        <v>68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02"/>
      <c r="B350" s="699"/>
      <c r="C350" s="699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703"/>
      <c r="P350" s="695" t="s">
        <v>79</v>
      </c>
      <c r="Q350" s="696"/>
      <c r="R350" s="696"/>
      <c r="S350" s="696"/>
      <c r="T350" s="696"/>
      <c r="U350" s="696"/>
      <c r="V350" s="697"/>
      <c r="W350" s="37" t="s">
        <v>80</v>
      </c>
      <c r="X350" s="689">
        <f>IFERROR(X347/H347,"0")+IFERROR(X348/H348,"0")+IFERROR(X349/H349,"0")</f>
        <v>102.56410256410257</v>
      </c>
      <c r="Y350" s="689">
        <f>IFERROR(Y347/H347,"0")+IFERROR(Y348/H348,"0")+IFERROR(Y349/H349,"0")</f>
        <v>103</v>
      </c>
      <c r="Z350" s="689">
        <f>IFERROR(IF(Z347="",0,Z347),"0")+IFERROR(IF(Z348="",0,Z348),"0")+IFERROR(IF(Z349="",0,Z349),"0")</f>
        <v>1.9549400000000001</v>
      </c>
      <c r="AA350" s="690"/>
      <c r="AB350" s="690"/>
      <c r="AC350" s="690"/>
    </row>
    <row r="351" spans="1:68" x14ac:dyDescent="0.2">
      <c r="A351" s="699"/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703"/>
      <c r="P351" s="695" t="s">
        <v>79</v>
      </c>
      <c r="Q351" s="696"/>
      <c r="R351" s="696"/>
      <c r="S351" s="696"/>
      <c r="T351" s="696"/>
      <c r="U351" s="696"/>
      <c r="V351" s="697"/>
      <c r="W351" s="37" t="s">
        <v>68</v>
      </c>
      <c r="X351" s="689">
        <f>IFERROR(SUM(X347:X349),"0")</f>
        <v>800</v>
      </c>
      <c r="Y351" s="689">
        <f>IFERROR(SUM(Y347:Y349),"0")</f>
        <v>803.4</v>
      </c>
      <c r="Z351" s="37"/>
      <c r="AA351" s="690"/>
      <c r="AB351" s="690"/>
      <c r="AC351" s="690"/>
    </row>
    <row r="352" spans="1:68" ht="14.25" hidden="1" customHeight="1" x14ac:dyDescent="0.25">
      <c r="A352" s="698" t="s">
        <v>81</v>
      </c>
      <c r="B352" s="699"/>
      <c r="C352" s="699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81"/>
      <c r="AB352" s="681"/>
      <c r="AC352" s="681"/>
    </row>
    <row r="353" spans="1:68" ht="27" hidden="1" customHeight="1" x14ac:dyDescent="0.25">
      <c r="A353" s="54" t="s">
        <v>556</v>
      </c>
      <c r="B353" s="54" t="s">
        <v>557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4" t="s">
        <v>558</v>
      </c>
      <c r="Q353" s="705"/>
      <c r="R353" s="705"/>
      <c r="S353" s="705"/>
      <c r="T353" s="706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13" t="s">
        <v>562</v>
      </c>
      <c r="Q354" s="705"/>
      <c r="R354" s="705"/>
      <c r="S354" s="705"/>
      <c r="T354" s="706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564</v>
      </c>
      <c r="B355" s="54" t="s">
        <v>565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5"/>
      <c r="R355" s="705"/>
      <c r="S355" s="705"/>
      <c r="T355" s="706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567</v>
      </c>
      <c r="B356" s="54" t="s">
        <v>568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5"/>
      <c r="R356" s="705"/>
      <c r="S356" s="705"/>
      <c r="T356" s="706"/>
      <c r="U356" s="34"/>
      <c r="V356" s="34"/>
      <c r="W356" s="35" t="s">
        <v>68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2"/>
      <c r="B357" s="699"/>
      <c r="C357" s="699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703"/>
      <c r="P357" s="695" t="s">
        <v>79</v>
      </c>
      <c r="Q357" s="696"/>
      <c r="R357" s="696"/>
      <c r="S357" s="696"/>
      <c r="T357" s="696"/>
      <c r="U357" s="696"/>
      <c r="V357" s="697"/>
      <c r="W357" s="37" t="s">
        <v>80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699"/>
      <c r="B358" s="699"/>
      <c r="C358" s="699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703"/>
      <c r="P358" s="695" t="s">
        <v>79</v>
      </c>
      <c r="Q358" s="696"/>
      <c r="R358" s="696"/>
      <c r="S358" s="696"/>
      <c r="T358" s="696"/>
      <c r="U358" s="696"/>
      <c r="V358" s="697"/>
      <c r="W358" s="37" t="s">
        <v>68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698" t="s">
        <v>569</v>
      </c>
      <c r="B359" s="699"/>
      <c r="C359" s="699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81"/>
      <c r="AB359" s="681"/>
      <c r="AC359" s="681"/>
    </row>
    <row r="360" spans="1:68" ht="16.5" hidden="1" customHeight="1" x14ac:dyDescent="0.25">
      <c r="A360" s="54" t="s">
        <v>570</v>
      </c>
      <c r="B360" s="54" t="s">
        <v>571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5"/>
      <c r="R360" s="705"/>
      <c r="S360" s="705"/>
      <c r="T360" s="706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574</v>
      </c>
      <c r="B361" s="54" t="s">
        <v>575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5"/>
      <c r="R361" s="705"/>
      <c r="S361" s="705"/>
      <c r="T361" s="706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5"/>
      <c r="R362" s="705"/>
      <c r="S362" s="705"/>
      <c r="T362" s="706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2"/>
      <c r="B363" s="699"/>
      <c r="C363" s="699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703"/>
      <c r="P363" s="695" t="s">
        <v>79</v>
      </c>
      <c r="Q363" s="696"/>
      <c r="R363" s="696"/>
      <c r="S363" s="696"/>
      <c r="T363" s="696"/>
      <c r="U363" s="696"/>
      <c r="V363" s="697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699"/>
      <c r="B364" s="699"/>
      <c r="C364" s="699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703"/>
      <c r="P364" s="695" t="s">
        <v>79</v>
      </c>
      <c r="Q364" s="696"/>
      <c r="R364" s="696"/>
      <c r="S364" s="696"/>
      <c r="T364" s="696"/>
      <c r="U364" s="696"/>
      <c r="V364" s="697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7" t="s">
        <v>578</v>
      </c>
      <c r="B365" s="699"/>
      <c r="C365" s="699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82"/>
      <c r="AB365" s="682"/>
      <c r="AC365" s="682"/>
    </row>
    <row r="366" spans="1:68" ht="14.25" hidden="1" customHeight="1" x14ac:dyDescent="0.25">
      <c r="A366" s="698" t="s">
        <v>141</v>
      </c>
      <c r="B366" s="699"/>
      <c r="C366" s="699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81"/>
      <c r="AB366" s="681"/>
      <c r="AC366" s="681"/>
    </row>
    <row r="367" spans="1:68" ht="27" customHeight="1" x14ac:dyDescent="0.25">
      <c r="A367" s="54" t="s">
        <v>579</v>
      </c>
      <c r="B367" s="54" t="s">
        <v>580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5"/>
      <c r="R367" s="705"/>
      <c r="S367" s="705"/>
      <c r="T367" s="706"/>
      <c r="U367" s="34"/>
      <c r="V367" s="34"/>
      <c r="W367" s="35" t="s">
        <v>68</v>
      </c>
      <c r="X367" s="687">
        <v>3</v>
      </c>
      <c r="Y367" s="688">
        <f>IFERROR(IF(X367="",0,CEILING((X367/$H367),1)*$H367),"")</f>
        <v>3.6</v>
      </c>
      <c r="Z367" s="36">
        <f>IFERROR(IF(Y367=0,"",ROUNDUP(Y367/H367,0)*0.00651),"")</f>
        <v>1.302E-2</v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3.38</v>
      </c>
      <c r="BN367" s="64">
        <f>IFERROR(Y367*I367/H367,"0")</f>
        <v>4.056</v>
      </c>
      <c r="BO367" s="64">
        <f>IFERROR(1/J367*(X367/H367),"0")</f>
        <v>9.1575091575091579E-3</v>
      </c>
      <c r="BP367" s="64">
        <f>IFERROR(1/J367*(Y367/H367),"0")</f>
        <v>1.098901098901099E-2</v>
      </c>
    </row>
    <row r="368" spans="1:68" x14ac:dyDescent="0.2">
      <c r="A368" s="702"/>
      <c r="B368" s="699"/>
      <c r="C368" s="699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703"/>
      <c r="P368" s="695" t="s">
        <v>79</v>
      </c>
      <c r="Q368" s="696"/>
      <c r="R368" s="696"/>
      <c r="S368" s="696"/>
      <c r="T368" s="696"/>
      <c r="U368" s="696"/>
      <c r="V368" s="697"/>
      <c r="W368" s="37" t="s">
        <v>80</v>
      </c>
      <c r="X368" s="689">
        <f>IFERROR(X367/H367,"0")</f>
        <v>1.6666666666666665</v>
      </c>
      <c r="Y368" s="689">
        <f>IFERROR(Y367/H367,"0")</f>
        <v>2</v>
      </c>
      <c r="Z368" s="689">
        <f>IFERROR(IF(Z367="",0,Z367),"0")</f>
        <v>1.302E-2</v>
      </c>
      <c r="AA368" s="690"/>
      <c r="AB368" s="690"/>
      <c r="AC368" s="690"/>
    </row>
    <row r="369" spans="1:68" x14ac:dyDescent="0.2">
      <c r="A369" s="699"/>
      <c r="B369" s="699"/>
      <c r="C369" s="699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703"/>
      <c r="P369" s="695" t="s">
        <v>79</v>
      </c>
      <c r="Q369" s="696"/>
      <c r="R369" s="696"/>
      <c r="S369" s="696"/>
      <c r="T369" s="696"/>
      <c r="U369" s="696"/>
      <c r="V369" s="697"/>
      <c r="W369" s="37" t="s">
        <v>68</v>
      </c>
      <c r="X369" s="689">
        <f>IFERROR(SUM(X367:X367),"0")</f>
        <v>3</v>
      </c>
      <c r="Y369" s="689">
        <f>IFERROR(SUM(Y367:Y367),"0")</f>
        <v>3.6</v>
      </c>
      <c r="Z369" s="37"/>
      <c r="AA369" s="690"/>
      <c r="AB369" s="690"/>
      <c r="AC369" s="690"/>
    </row>
    <row r="370" spans="1:68" ht="14.25" hidden="1" customHeight="1" x14ac:dyDescent="0.25">
      <c r="A370" s="698" t="s">
        <v>63</v>
      </c>
      <c r="B370" s="699"/>
      <c r="C370" s="699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81"/>
      <c r="AB370" s="681"/>
      <c r="AC370" s="681"/>
    </row>
    <row r="371" spans="1:68" ht="37.5" hidden="1" customHeight="1" x14ac:dyDescent="0.25">
      <c r="A371" s="54" t="s">
        <v>582</v>
      </c>
      <c r="B371" s="54" t="s">
        <v>583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5"/>
      <c r="R371" s="705"/>
      <c r="S371" s="705"/>
      <c r="T371" s="706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585</v>
      </c>
      <c r="B372" s="54" t="s">
        <v>586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5"/>
      <c r="R372" s="705"/>
      <c r="S372" s="705"/>
      <c r="T372" s="706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588</v>
      </c>
      <c r="B373" s="54" t="s">
        <v>589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5"/>
      <c r="R373" s="705"/>
      <c r="S373" s="705"/>
      <c r="T373" s="706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02"/>
      <c r="B374" s="699"/>
      <c r="C374" s="699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703"/>
      <c r="P374" s="695" t="s">
        <v>79</v>
      </c>
      <c r="Q374" s="696"/>
      <c r="R374" s="696"/>
      <c r="S374" s="696"/>
      <c r="T374" s="696"/>
      <c r="U374" s="696"/>
      <c r="V374" s="697"/>
      <c r="W374" s="37" t="s">
        <v>80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hidden="1" x14ac:dyDescent="0.2">
      <c r="A375" s="699"/>
      <c r="B375" s="699"/>
      <c r="C375" s="699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703"/>
      <c r="P375" s="695" t="s">
        <v>79</v>
      </c>
      <c r="Q375" s="696"/>
      <c r="R375" s="696"/>
      <c r="S375" s="696"/>
      <c r="T375" s="696"/>
      <c r="U375" s="696"/>
      <c r="V375" s="697"/>
      <c r="W375" s="37" t="s">
        <v>68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hidden="1" customHeight="1" x14ac:dyDescent="0.2">
      <c r="A376" s="786" t="s">
        <v>591</v>
      </c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7"/>
      <c r="P376" s="787"/>
      <c r="Q376" s="787"/>
      <c r="R376" s="787"/>
      <c r="S376" s="787"/>
      <c r="T376" s="787"/>
      <c r="U376" s="787"/>
      <c r="V376" s="787"/>
      <c r="W376" s="787"/>
      <c r="X376" s="787"/>
      <c r="Y376" s="787"/>
      <c r="Z376" s="787"/>
      <c r="AA376" s="48"/>
      <c r="AB376" s="48"/>
      <c r="AC376" s="48"/>
    </row>
    <row r="377" spans="1:68" ht="16.5" hidden="1" customHeight="1" x14ac:dyDescent="0.25">
      <c r="A377" s="737" t="s">
        <v>592</v>
      </c>
      <c r="B377" s="699"/>
      <c r="C377" s="699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82"/>
      <c r="AB377" s="682"/>
      <c r="AC377" s="682"/>
    </row>
    <row r="378" spans="1:68" ht="14.25" hidden="1" customHeight="1" x14ac:dyDescent="0.25">
      <c r="A378" s="698" t="s">
        <v>89</v>
      </c>
      <c r="B378" s="699"/>
      <c r="C378" s="699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81"/>
      <c r="AB378" s="681"/>
      <c r="AC378" s="681"/>
    </row>
    <row r="379" spans="1:68" ht="37.5" hidden="1" customHeight="1" x14ac:dyDescent="0.25">
      <c r="A379" s="54" t="s">
        <v>593</v>
      </c>
      <c r="B379" s="54" t="s">
        <v>594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5"/>
      <c r="R379" s="705"/>
      <c r="S379" s="705"/>
      <c r="T379" s="706"/>
      <c r="U379" s="34"/>
      <c r="V379" s="34"/>
      <c r="W379" s="35" t="s">
        <v>68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hidden="1" customHeight="1" x14ac:dyDescent="0.25">
      <c r="A380" s="54" t="s">
        <v>593</v>
      </c>
      <c r="B380" s="54" t="s">
        <v>596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5"/>
      <c r="R380" s="705"/>
      <c r="S380" s="705"/>
      <c r="T380" s="706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5"/>
      <c r="R381" s="705"/>
      <c r="S381" s="705"/>
      <c r="T381" s="706"/>
      <c r="U381" s="34"/>
      <c r="V381" s="34"/>
      <c r="W381" s="35" t="s">
        <v>68</v>
      </c>
      <c r="X381" s="687">
        <v>900</v>
      </c>
      <c r="Y381" s="688">
        <f t="shared" si="57"/>
        <v>900</v>
      </c>
      <c r="Z381" s="36">
        <f>IFERROR(IF(Y381=0,"",ROUNDUP(Y381/H381,0)*0.02175),"")</f>
        <v>1.3049999999999999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928.8</v>
      </c>
      <c r="BN381" s="64">
        <f t="shared" si="59"/>
        <v>928.8</v>
      </c>
      <c r="BO381" s="64">
        <f t="shared" si="60"/>
        <v>1.25</v>
      </c>
      <c r="BP381" s="64">
        <f t="shared" si="61"/>
        <v>1.25</v>
      </c>
    </row>
    <row r="382" spans="1:68" ht="27" hidden="1" customHeight="1" x14ac:dyDescent="0.25">
      <c r="A382" s="54" t="s">
        <v>598</v>
      </c>
      <c r="B382" s="54" t="s">
        <v>601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5"/>
      <c r="R382" s="705"/>
      <c r="S382" s="705"/>
      <c r="T382" s="706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4301011832</v>
      </c>
      <c r="D383" s="700">
        <v>4607091383997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5"/>
      <c r="R383" s="705"/>
      <c r="S383" s="705"/>
      <c r="T383" s="706"/>
      <c r="U383" s="34"/>
      <c r="V383" s="34"/>
      <c r="W383" s="35" t="s">
        <v>68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5"/>
      <c r="R384" s="705"/>
      <c r="S384" s="705"/>
      <c r="T384" s="706"/>
      <c r="U384" s="34"/>
      <c r="V384" s="34"/>
      <c r="W384" s="35" t="s">
        <v>68</v>
      </c>
      <c r="X384" s="687">
        <v>900</v>
      </c>
      <c r="Y384" s="688">
        <f t="shared" si="57"/>
        <v>900</v>
      </c>
      <c r="Z384" s="36">
        <f>IFERROR(IF(Y384=0,"",ROUNDUP(Y384/H384,0)*0.02175),"")</f>
        <v>1.3049999999999999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928.8</v>
      </c>
      <c r="BN384" s="64">
        <f t="shared" si="59"/>
        <v>928.8</v>
      </c>
      <c r="BO384" s="64">
        <f t="shared" si="60"/>
        <v>1.25</v>
      </c>
      <c r="BP384" s="64">
        <f t="shared" si="61"/>
        <v>1.25</v>
      </c>
    </row>
    <row r="385" spans="1:68" ht="27" hidden="1" customHeight="1" x14ac:dyDescent="0.25">
      <c r="A385" s="54" t="s">
        <v>605</v>
      </c>
      <c r="B385" s="54" t="s">
        <v>608</v>
      </c>
      <c r="C385" s="31">
        <v>4301011943</v>
      </c>
      <c r="D385" s="700">
        <v>4680115884830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5"/>
      <c r="R385" s="705"/>
      <c r="S385" s="705"/>
      <c r="T385" s="706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609</v>
      </c>
      <c r="B386" s="54" t="s">
        <v>610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5"/>
      <c r="R386" s="705"/>
      <c r="S386" s="705"/>
      <c r="T386" s="706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612</v>
      </c>
      <c r="B387" s="54" t="s">
        <v>613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5"/>
      <c r="R387" s="705"/>
      <c r="S387" s="705"/>
      <c r="T387" s="706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614</v>
      </c>
      <c r="B388" s="54" t="s">
        <v>615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5"/>
      <c r="R388" s="705"/>
      <c r="S388" s="705"/>
      <c r="T388" s="706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2"/>
      <c r="B389" s="699"/>
      <c r="C389" s="699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703"/>
      <c r="P389" s="695" t="s">
        <v>79</v>
      </c>
      <c r="Q389" s="696"/>
      <c r="R389" s="696"/>
      <c r="S389" s="696"/>
      <c r="T389" s="696"/>
      <c r="U389" s="696"/>
      <c r="V389" s="697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120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120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2.61</v>
      </c>
      <c r="AA389" s="690"/>
      <c r="AB389" s="690"/>
      <c r="AC389" s="690"/>
    </row>
    <row r="390" spans="1:68" x14ac:dyDescent="0.2">
      <c r="A390" s="699"/>
      <c r="B390" s="699"/>
      <c r="C390" s="699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703"/>
      <c r="P390" s="695" t="s">
        <v>79</v>
      </c>
      <c r="Q390" s="696"/>
      <c r="R390" s="696"/>
      <c r="S390" s="696"/>
      <c r="T390" s="696"/>
      <c r="U390" s="696"/>
      <c r="V390" s="697"/>
      <c r="W390" s="37" t="s">
        <v>68</v>
      </c>
      <c r="X390" s="689">
        <f>IFERROR(SUM(X379:X388),"0")</f>
        <v>1800</v>
      </c>
      <c r="Y390" s="689">
        <f>IFERROR(SUM(Y379:Y388),"0")</f>
        <v>1800</v>
      </c>
      <c r="Z390" s="37"/>
      <c r="AA390" s="690"/>
      <c r="AB390" s="690"/>
      <c r="AC390" s="690"/>
    </row>
    <row r="391" spans="1:68" ht="14.25" hidden="1" customHeight="1" x14ac:dyDescent="0.25">
      <c r="A391" s="698" t="s">
        <v>130</v>
      </c>
      <c r="B391" s="699"/>
      <c r="C391" s="699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81"/>
      <c r="AB391" s="681"/>
      <c r="AC391" s="681"/>
    </row>
    <row r="392" spans="1:68" ht="27" hidden="1" customHeight="1" x14ac:dyDescent="0.25">
      <c r="A392" s="54" t="s">
        <v>616</v>
      </c>
      <c r="B392" s="54" t="s">
        <v>617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5"/>
      <c r="R392" s="705"/>
      <c r="S392" s="705"/>
      <c r="T392" s="706"/>
      <c r="U392" s="34"/>
      <c r="V392" s="34"/>
      <c r="W392" s="35" t="s">
        <v>68</v>
      </c>
      <c r="X392" s="687">
        <v>0</v>
      </c>
      <c r="Y392" s="68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619</v>
      </c>
      <c r="B393" s="54" t="s">
        <v>620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5"/>
      <c r="R393" s="705"/>
      <c r="S393" s="705"/>
      <c r="T393" s="706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02"/>
      <c r="B394" s="699"/>
      <c r="C394" s="699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703"/>
      <c r="P394" s="695" t="s">
        <v>79</v>
      </c>
      <c r="Q394" s="696"/>
      <c r="R394" s="696"/>
      <c r="S394" s="696"/>
      <c r="T394" s="696"/>
      <c r="U394" s="696"/>
      <c r="V394" s="697"/>
      <c r="W394" s="37" t="s">
        <v>80</v>
      </c>
      <c r="X394" s="689">
        <f>IFERROR(X392/H392,"0")+IFERROR(X393/H393,"0")</f>
        <v>0</v>
      </c>
      <c r="Y394" s="689">
        <f>IFERROR(Y392/H392,"0")+IFERROR(Y393/H393,"0")</f>
        <v>0</v>
      </c>
      <c r="Z394" s="689">
        <f>IFERROR(IF(Z392="",0,Z392),"0")+IFERROR(IF(Z393="",0,Z393),"0")</f>
        <v>0</v>
      </c>
      <c r="AA394" s="690"/>
      <c r="AB394" s="690"/>
      <c r="AC394" s="690"/>
    </row>
    <row r="395" spans="1:68" hidden="1" x14ac:dyDescent="0.2">
      <c r="A395" s="699"/>
      <c r="B395" s="699"/>
      <c r="C395" s="699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703"/>
      <c r="P395" s="695" t="s">
        <v>79</v>
      </c>
      <c r="Q395" s="696"/>
      <c r="R395" s="696"/>
      <c r="S395" s="696"/>
      <c r="T395" s="696"/>
      <c r="U395" s="696"/>
      <c r="V395" s="697"/>
      <c r="W395" s="37" t="s">
        <v>68</v>
      </c>
      <c r="X395" s="689">
        <f>IFERROR(SUM(X392:X393),"0")</f>
        <v>0</v>
      </c>
      <c r="Y395" s="689">
        <f>IFERROR(SUM(Y392:Y393),"0")</f>
        <v>0</v>
      </c>
      <c r="Z395" s="37"/>
      <c r="AA395" s="690"/>
      <c r="AB395" s="690"/>
      <c r="AC395" s="690"/>
    </row>
    <row r="396" spans="1:68" ht="14.25" hidden="1" customHeight="1" x14ac:dyDescent="0.25">
      <c r="A396" s="698" t="s">
        <v>63</v>
      </c>
      <c r="B396" s="699"/>
      <c r="C396" s="699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81"/>
      <c r="AB396" s="681"/>
      <c r="AC396" s="681"/>
    </row>
    <row r="397" spans="1:68" ht="27" hidden="1" customHeight="1" x14ac:dyDescent="0.25">
      <c r="A397" s="54" t="s">
        <v>621</v>
      </c>
      <c r="B397" s="54" t="s">
        <v>622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63" t="s">
        <v>623</v>
      </c>
      <c r="Q397" s="705"/>
      <c r="R397" s="705"/>
      <c r="S397" s="705"/>
      <c r="T397" s="706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625</v>
      </c>
      <c r="B398" s="54" t="s">
        <v>626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98" t="s">
        <v>627</v>
      </c>
      <c r="Q398" s="705"/>
      <c r="R398" s="705"/>
      <c r="S398" s="705"/>
      <c r="T398" s="706"/>
      <c r="U398" s="34"/>
      <c r="V398" s="34"/>
      <c r="W398" s="35" t="s">
        <v>68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2"/>
      <c r="B399" s="699"/>
      <c r="C399" s="699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703"/>
      <c r="P399" s="695" t="s">
        <v>79</v>
      </c>
      <c r="Q399" s="696"/>
      <c r="R399" s="696"/>
      <c r="S399" s="696"/>
      <c r="T399" s="696"/>
      <c r="U399" s="696"/>
      <c r="V399" s="697"/>
      <c r="W399" s="37" t="s">
        <v>80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699"/>
      <c r="B400" s="699"/>
      <c r="C400" s="699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703"/>
      <c r="P400" s="695" t="s">
        <v>79</v>
      </c>
      <c r="Q400" s="696"/>
      <c r="R400" s="696"/>
      <c r="S400" s="696"/>
      <c r="T400" s="696"/>
      <c r="U400" s="696"/>
      <c r="V400" s="697"/>
      <c r="W400" s="37" t="s">
        <v>68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698" t="s">
        <v>167</v>
      </c>
      <c r="B401" s="699"/>
      <c r="C401" s="699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81"/>
      <c r="AB401" s="681"/>
      <c r="AC401" s="681"/>
    </row>
    <row r="402" spans="1:68" ht="27" hidden="1" customHeight="1" x14ac:dyDescent="0.25">
      <c r="A402" s="54" t="s">
        <v>629</v>
      </c>
      <c r="B402" s="54" t="s">
        <v>630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4" t="s">
        <v>631</v>
      </c>
      <c r="Q402" s="705"/>
      <c r="R402" s="705"/>
      <c r="S402" s="705"/>
      <c r="T402" s="706"/>
      <c r="U402" s="34"/>
      <c r="V402" s="34"/>
      <c r="W402" s="35" t="s">
        <v>68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2"/>
      <c r="B403" s="699"/>
      <c r="C403" s="699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703"/>
      <c r="P403" s="695" t="s">
        <v>79</v>
      </c>
      <c r="Q403" s="696"/>
      <c r="R403" s="696"/>
      <c r="S403" s="696"/>
      <c r="T403" s="696"/>
      <c r="U403" s="696"/>
      <c r="V403" s="697"/>
      <c r="W403" s="37" t="s">
        <v>80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699"/>
      <c r="B404" s="699"/>
      <c r="C404" s="699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703"/>
      <c r="P404" s="695" t="s">
        <v>79</v>
      </c>
      <c r="Q404" s="696"/>
      <c r="R404" s="696"/>
      <c r="S404" s="696"/>
      <c r="T404" s="696"/>
      <c r="U404" s="696"/>
      <c r="V404" s="697"/>
      <c r="W404" s="37" t="s">
        <v>68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37" t="s">
        <v>633</v>
      </c>
      <c r="B405" s="699"/>
      <c r="C405" s="699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82"/>
      <c r="AB405" s="682"/>
      <c r="AC405" s="682"/>
    </row>
    <row r="406" spans="1:68" ht="14.25" hidden="1" customHeight="1" x14ac:dyDescent="0.25">
      <c r="A406" s="698" t="s">
        <v>89</v>
      </c>
      <c r="B406" s="699"/>
      <c r="C406" s="699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81"/>
      <c r="AB406" s="681"/>
      <c r="AC406" s="681"/>
    </row>
    <row r="407" spans="1:68" ht="27" hidden="1" customHeight="1" x14ac:dyDescent="0.25">
      <c r="A407" s="54" t="s">
        <v>634</v>
      </c>
      <c r="B407" s="54" t="s">
        <v>635</v>
      </c>
      <c r="C407" s="31">
        <v>4301011483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5"/>
      <c r="R407" s="705"/>
      <c r="S407" s="705"/>
      <c r="T407" s="706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hidden="1" customHeight="1" x14ac:dyDescent="0.25">
      <c r="A408" s="54" t="s">
        <v>634</v>
      </c>
      <c r="B408" s="54" t="s">
        <v>637</v>
      </c>
      <c r="C408" s="31">
        <v>4301011873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5"/>
      <c r="R408" s="705"/>
      <c r="S408" s="705"/>
      <c r="T408" s="706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639</v>
      </c>
      <c r="B409" s="54" t="s">
        <v>640</v>
      </c>
      <c r="C409" s="31">
        <v>4301011312</v>
      </c>
      <c r="D409" s="700">
        <v>4607091384192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705"/>
      <c r="R409" s="705"/>
      <c r="S409" s="705"/>
      <c r="T409" s="706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4301011874</v>
      </c>
      <c r="D410" s="700">
        <v>4680115884892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705"/>
      <c r="R410" s="705"/>
      <c r="S410" s="705"/>
      <c r="T410" s="706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5"/>
      <c r="R411" s="705"/>
      <c r="S411" s="705"/>
      <c r="T411" s="706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647</v>
      </c>
      <c r="B412" s="54" t="s">
        <v>648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5"/>
      <c r="R412" s="705"/>
      <c r="S412" s="705"/>
      <c r="T412" s="706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2"/>
      <c r="B413" s="699"/>
      <c r="C413" s="699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703"/>
      <c r="P413" s="695" t="s">
        <v>79</v>
      </c>
      <c r="Q413" s="696"/>
      <c r="R413" s="696"/>
      <c r="S413" s="696"/>
      <c r="T413" s="696"/>
      <c r="U413" s="696"/>
      <c r="V413" s="697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699"/>
      <c r="B414" s="699"/>
      <c r="C414" s="699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703"/>
      <c r="P414" s="695" t="s">
        <v>79</v>
      </c>
      <c r="Q414" s="696"/>
      <c r="R414" s="696"/>
      <c r="S414" s="696"/>
      <c r="T414" s="696"/>
      <c r="U414" s="696"/>
      <c r="V414" s="697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698" t="s">
        <v>141</v>
      </c>
      <c r="B415" s="699"/>
      <c r="C415" s="699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81"/>
      <c r="AB415" s="681"/>
      <c r="AC415" s="681"/>
    </row>
    <row r="416" spans="1:68" ht="27" hidden="1" customHeight="1" x14ac:dyDescent="0.25">
      <c r="A416" s="54" t="s">
        <v>649</v>
      </c>
      <c r="B416" s="54" t="s">
        <v>650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5"/>
      <c r="R416" s="705"/>
      <c r="S416" s="705"/>
      <c r="T416" s="706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652</v>
      </c>
      <c r="B417" s="54" t="s">
        <v>653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5"/>
      <c r="R417" s="705"/>
      <c r="S417" s="705"/>
      <c r="T417" s="706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2"/>
      <c r="B418" s="699"/>
      <c r="C418" s="699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703"/>
      <c r="P418" s="695" t="s">
        <v>79</v>
      </c>
      <c r="Q418" s="696"/>
      <c r="R418" s="696"/>
      <c r="S418" s="696"/>
      <c r="T418" s="696"/>
      <c r="U418" s="696"/>
      <c r="V418" s="697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699"/>
      <c r="B419" s="699"/>
      <c r="C419" s="699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703"/>
      <c r="P419" s="695" t="s">
        <v>79</v>
      </c>
      <c r="Q419" s="696"/>
      <c r="R419" s="696"/>
      <c r="S419" s="696"/>
      <c r="T419" s="696"/>
      <c r="U419" s="696"/>
      <c r="V419" s="697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698" t="s">
        <v>63</v>
      </c>
      <c r="B420" s="699"/>
      <c r="C420" s="699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5"/>
      <c r="R421" s="705"/>
      <c r="S421" s="705"/>
      <c r="T421" s="706"/>
      <c r="U421" s="34"/>
      <c r="V421" s="34"/>
      <c r="W421" s="35" t="s">
        <v>68</v>
      </c>
      <c r="X421" s="687">
        <v>4000</v>
      </c>
      <c r="Y421" s="688">
        <f>IFERROR(IF(X421="",0,CEILING((X421/$H421),1)*$H421),"")</f>
        <v>4005</v>
      </c>
      <c r="Z421" s="36">
        <f>IFERROR(IF(Y421=0,"",ROUNDUP(Y421/H421,0)*0.01898),"")</f>
        <v>8.4460999999999995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4230.666666666667</v>
      </c>
      <c r="BN421" s="64">
        <f>IFERROR(Y421*I421/H421,"0")</f>
        <v>4235.9549999999999</v>
      </c>
      <c r="BO421" s="64">
        <f>IFERROR(1/J421*(X421/H421),"0")</f>
        <v>6.9444444444444446</v>
      </c>
      <c r="BP421" s="64">
        <f>IFERROR(1/J421*(Y421/H421),"0")</f>
        <v>6.953125</v>
      </c>
    </row>
    <row r="422" spans="1:68" ht="37.5" hidden="1" customHeight="1" x14ac:dyDescent="0.25">
      <c r="A422" s="54" t="s">
        <v>657</v>
      </c>
      <c r="B422" s="54" t="s">
        <v>658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791" t="s">
        <v>659</v>
      </c>
      <c r="Q422" s="705"/>
      <c r="R422" s="705"/>
      <c r="S422" s="705"/>
      <c r="T422" s="706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661</v>
      </c>
      <c r="B423" s="54" t="s">
        <v>662</v>
      </c>
      <c r="C423" s="31">
        <v>4301051297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705"/>
      <c r="R423" s="705"/>
      <c r="S423" s="705"/>
      <c r="T423" s="706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664</v>
      </c>
      <c r="C424" s="31">
        <v>4301051660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705"/>
      <c r="R424" s="705"/>
      <c r="S424" s="705"/>
      <c r="T424" s="706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5"/>
      <c r="R425" s="705"/>
      <c r="S425" s="705"/>
      <c r="T425" s="706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2"/>
      <c r="B426" s="699"/>
      <c r="C426" s="699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703"/>
      <c r="P426" s="695" t="s">
        <v>79</v>
      </c>
      <c r="Q426" s="696"/>
      <c r="R426" s="696"/>
      <c r="S426" s="696"/>
      <c r="T426" s="696"/>
      <c r="U426" s="696"/>
      <c r="V426" s="697"/>
      <c r="W426" s="37" t="s">
        <v>80</v>
      </c>
      <c r="X426" s="689">
        <f>IFERROR(X421/H421,"0")+IFERROR(X422/H422,"0")+IFERROR(X423/H423,"0")+IFERROR(X424/H424,"0")+IFERROR(X425/H425,"0")</f>
        <v>444.44444444444446</v>
      </c>
      <c r="Y426" s="689">
        <f>IFERROR(Y421/H421,"0")+IFERROR(Y422/H422,"0")+IFERROR(Y423/H423,"0")+IFERROR(Y424/H424,"0")+IFERROR(Y425/H425,"0")</f>
        <v>445</v>
      </c>
      <c r="Z426" s="689">
        <f>IFERROR(IF(Z421="",0,Z421),"0")+IFERROR(IF(Z422="",0,Z422),"0")+IFERROR(IF(Z423="",0,Z423),"0")+IFERROR(IF(Z424="",0,Z424),"0")+IFERROR(IF(Z425="",0,Z425),"0")</f>
        <v>8.4460999999999995</v>
      </c>
      <c r="AA426" s="690"/>
      <c r="AB426" s="690"/>
      <c r="AC426" s="690"/>
    </row>
    <row r="427" spans="1:68" x14ac:dyDescent="0.2">
      <c r="A427" s="699"/>
      <c r="B427" s="699"/>
      <c r="C427" s="699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703"/>
      <c r="P427" s="695" t="s">
        <v>79</v>
      </c>
      <c r="Q427" s="696"/>
      <c r="R427" s="696"/>
      <c r="S427" s="696"/>
      <c r="T427" s="696"/>
      <c r="U427" s="696"/>
      <c r="V427" s="697"/>
      <c r="W427" s="37" t="s">
        <v>68</v>
      </c>
      <c r="X427" s="689">
        <f>IFERROR(SUM(X421:X425),"0")</f>
        <v>4000</v>
      </c>
      <c r="Y427" s="689">
        <f>IFERROR(SUM(Y421:Y425),"0")</f>
        <v>4005</v>
      </c>
      <c r="Z427" s="37"/>
      <c r="AA427" s="690"/>
      <c r="AB427" s="690"/>
      <c r="AC427" s="690"/>
    </row>
    <row r="428" spans="1:68" ht="14.25" hidden="1" customHeight="1" x14ac:dyDescent="0.25">
      <c r="A428" s="698" t="s">
        <v>167</v>
      </c>
      <c r="B428" s="699"/>
      <c r="C428" s="699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81"/>
      <c r="AB428" s="681"/>
      <c r="AC428" s="681"/>
    </row>
    <row r="429" spans="1:68" ht="27" hidden="1" customHeight="1" x14ac:dyDescent="0.25">
      <c r="A429" s="54" t="s">
        <v>668</v>
      </c>
      <c r="B429" s="54" t="s">
        <v>669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11" t="s">
        <v>670</v>
      </c>
      <c r="Q429" s="705"/>
      <c r="R429" s="705"/>
      <c r="S429" s="705"/>
      <c r="T429" s="706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2"/>
      <c r="B430" s="699"/>
      <c r="C430" s="699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703"/>
      <c r="P430" s="695" t="s">
        <v>79</v>
      </c>
      <c r="Q430" s="696"/>
      <c r="R430" s="696"/>
      <c r="S430" s="696"/>
      <c r="T430" s="696"/>
      <c r="U430" s="696"/>
      <c r="V430" s="697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699"/>
      <c r="B431" s="699"/>
      <c r="C431" s="699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703"/>
      <c r="P431" s="695" t="s">
        <v>79</v>
      </c>
      <c r="Q431" s="696"/>
      <c r="R431" s="696"/>
      <c r="S431" s="696"/>
      <c r="T431" s="696"/>
      <c r="U431" s="696"/>
      <c r="V431" s="697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86" t="s">
        <v>672</v>
      </c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7"/>
      <c r="P432" s="787"/>
      <c r="Q432" s="787"/>
      <c r="R432" s="787"/>
      <c r="S432" s="787"/>
      <c r="T432" s="787"/>
      <c r="U432" s="787"/>
      <c r="V432" s="787"/>
      <c r="W432" s="787"/>
      <c r="X432" s="787"/>
      <c r="Y432" s="787"/>
      <c r="Z432" s="787"/>
      <c r="AA432" s="48"/>
      <c r="AB432" s="48"/>
      <c r="AC432" s="48"/>
    </row>
    <row r="433" spans="1:68" ht="16.5" hidden="1" customHeight="1" x14ac:dyDescent="0.25">
      <c r="A433" s="737" t="s">
        <v>673</v>
      </c>
      <c r="B433" s="699"/>
      <c r="C433" s="699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82"/>
      <c r="AB433" s="682"/>
      <c r="AC433" s="682"/>
    </row>
    <row r="434" spans="1:68" ht="14.25" hidden="1" customHeight="1" x14ac:dyDescent="0.25">
      <c r="A434" s="698" t="s">
        <v>141</v>
      </c>
      <c r="B434" s="699"/>
      <c r="C434" s="699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81"/>
      <c r="AB434" s="681"/>
      <c r="AC434" s="681"/>
    </row>
    <row r="435" spans="1:68" ht="27" hidden="1" customHeight="1" x14ac:dyDescent="0.25">
      <c r="A435" s="54" t="s">
        <v>674</v>
      </c>
      <c r="B435" s="54" t="s">
        <v>675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2" t="s">
        <v>676</v>
      </c>
      <c r="Q435" s="705"/>
      <c r="R435" s="705"/>
      <c r="S435" s="705"/>
      <c r="T435" s="706"/>
      <c r="U435" s="34"/>
      <c r="V435" s="34"/>
      <c r="W435" s="35" t="s">
        <v>68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678</v>
      </c>
      <c r="B436" s="54" t="s">
        <v>679</v>
      </c>
      <c r="C436" s="31">
        <v>4301031382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59" t="s">
        <v>680</v>
      </c>
      <c r="Q436" s="705"/>
      <c r="R436" s="705"/>
      <c r="S436" s="705"/>
      <c r="T436" s="706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678</v>
      </c>
      <c r="B437" s="54" t="s">
        <v>682</v>
      </c>
      <c r="C437" s="31">
        <v>4301031406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739" t="s">
        <v>680</v>
      </c>
      <c r="Q437" s="705"/>
      <c r="R437" s="705"/>
      <c r="S437" s="705"/>
      <c r="T437" s="706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683</v>
      </c>
      <c r="B438" s="54" t="s">
        <v>684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9" t="s">
        <v>685</v>
      </c>
      <c r="Q438" s="705"/>
      <c r="R438" s="705"/>
      <c r="S438" s="705"/>
      <c r="T438" s="706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687</v>
      </c>
      <c r="B439" s="54" t="s">
        <v>688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5"/>
      <c r="R439" s="705"/>
      <c r="S439" s="705"/>
      <c r="T439" s="706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687</v>
      </c>
      <c r="B440" s="54" t="s">
        <v>689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11" t="s">
        <v>690</v>
      </c>
      <c r="Q440" s="705"/>
      <c r="R440" s="705"/>
      <c r="S440" s="705"/>
      <c r="T440" s="706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691</v>
      </c>
      <c r="B441" s="54" t="s">
        <v>692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5"/>
      <c r="R441" s="705"/>
      <c r="S441" s="705"/>
      <c r="T441" s="706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693</v>
      </c>
      <c r="B442" s="54" t="s">
        <v>694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5"/>
      <c r="R442" s="705"/>
      <c r="S442" s="705"/>
      <c r="T442" s="706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696</v>
      </c>
      <c r="B443" s="54" t="s">
        <v>697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5"/>
      <c r="R443" s="705"/>
      <c r="S443" s="705"/>
      <c r="T443" s="706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696</v>
      </c>
      <c r="B444" s="54" t="s">
        <v>699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4" t="s">
        <v>700</v>
      </c>
      <c r="Q444" s="705"/>
      <c r="R444" s="705"/>
      <c r="S444" s="705"/>
      <c r="T444" s="706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5"/>
      <c r="R445" s="705"/>
      <c r="S445" s="705"/>
      <c r="T445" s="706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704</v>
      </c>
      <c r="B446" s="54" t="s">
        <v>705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5"/>
      <c r="R446" s="705"/>
      <c r="S446" s="705"/>
      <c r="T446" s="706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idden="1" x14ac:dyDescent="0.2">
      <c r="A447" s="702"/>
      <c r="B447" s="699"/>
      <c r="C447" s="699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703"/>
      <c r="P447" s="695" t="s">
        <v>79</v>
      </c>
      <c r="Q447" s="696"/>
      <c r="R447" s="696"/>
      <c r="S447" s="696"/>
      <c r="T447" s="696"/>
      <c r="U447" s="696"/>
      <c r="V447" s="697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hidden="1" x14ac:dyDescent="0.2">
      <c r="A448" s="699"/>
      <c r="B448" s="699"/>
      <c r="C448" s="699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703"/>
      <c r="P448" s="695" t="s">
        <v>79</v>
      </c>
      <c r="Q448" s="696"/>
      <c r="R448" s="696"/>
      <c r="S448" s="696"/>
      <c r="T448" s="696"/>
      <c r="U448" s="696"/>
      <c r="V448" s="697"/>
      <c r="W448" s="37" t="s">
        <v>68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hidden="1" customHeight="1" x14ac:dyDescent="0.25">
      <c r="A449" s="698" t="s">
        <v>63</v>
      </c>
      <c r="B449" s="699"/>
      <c r="C449" s="699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81"/>
      <c r="AB449" s="681"/>
      <c r="AC449" s="681"/>
    </row>
    <row r="450" spans="1:68" ht="27" hidden="1" customHeight="1" x14ac:dyDescent="0.25">
      <c r="A450" s="54" t="s">
        <v>706</v>
      </c>
      <c r="B450" s="54" t="s">
        <v>707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5"/>
      <c r="R450" s="705"/>
      <c r="S450" s="705"/>
      <c r="T450" s="706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709</v>
      </c>
      <c r="B451" s="54" t="s">
        <v>710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5"/>
      <c r="R451" s="705"/>
      <c r="S451" s="705"/>
      <c r="T451" s="706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2"/>
      <c r="B452" s="699"/>
      <c r="C452" s="699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703"/>
      <c r="P452" s="695" t="s">
        <v>79</v>
      </c>
      <c r="Q452" s="696"/>
      <c r="R452" s="696"/>
      <c r="S452" s="696"/>
      <c r="T452" s="696"/>
      <c r="U452" s="696"/>
      <c r="V452" s="697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699"/>
      <c r="B453" s="699"/>
      <c r="C453" s="699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703"/>
      <c r="P453" s="695" t="s">
        <v>79</v>
      </c>
      <c r="Q453" s="696"/>
      <c r="R453" s="696"/>
      <c r="S453" s="696"/>
      <c r="T453" s="696"/>
      <c r="U453" s="696"/>
      <c r="V453" s="697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7" t="s">
        <v>712</v>
      </c>
      <c r="B454" s="699"/>
      <c r="C454" s="699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82"/>
      <c r="AB454" s="682"/>
      <c r="AC454" s="682"/>
    </row>
    <row r="455" spans="1:68" ht="14.25" hidden="1" customHeight="1" x14ac:dyDescent="0.25">
      <c r="A455" s="698" t="s">
        <v>130</v>
      </c>
      <c r="B455" s="699"/>
      <c r="C455" s="699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81"/>
      <c r="AB455" s="681"/>
      <c r="AC455" s="681"/>
    </row>
    <row r="456" spans="1:68" ht="27" hidden="1" customHeight="1" x14ac:dyDescent="0.25">
      <c r="A456" s="54" t="s">
        <v>713</v>
      </c>
      <c r="B456" s="54" t="s">
        <v>714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5"/>
      <c r="R456" s="705"/>
      <c r="S456" s="705"/>
      <c r="T456" s="706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716</v>
      </c>
      <c r="B457" s="54" t="s">
        <v>717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5"/>
      <c r="R457" s="705"/>
      <c r="S457" s="705"/>
      <c r="T457" s="706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2"/>
      <c r="B458" s="699"/>
      <c r="C458" s="699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703"/>
      <c r="P458" s="695" t="s">
        <v>79</v>
      </c>
      <c r="Q458" s="696"/>
      <c r="R458" s="696"/>
      <c r="S458" s="696"/>
      <c r="T458" s="696"/>
      <c r="U458" s="696"/>
      <c r="V458" s="697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699"/>
      <c r="B459" s="699"/>
      <c r="C459" s="699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703"/>
      <c r="P459" s="695" t="s">
        <v>79</v>
      </c>
      <c r="Q459" s="696"/>
      <c r="R459" s="696"/>
      <c r="S459" s="696"/>
      <c r="T459" s="696"/>
      <c r="U459" s="696"/>
      <c r="V459" s="697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698" t="s">
        <v>141</v>
      </c>
      <c r="B460" s="699"/>
      <c r="C460" s="699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81"/>
      <c r="AB460" s="681"/>
      <c r="AC460" s="681"/>
    </row>
    <row r="461" spans="1:68" ht="27" hidden="1" customHeight="1" x14ac:dyDescent="0.25">
      <c r="A461" s="54" t="s">
        <v>719</v>
      </c>
      <c r="B461" s="54" t="s">
        <v>720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70" t="s">
        <v>721</v>
      </c>
      <c r="Q461" s="705"/>
      <c r="R461" s="705"/>
      <c r="S461" s="705"/>
      <c r="T461" s="706"/>
      <c r="U461" s="34"/>
      <c r="V461" s="34"/>
      <c r="W461" s="35" t="s">
        <v>68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723</v>
      </c>
      <c r="B462" s="54" t="s">
        <v>724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5"/>
      <c r="R462" s="705"/>
      <c r="S462" s="705"/>
      <c r="T462" s="706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726</v>
      </c>
      <c r="B463" s="54" t="s">
        <v>727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06" t="s">
        <v>728</v>
      </c>
      <c r="Q463" s="705"/>
      <c r="R463" s="705"/>
      <c r="S463" s="705"/>
      <c r="T463" s="706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730</v>
      </c>
      <c r="B464" s="54" t="s">
        <v>731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5"/>
      <c r="R464" s="705"/>
      <c r="S464" s="705"/>
      <c r="T464" s="706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2"/>
      <c r="B465" s="699"/>
      <c r="C465" s="699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703"/>
      <c r="P465" s="695" t="s">
        <v>79</v>
      </c>
      <c r="Q465" s="696"/>
      <c r="R465" s="696"/>
      <c r="S465" s="696"/>
      <c r="T465" s="696"/>
      <c r="U465" s="696"/>
      <c r="V465" s="697"/>
      <c r="W465" s="37" t="s">
        <v>80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699"/>
      <c r="B466" s="699"/>
      <c r="C466" s="699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703"/>
      <c r="P466" s="695" t="s">
        <v>79</v>
      </c>
      <c r="Q466" s="696"/>
      <c r="R466" s="696"/>
      <c r="S466" s="696"/>
      <c r="T466" s="696"/>
      <c r="U466" s="696"/>
      <c r="V466" s="697"/>
      <c r="W466" s="37" t="s">
        <v>68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37" t="s">
        <v>732</v>
      </c>
      <c r="B467" s="699"/>
      <c r="C467" s="699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82"/>
      <c r="AB467" s="682"/>
      <c r="AC467" s="682"/>
    </row>
    <row r="468" spans="1:68" ht="14.25" hidden="1" customHeight="1" x14ac:dyDescent="0.25">
      <c r="A468" s="698" t="s">
        <v>141</v>
      </c>
      <c r="B468" s="699"/>
      <c r="C468" s="699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81"/>
      <c r="AB468" s="681"/>
      <c r="AC468" s="681"/>
    </row>
    <row r="469" spans="1:68" ht="27" hidden="1" customHeight="1" x14ac:dyDescent="0.25">
      <c r="A469" s="54" t="s">
        <v>733</v>
      </c>
      <c r="B469" s="54" t="s">
        <v>734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5"/>
      <c r="R469" s="705"/>
      <c r="S469" s="705"/>
      <c r="T469" s="706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736</v>
      </c>
      <c r="B470" s="54" t="s">
        <v>737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999" t="s">
        <v>738</v>
      </c>
      <c r="Q470" s="705"/>
      <c r="R470" s="705"/>
      <c r="S470" s="705"/>
      <c r="T470" s="706"/>
      <c r="U470" s="34"/>
      <c r="V470" s="34"/>
      <c r="W470" s="35" t="s">
        <v>68</v>
      </c>
      <c r="X470" s="687">
        <v>1</v>
      </c>
      <c r="Y470" s="688">
        <f>IFERROR(IF(X470="",0,CEILING((X470/$H470),1)*$H470),"")</f>
        <v>1.2</v>
      </c>
      <c r="Z470" s="36">
        <f>IFERROR(IF(Y470=0,"",ROUNDUP(Y470/H470,0)*0.00651),"")</f>
        <v>6.5100000000000002E-3</v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1.7500000000000002</v>
      </c>
      <c r="BN470" s="64">
        <f>IFERROR(Y470*I470/H470,"0")</f>
        <v>2.1</v>
      </c>
      <c r="BO470" s="64">
        <f>IFERROR(1/J470*(X470/H470),"0")</f>
        <v>4.578754578754579E-3</v>
      </c>
      <c r="BP470" s="64">
        <f>IFERROR(1/J470*(Y470/H470),"0")</f>
        <v>5.4945054945054949E-3</v>
      </c>
    </row>
    <row r="471" spans="1:68" x14ac:dyDescent="0.2">
      <c r="A471" s="702"/>
      <c r="B471" s="699"/>
      <c r="C471" s="699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703"/>
      <c r="P471" s="695" t="s">
        <v>79</v>
      </c>
      <c r="Q471" s="696"/>
      <c r="R471" s="696"/>
      <c r="S471" s="696"/>
      <c r="T471" s="696"/>
      <c r="U471" s="696"/>
      <c r="V471" s="697"/>
      <c r="W471" s="37" t="s">
        <v>80</v>
      </c>
      <c r="X471" s="689">
        <f>IFERROR(X469/H469,"0")+IFERROR(X470/H470,"0")</f>
        <v>0.83333333333333337</v>
      </c>
      <c r="Y471" s="689">
        <f>IFERROR(Y469/H469,"0")+IFERROR(Y470/H470,"0")</f>
        <v>1</v>
      </c>
      <c r="Z471" s="689">
        <f>IFERROR(IF(Z469="",0,Z469),"0")+IFERROR(IF(Z470="",0,Z470),"0")</f>
        <v>6.5100000000000002E-3</v>
      </c>
      <c r="AA471" s="690"/>
      <c r="AB471" s="690"/>
      <c r="AC471" s="690"/>
    </row>
    <row r="472" spans="1:68" x14ac:dyDescent="0.2">
      <c r="A472" s="699"/>
      <c r="B472" s="699"/>
      <c r="C472" s="699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703"/>
      <c r="P472" s="695" t="s">
        <v>79</v>
      </c>
      <c r="Q472" s="696"/>
      <c r="R472" s="696"/>
      <c r="S472" s="696"/>
      <c r="T472" s="696"/>
      <c r="U472" s="696"/>
      <c r="V472" s="697"/>
      <c r="W472" s="37" t="s">
        <v>68</v>
      </c>
      <c r="X472" s="689">
        <f>IFERROR(SUM(X469:X470),"0")</f>
        <v>1</v>
      </c>
      <c r="Y472" s="689">
        <f>IFERROR(SUM(Y469:Y470),"0")</f>
        <v>1.2</v>
      </c>
      <c r="Z472" s="37"/>
      <c r="AA472" s="690"/>
      <c r="AB472" s="690"/>
      <c r="AC472" s="690"/>
    </row>
    <row r="473" spans="1:68" ht="16.5" hidden="1" customHeight="1" x14ac:dyDescent="0.25">
      <c r="A473" s="737" t="s">
        <v>740</v>
      </c>
      <c r="B473" s="699"/>
      <c r="C473" s="699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82"/>
      <c r="AB473" s="682"/>
      <c r="AC473" s="682"/>
    </row>
    <row r="474" spans="1:68" ht="14.25" hidden="1" customHeight="1" x14ac:dyDescent="0.25">
      <c r="A474" s="698" t="s">
        <v>141</v>
      </c>
      <c r="B474" s="699"/>
      <c r="C474" s="699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81"/>
      <c r="AB474" s="681"/>
      <c r="AC474" s="681"/>
    </row>
    <row r="475" spans="1:68" ht="27" hidden="1" customHeight="1" x14ac:dyDescent="0.25">
      <c r="A475" s="54" t="s">
        <v>741</v>
      </c>
      <c r="B475" s="54" t="s">
        <v>742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5"/>
      <c r="R475" s="705"/>
      <c r="S475" s="705"/>
      <c r="T475" s="706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2"/>
      <c r="B476" s="699"/>
      <c r="C476" s="699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703"/>
      <c r="P476" s="695" t="s">
        <v>79</v>
      </c>
      <c r="Q476" s="696"/>
      <c r="R476" s="696"/>
      <c r="S476" s="696"/>
      <c r="T476" s="696"/>
      <c r="U476" s="696"/>
      <c r="V476" s="697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699"/>
      <c r="B477" s="699"/>
      <c r="C477" s="699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703"/>
      <c r="P477" s="695" t="s">
        <v>79</v>
      </c>
      <c r="Q477" s="696"/>
      <c r="R477" s="696"/>
      <c r="S477" s="696"/>
      <c r="T477" s="696"/>
      <c r="U477" s="696"/>
      <c r="V477" s="697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698" t="s">
        <v>167</v>
      </c>
      <c r="B478" s="699"/>
      <c r="C478" s="699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81"/>
      <c r="AB478" s="681"/>
      <c r="AC478" s="681"/>
    </row>
    <row r="479" spans="1:68" ht="27" hidden="1" customHeight="1" x14ac:dyDescent="0.25">
      <c r="A479" s="54" t="s">
        <v>744</v>
      </c>
      <c r="B479" s="54" t="s">
        <v>745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5"/>
      <c r="R479" s="705"/>
      <c r="S479" s="705"/>
      <c r="T479" s="706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2"/>
      <c r="B480" s="699"/>
      <c r="C480" s="699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703"/>
      <c r="P480" s="695" t="s">
        <v>79</v>
      </c>
      <c r="Q480" s="696"/>
      <c r="R480" s="696"/>
      <c r="S480" s="696"/>
      <c r="T480" s="696"/>
      <c r="U480" s="696"/>
      <c r="V480" s="697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699"/>
      <c r="B481" s="699"/>
      <c r="C481" s="699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703"/>
      <c r="P481" s="695" t="s">
        <v>79</v>
      </c>
      <c r="Q481" s="696"/>
      <c r="R481" s="696"/>
      <c r="S481" s="696"/>
      <c r="T481" s="696"/>
      <c r="U481" s="696"/>
      <c r="V481" s="697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86" t="s">
        <v>747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48"/>
      <c r="AB482" s="48"/>
      <c r="AC482" s="48"/>
    </row>
    <row r="483" spans="1:68" ht="16.5" hidden="1" customHeight="1" x14ac:dyDescent="0.25">
      <c r="A483" s="737" t="s">
        <v>747</v>
      </c>
      <c r="B483" s="699"/>
      <c r="C483" s="699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82"/>
      <c r="AB483" s="682"/>
      <c r="AC483" s="682"/>
    </row>
    <row r="484" spans="1:68" ht="14.25" hidden="1" customHeight="1" x14ac:dyDescent="0.25">
      <c r="A484" s="698" t="s">
        <v>89</v>
      </c>
      <c r="B484" s="699"/>
      <c r="C484" s="699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81"/>
      <c r="AB484" s="681"/>
      <c r="AC484" s="681"/>
    </row>
    <row r="485" spans="1:68" ht="16.5" hidden="1" customHeight="1" x14ac:dyDescent="0.25">
      <c r="A485" s="54" t="s">
        <v>748</v>
      </c>
      <c r="B485" s="54" t="s">
        <v>749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5"/>
      <c r="R485" s="705"/>
      <c r="S485" s="705"/>
      <c r="T485" s="706"/>
      <c r="U485" s="34"/>
      <c r="V485" s="34"/>
      <c r="W485" s="35" t="s">
        <v>68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hidden="1" customHeight="1" x14ac:dyDescent="0.25">
      <c r="A486" s="54" t="s">
        <v>751</v>
      </c>
      <c r="B486" s="54" t="s">
        <v>752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5"/>
      <c r="R486" s="705"/>
      <c r="S486" s="705"/>
      <c r="T486" s="706"/>
      <c r="U486" s="34"/>
      <c r="V486" s="34"/>
      <c r="W486" s="35" t="s">
        <v>68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hidden="1" customHeight="1" x14ac:dyDescent="0.25">
      <c r="A487" s="54" t="s">
        <v>754</v>
      </c>
      <c r="B487" s="54" t="s">
        <v>755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5"/>
      <c r="R487" s="705"/>
      <c r="S487" s="705"/>
      <c r="T487" s="706"/>
      <c r="U487" s="34"/>
      <c r="V487" s="34"/>
      <c r="W487" s="35" t="s">
        <v>68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hidden="1" customHeight="1" x14ac:dyDescent="0.25">
      <c r="A488" s="54" t="s">
        <v>757</v>
      </c>
      <c r="B488" s="54" t="s">
        <v>758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5"/>
      <c r="R488" s="705"/>
      <c r="S488" s="705"/>
      <c r="T488" s="706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7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5"/>
      <c r="R489" s="705"/>
      <c r="S489" s="705"/>
      <c r="T489" s="706"/>
      <c r="U489" s="34"/>
      <c r="V489" s="34"/>
      <c r="W489" s="35" t="s">
        <v>68</v>
      </c>
      <c r="X489" s="687">
        <v>200</v>
      </c>
      <c r="Y489" s="688">
        <f t="shared" si="73"/>
        <v>200.64000000000001</v>
      </c>
      <c r="Z489" s="36">
        <f t="shared" si="74"/>
        <v>0.45448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213.63636363636363</v>
      </c>
      <c r="BN489" s="64">
        <f t="shared" si="76"/>
        <v>214.32</v>
      </c>
      <c r="BO489" s="64">
        <f t="shared" si="77"/>
        <v>0.36421911421911418</v>
      </c>
      <c r="BP489" s="64">
        <f t="shared" si="78"/>
        <v>0.36538461538461542</v>
      </c>
    </row>
    <row r="490" spans="1:68" ht="16.5" hidden="1" customHeight="1" x14ac:dyDescent="0.25">
      <c r="A490" s="54" t="s">
        <v>763</v>
      </c>
      <c r="B490" s="54" t="s">
        <v>764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5"/>
      <c r="R490" s="705"/>
      <c r="S490" s="705"/>
      <c r="T490" s="706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766</v>
      </c>
      <c r="B491" s="54" t="s">
        <v>767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5" t="s">
        <v>768</v>
      </c>
      <c r="Q491" s="705"/>
      <c r="R491" s="705"/>
      <c r="S491" s="705"/>
      <c r="T491" s="706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8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5"/>
      <c r="R492" s="705"/>
      <c r="S492" s="705"/>
      <c r="T492" s="706"/>
      <c r="U492" s="34"/>
      <c r="V492" s="34"/>
      <c r="W492" s="35" t="s">
        <v>68</v>
      </c>
      <c r="X492" s="687">
        <v>17</v>
      </c>
      <c r="Y492" s="688">
        <f t="shared" si="73"/>
        <v>18</v>
      </c>
      <c r="Z492" s="36">
        <f>IFERROR(IF(Y492=0,"",ROUNDUP(Y492/H492,0)*0.00902),"")</f>
        <v>4.5100000000000001E-2</v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17.991666666666664</v>
      </c>
      <c r="BN492" s="64">
        <f t="shared" si="76"/>
        <v>19.05</v>
      </c>
      <c r="BO492" s="64">
        <f t="shared" si="77"/>
        <v>3.5774410774410778E-2</v>
      </c>
      <c r="BP492" s="64">
        <f t="shared" si="78"/>
        <v>3.787878787878788E-2</v>
      </c>
    </row>
    <row r="493" spans="1:68" ht="27" hidden="1" customHeight="1" x14ac:dyDescent="0.25">
      <c r="A493" s="54" t="s">
        <v>769</v>
      </c>
      <c r="B493" s="54" t="s">
        <v>771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5"/>
      <c r="R493" s="705"/>
      <c r="S493" s="705"/>
      <c r="T493" s="706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772</v>
      </c>
      <c r="B494" s="54" t="s">
        <v>773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5"/>
      <c r="R494" s="705"/>
      <c r="S494" s="705"/>
      <c r="T494" s="706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2" t="s">
        <v>776</v>
      </c>
      <c r="Q495" s="705"/>
      <c r="R495" s="705"/>
      <c r="S495" s="705"/>
      <c r="T495" s="706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76" t="s">
        <v>779</v>
      </c>
      <c r="Q496" s="705"/>
      <c r="R496" s="705"/>
      <c r="S496" s="705"/>
      <c r="T496" s="706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781</v>
      </c>
      <c r="B497" s="54" t="s">
        <v>782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5"/>
      <c r="R497" s="705"/>
      <c r="S497" s="705"/>
      <c r="T497" s="706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781</v>
      </c>
      <c r="B498" s="54" t="s">
        <v>783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5"/>
      <c r="R498" s="705"/>
      <c r="S498" s="705"/>
      <c r="T498" s="706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784</v>
      </c>
      <c r="B499" s="54" t="s">
        <v>785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55" t="s">
        <v>786</v>
      </c>
      <c r="Q499" s="705"/>
      <c r="R499" s="705"/>
      <c r="S499" s="705"/>
      <c r="T499" s="706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787</v>
      </c>
      <c r="B500" s="54" t="s">
        <v>788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5"/>
      <c r="R500" s="705"/>
      <c r="S500" s="705"/>
      <c r="T500" s="706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2"/>
      <c r="B501" s="699"/>
      <c r="C501" s="699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703"/>
      <c r="P501" s="695" t="s">
        <v>79</v>
      </c>
      <c r="Q501" s="696"/>
      <c r="R501" s="696"/>
      <c r="S501" s="696"/>
      <c r="T501" s="696"/>
      <c r="U501" s="696"/>
      <c r="V501" s="697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42.601010101010097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43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0.49958000000000002</v>
      </c>
      <c r="AA501" s="690"/>
      <c r="AB501" s="690"/>
      <c r="AC501" s="690"/>
    </row>
    <row r="502" spans="1:68" x14ac:dyDescent="0.2">
      <c r="A502" s="699"/>
      <c r="B502" s="699"/>
      <c r="C502" s="699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703"/>
      <c r="P502" s="695" t="s">
        <v>79</v>
      </c>
      <c r="Q502" s="696"/>
      <c r="R502" s="696"/>
      <c r="S502" s="696"/>
      <c r="T502" s="696"/>
      <c r="U502" s="696"/>
      <c r="V502" s="697"/>
      <c r="W502" s="37" t="s">
        <v>68</v>
      </c>
      <c r="X502" s="689">
        <f>IFERROR(SUM(X485:X500),"0")</f>
        <v>217</v>
      </c>
      <c r="Y502" s="689">
        <f>IFERROR(SUM(Y485:Y500),"0")</f>
        <v>218.64000000000001</v>
      </c>
      <c r="Z502" s="37"/>
      <c r="AA502" s="690"/>
      <c r="AB502" s="690"/>
      <c r="AC502" s="690"/>
    </row>
    <row r="503" spans="1:68" ht="14.25" hidden="1" customHeight="1" x14ac:dyDescent="0.25">
      <c r="A503" s="698" t="s">
        <v>130</v>
      </c>
      <c r="B503" s="699"/>
      <c r="C503" s="699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81"/>
      <c r="AB503" s="681"/>
      <c r="AC503" s="681"/>
    </row>
    <row r="504" spans="1:68" ht="16.5" hidden="1" customHeight="1" x14ac:dyDescent="0.25">
      <c r="A504" s="54" t="s">
        <v>789</v>
      </c>
      <c r="B504" s="54" t="s">
        <v>790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5"/>
      <c r="R504" s="705"/>
      <c r="S504" s="705"/>
      <c r="T504" s="706"/>
      <c r="U504" s="34"/>
      <c r="V504" s="34"/>
      <c r="W504" s="35" t="s">
        <v>68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hidden="1" customHeight="1" x14ac:dyDescent="0.25">
      <c r="A505" s="54" t="s">
        <v>789</v>
      </c>
      <c r="B505" s="54" t="s">
        <v>792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65" t="s">
        <v>793</v>
      </c>
      <c r="Q505" s="705"/>
      <c r="R505" s="705"/>
      <c r="S505" s="705"/>
      <c r="T505" s="706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20" t="s">
        <v>797</v>
      </c>
      <c r="Q506" s="705"/>
      <c r="R506" s="705"/>
      <c r="S506" s="705"/>
      <c r="T506" s="706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798</v>
      </c>
      <c r="B507" s="54" t="s">
        <v>799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66" t="s">
        <v>800</v>
      </c>
      <c r="Q507" s="705"/>
      <c r="R507" s="705"/>
      <c r="S507" s="705"/>
      <c r="T507" s="706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02"/>
      <c r="B508" s="699"/>
      <c r="C508" s="699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703"/>
      <c r="P508" s="695" t="s">
        <v>79</v>
      </c>
      <c r="Q508" s="696"/>
      <c r="R508" s="696"/>
      <c r="S508" s="696"/>
      <c r="T508" s="696"/>
      <c r="U508" s="696"/>
      <c r="V508" s="697"/>
      <c r="W508" s="37" t="s">
        <v>80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hidden="1" x14ac:dyDescent="0.2">
      <c r="A509" s="699"/>
      <c r="B509" s="699"/>
      <c r="C509" s="699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703"/>
      <c r="P509" s="695" t="s">
        <v>79</v>
      </c>
      <c r="Q509" s="696"/>
      <c r="R509" s="696"/>
      <c r="S509" s="696"/>
      <c r="T509" s="696"/>
      <c r="U509" s="696"/>
      <c r="V509" s="697"/>
      <c r="W509" s="37" t="s">
        <v>68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hidden="1" customHeight="1" x14ac:dyDescent="0.25">
      <c r="A510" s="698" t="s">
        <v>141</v>
      </c>
      <c r="B510" s="699"/>
      <c r="C510" s="699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4" t="s">
        <v>803</v>
      </c>
      <c r="Q511" s="705"/>
      <c r="R511" s="705"/>
      <c r="S511" s="705"/>
      <c r="T511" s="706"/>
      <c r="U511" s="34"/>
      <c r="V511" s="34"/>
      <c r="W511" s="35" t="s">
        <v>68</v>
      </c>
      <c r="X511" s="687">
        <v>300</v>
      </c>
      <c r="Y511" s="688">
        <f t="shared" ref="Y511:Y522" si="79">IFERROR(IF(X511="",0,CEILING((X511/$H511),1)*$H511),"")</f>
        <v>300.96000000000004</v>
      </c>
      <c r="Z511" s="36">
        <f>IFERROR(IF(Y511=0,"",ROUNDUP(Y511/H511,0)*0.01196),"")</f>
        <v>0.68171999999999999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320.45454545454544</v>
      </c>
      <c r="BN511" s="64">
        <f t="shared" ref="BN511:BN522" si="81">IFERROR(Y511*I511/H511,"0")</f>
        <v>321.48</v>
      </c>
      <c r="BO511" s="64">
        <f t="shared" ref="BO511:BO522" si="82">IFERROR(1/J511*(X511/H511),"0")</f>
        <v>0.54632867132867136</v>
      </c>
      <c r="BP511" s="64">
        <f t="shared" ref="BP511:BP522" si="83">IFERROR(1/J511*(Y511/H511),"0")</f>
        <v>0.54807692307692313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2" t="s">
        <v>807</v>
      </c>
      <c r="Q512" s="705"/>
      <c r="R512" s="705"/>
      <c r="S512" s="705"/>
      <c r="T512" s="706"/>
      <c r="U512" s="34"/>
      <c r="V512" s="34"/>
      <c r="W512" s="35" t="s">
        <v>68</v>
      </c>
      <c r="X512" s="687">
        <v>400</v>
      </c>
      <c r="Y512" s="688">
        <f t="shared" si="79"/>
        <v>401.28000000000003</v>
      </c>
      <c r="Z512" s="36">
        <f>IFERROR(IF(Y512=0,"",ROUNDUP(Y512/H512,0)*0.01196),"")</f>
        <v>0.90895999999999999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427.27272727272725</v>
      </c>
      <c r="BN512" s="64">
        <f t="shared" si="81"/>
        <v>428.64</v>
      </c>
      <c r="BO512" s="64">
        <f t="shared" si="82"/>
        <v>0.72843822843822836</v>
      </c>
      <c r="BP512" s="64">
        <f t="shared" si="83"/>
        <v>0.73076923076923084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7" t="s">
        <v>811</v>
      </c>
      <c r="Q513" s="705"/>
      <c r="R513" s="705"/>
      <c r="S513" s="705"/>
      <c r="T513" s="706"/>
      <c r="U513" s="34"/>
      <c r="V513" s="34"/>
      <c r="W513" s="35" t="s">
        <v>68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813</v>
      </c>
      <c r="B514" s="54" t="s">
        <v>814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49" t="s">
        <v>815</v>
      </c>
      <c r="Q514" s="705"/>
      <c r="R514" s="705"/>
      <c r="S514" s="705"/>
      <c r="T514" s="706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816</v>
      </c>
      <c r="B515" s="54" t="s">
        <v>817</v>
      </c>
      <c r="C515" s="31">
        <v>4301031383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705"/>
      <c r="R515" s="705"/>
      <c r="S515" s="705"/>
      <c r="T515" s="706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816</v>
      </c>
      <c r="B516" s="54" t="s">
        <v>819</v>
      </c>
      <c r="C516" s="31">
        <v>4301031419</v>
      </c>
      <c r="D516" s="700">
        <v>4680115882072</v>
      </c>
      <c r="E516" s="701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773" t="s">
        <v>820</v>
      </c>
      <c r="Q516" s="705"/>
      <c r="R516" s="705"/>
      <c r="S516" s="705"/>
      <c r="T516" s="706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816</v>
      </c>
      <c r="B517" s="54" t="s">
        <v>821</v>
      </c>
      <c r="C517" s="31">
        <v>4301031351</v>
      </c>
      <c r="D517" s="700">
        <v>4680115882072</v>
      </c>
      <c r="E517" s="701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896" t="s">
        <v>822</v>
      </c>
      <c r="Q517" s="705"/>
      <c r="R517" s="705"/>
      <c r="S517" s="705"/>
      <c r="T517" s="706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823</v>
      </c>
      <c r="B518" s="54" t="s">
        <v>824</v>
      </c>
      <c r="C518" s="31">
        <v>4301031251</v>
      </c>
      <c r="D518" s="700">
        <v>4680115882102</v>
      </c>
      <c r="E518" s="701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705"/>
      <c r="R518" s="705"/>
      <c r="S518" s="705"/>
      <c r="T518" s="706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823</v>
      </c>
      <c r="B519" s="54" t="s">
        <v>826</v>
      </c>
      <c r="C519" s="31">
        <v>4301031418</v>
      </c>
      <c r="D519" s="700">
        <v>4680115882102</v>
      </c>
      <c r="E519" s="701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9" t="s">
        <v>827</v>
      </c>
      <c r="Q519" s="705"/>
      <c r="R519" s="705"/>
      <c r="S519" s="705"/>
      <c r="T519" s="706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828</v>
      </c>
      <c r="B520" s="54" t="s">
        <v>829</v>
      </c>
      <c r="C520" s="31">
        <v>4301031253</v>
      </c>
      <c r="D520" s="700">
        <v>4680115882096</v>
      </c>
      <c r="E520" s="701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05"/>
      <c r="R520" s="705"/>
      <c r="S520" s="705"/>
      <c r="T520" s="706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828</v>
      </c>
      <c r="B521" s="54" t="s">
        <v>831</v>
      </c>
      <c r="C521" s="31">
        <v>4301031384</v>
      </c>
      <c r="D521" s="700">
        <v>4680115882096</v>
      </c>
      <c r="E521" s="701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705"/>
      <c r="R521" s="705"/>
      <c r="S521" s="705"/>
      <c r="T521" s="706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828</v>
      </c>
      <c r="B522" s="54" t="s">
        <v>832</v>
      </c>
      <c r="C522" s="31">
        <v>4301031417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70" t="s">
        <v>833</v>
      </c>
      <c r="Q522" s="705"/>
      <c r="R522" s="705"/>
      <c r="S522" s="705"/>
      <c r="T522" s="706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2"/>
      <c r="B523" s="699"/>
      <c r="C523" s="699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703"/>
      <c r="P523" s="695" t="s">
        <v>79</v>
      </c>
      <c r="Q523" s="696"/>
      <c r="R523" s="696"/>
      <c r="S523" s="696"/>
      <c r="T523" s="696"/>
      <c r="U523" s="696"/>
      <c r="V523" s="697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132.57575757575756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133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1.5906799999999999</v>
      </c>
      <c r="AA523" s="690"/>
      <c r="AB523" s="690"/>
      <c r="AC523" s="690"/>
    </row>
    <row r="524" spans="1:68" x14ac:dyDescent="0.2">
      <c r="A524" s="699"/>
      <c r="B524" s="699"/>
      <c r="C524" s="699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703"/>
      <c r="P524" s="695" t="s">
        <v>79</v>
      </c>
      <c r="Q524" s="696"/>
      <c r="R524" s="696"/>
      <c r="S524" s="696"/>
      <c r="T524" s="696"/>
      <c r="U524" s="696"/>
      <c r="V524" s="697"/>
      <c r="W524" s="37" t="s">
        <v>68</v>
      </c>
      <c r="X524" s="689">
        <f>IFERROR(SUM(X511:X522),"0")</f>
        <v>700</v>
      </c>
      <c r="Y524" s="689">
        <f>IFERROR(SUM(Y511:Y522),"0")</f>
        <v>702.24</v>
      </c>
      <c r="Z524" s="37"/>
      <c r="AA524" s="690"/>
      <c r="AB524" s="690"/>
      <c r="AC524" s="690"/>
    </row>
    <row r="525" spans="1:68" ht="14.25" hidden="1" customHeight="1" x14ac:dyDescent="0.25">
      <c r="A525" s="698" t="s">
        <v>63</v>
      </c>
      <c r="B525" s="699"/>
      <c r="C525" s="699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81"/>
      <c r="AB525" s="681"/>
      <c r="AC525" s="681"/>
    </row>
    <row r="526" spans="1:68" ht="16.5" hidden="1" customHeight="1" x14ac:dyDescent="0.25">
      <c r="A526" s="54" t="s">
        <v>834</v>
      </c>
      <c r="B526" s="54" t="s">
        <v>835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5"/>
      <c r="R526" s="705"/>
      <c r="S526" s="705"/>
      <c r="T526" s="706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837</v>
      </c>
      <c r="B527" s="54" t="s">
        <v>838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5"/>
      <c r="R527" s="705"/>
      <c r="S527" s="705"/>
      <c r="T527" s="706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840</v>
      </c>
      <c r="B528" s="54" t="s">
        <v>841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5"/>
      <c r="R528" s="705"/>
      <c r="S528" s="705"/>
      <c r="T528" s="706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2"/>
      <c r="B529" s="699"/>
      <c r="C529" s="699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703"/>
      <c r="P529" s="695" t="s">
        <v>79</v>
      </c>
      <c r="Q529" s="696"/>
      <c r="R529" s="696"/>
      <c r="S529" s="696"/>
      <c r="T529" s="696"/>
      <c r="U529" s="696"/>
      <c r="V529" s="697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699"/>
      <c r="B530" s="699"/>
      <c r="C530" s="699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703"/>
      <c r="P530" s="695" t="s">
        <v>79</v>
      </c>
      <c r="Q530" s="696"/>
      <c r="R530" s="696"/>
      <c r="S530" s="696"/>
      <c r="T530" s="696"/>
      <c r="U530" s="696"/>
      <c r="V530" s="697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698" t="s">
        <v>167</v>
      </c>
      <c r="B531" s="699"/>
      <c r="C531" s="699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81"/>
      <c r="AB531" s="681"/>
      <c r="AC531" s="681"/>
    </row>
    <row r="532" spans="1:68" ht="37.5" hidden="1" customHeight="1" x14ac:dyDescent="0.25">
      <c r="A532" s="54" t="s">
        <v>843</v>
      </c>
      <c r="B532" s="54" t="s">
        <v>844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5"/>
      <c r="R532" s="705"/>
      <c r="S532" s="705"/>
      <c r="T532" s="706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846</v>
      </c>
      <c r="B533" s="54" t="s">
        <v>847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21" t="s">
        <v>848</v>
      </c>
      <c r="Q533" s="705"/>
      <c r="R533" s="705"/>
      <c r="S533" s="705"/>
      <c r="T533" s="706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2"/>
      <c r="B534" s="699"/>
      <c r="C534" s="699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703"/>
      <c r="P534" s="695" t="s">
        <v>79</v>
      </c>
      <c r="Q534" s="696"/>
      <c r="R534" s="696"/>
      <c r="S534" s="696"/>
      <c r="T534" s="696"/>
      <c r="U534" s="696"/>
      <c r="V534" s="697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699"/>
      <c r="B535" s="699"/>
      <c r="C535" s="699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703"/>
      <c r="P535" s="695" t="s">
        <v>79</v>
      </c>
      <c r="Q535" s="696"/>
      <c r="R535" s="696"/>
      <c r="S535" s="696"/>
      <c r="T535" s="696"/>
      <c r="U535" s="696"/>
      <c r="V535" s="697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86" t="s">
        <v>849</v>
      </c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7"/>
      <c r="P536" s="787"/>
      <c r="Q536" s="787"/>
      <c r="R536" s="787"/>
      <c r="S536" s="787"/>
      <c r="T536" s="787"/>
      <c r="U536" s="787"/>
      <c r="V536" s="787"/>
      <c r="W536" s="787"/>
      <c r="X536" s="787"/>
      <c r="Y536" s="787"/>
      <c r="Z536" s="787"/>
      <c r="AA536" s="48"/>
      <c r="AB536" s="48"/>
      <c r="AC536" s="48"/>
    </row>
    <row r="537" spans="1:68" ht="16.5" hidden="1" customHeight="1" x14ac:dyDescent="0.25">
      <c r="A537" s="737" t="s">
        <v>849</v>
      </c>
      <c r="B537" s="699"/>
      <c r="C537" s="699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82"/>
      <c r="AB537" s="682"/>
      <c r="AC537" s="682"/>
    </row>
    <row r="538" spans="1:68" ht="14.25" hidden="1" customHeight="1" x14ac:dyDescent="0.25">
      <c r="A538" s="698" t="s">
        <v>89</v>
      </c>
      <c r="B538" s="699"/>
      <c r="C538" s="699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81"/>
      <c r="AB538" s="681"/>
      <c r="AC538" s="681"/>
    </row>
    <row r="539" spans="1:68" ht="27" hidden="1" customHeight="1" x14ac:dyDescent="0.25">
      <c r="A539" s="54" t="s">
        <v>850</v>
      </c>
      <c r="B539" s="54" t="s">
        <v>851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79" t="s">
        <v>852</v>
      </c>
      <c r="Q539" s="705"/>
      <c r="R539" s="705"/>
      <c r="S539" s="705"/>
      <c r="T539" s="706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6" t="s">
        <v>856</v>
      </c>
      <c r="Q540" s="705"/>
      <c r="R540" s="705"/>
      <c r="S540" s="705"/>
      <c r="T540" s="706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858</v>
      </c>
      <c r="B541" s="54" t="s">
        <v>859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8" t="s">
        <v>860</v>
      </c>
      <c r="Q541" s="705"/>
      <c r="R541" s="705"/>
      <c r="S541" s="705"/>
      <c r="T541" s="706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862</v>
      </c>
      <c r="B542" s="54" t="s">
        <v>863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1009" t="s">
        <v>864</v>
      </c>
      <c r="Q542" s="705"/>
      <c r="R542" s="705"/>
      <c r="S542" s="705"/>
      <c r="T542" s="706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866</v>
      </c>
      <c r="B543" s="54" t="s">
        <v>867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774" t="s">
        <v>868</v>
      </c>
      <c r="Q543" s="705"/>
      <c r="R543" s="705"/>
      <c r="S543" s="705"/>
      <c r="T543" s="706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869</v>
      </c>
      <c r="B544" s="54" t="s">
        <v>870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6" t="s">
        <v>871</v>
      </c>
      <c r="Q544" s="705"/>
      <c r="R544" s="705"/>
      <c r="S544" s="705"/>
      <c r="T544" s="706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2"/>
      <c r="B545" s="699"/>
      <c r="C545" s="699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703"/>
      <c r="P545" s="695" t="s">
        <v>79</v>
      </c>
      <c r="Q545" s="696"/>
      <c r="R545" s="696"/>
      <c r="S545" s="696"/>
      <c r="T545" s="696"/>
      <c r="U545" s="696"/>
      <c r="V545" s="697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699"/>
      <c r="B546" s="699"/>
      <c r="C546" s="699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703"/>
      <c r="P546" s="695" t="s">
        <v>79</v>
      </c>
      <c r="Q546" s="696"/>
      <c r="R546" s="696"/>
      <c r="S546" s="696"/>
      <c r="T546" s="696"/>
      <c r="U546" s="696"/>
      <c r="V546" s="697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698" t="s">
        <v>130</v>
      </c>
      <c r="B547" s="699"/>
      <c r="C547" s="699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81"/>
      <c r="AB547" s="681"/>
      <c r="AC547" s="681"/>
    </row>
    <row r="548" spans="1:68" ht="16.5" hidden="1" customHeight="1" x14ac:dyDescent="0.25">
      <c r="A548" s="54" t="s">
        <v>872</v>
      </c>
      <c r="B548" s="54" t="s">
        <v>873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17" t="s">
        <v>874</v>
      </c>
      <c r="Q548" s="705"/>
      <c r="R548" s="705"/>
      <c r="S548" s="705"/>
      <c r="T548" s="706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17" t="s">
        <v>878</v>
      </c>
      <c r="Q549" s="705"/>
      <c r="R549" s="705"/>
      <c r="S549" s="705"/>
      <c r="T549" s="706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879</v>
      </c>
      <c r="B550" s="54" t="s">
        <v>880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67" t="s">
        <v>881</v>
      </c>
      <c r="Q550" s="705"/>
      <c r="R550" s="705"/>
      <c r="S550" s="705"/>
      <c r="T550" s="706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883</v>
      </c>
      <c r="B551" s="54" t="s">
        <v>884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73" t="s">
        <v>885</v>
      </c>
      <c r="Q551" s="705"/>
      <c r="R551" s="705"/>
      <c r="S551" s="705"/>
      <c r="T551" s="706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2"/>
      <c r="B552" s="699"/>
      <c r="C552" s="699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703"/>
      <c r="P552" s="695" t="s">
        <v>79</v>
      </c>
      <c r="Q552" s="696"/>
      <c r="R552" s="696"/>
      <c r="S552" s="696"/>
      <c r="T552" s="696"/>
      <c r="U552" s="696"/>
      <c r="V552" s="697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699"/>
      <c r="B553" s="699"/>
      <c r="C553" s="699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703"/>
      <c r="P553" s="695" t="s">
        <v>79</v>
      </c>
      <c r="Q553" s="696"/>
      <c r="R553" s="696"/>
      <c r="S553" s="696"/>
      <c r="T553" s="696"/>
      <c r="U553" s="696"/>
      <c r="V553" s="697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698" t="s">
        <v>141</v>
      </c>
      <c r="B554" s="699"/>
      <c r="C554" s="699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81"/>
      <c r="AB554" s="681"/>
      <c r="AC554" s="681"/>
    </row>
    <row r="555" spans="1:68" ht="27" hidden="1" customHeight="1" x14ac:dyDescent="0.25">
      <c r="A555" s="54" t="s">
        <v>886</v>
      </c>
      <c r="B555" s="54" t="s">
        <v>887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89" t="s">
        <v>888</v>
      </c>
      <c r="Q555" s="705"/>
      <c r="R555" s="705"/>
      <c r="S555" s="705"/>
      <c r="T555" s="706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15" t="s">
        <v>892</v>
      </c>
      <c r="Q556" s="705"/>
      <c r="R556" s="705"/>
      <c r="S556" s="705"/>
      <c r="T556" s="706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894</v>
      </c>
      <c r="B557" s="54" t="s">
        <v>895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5" t="s">
        <v>896</v>
      </c>
      <c r="Q557" s="705"/>
      <c r="R557" s="705"/>
      <c r="S557" s="705"/>
      <c r="T557" s="706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898</v>
      </c>
      <c r="B558" s="54" t="s">
        <v>899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89" t="s">
        <v>900</v>
      </c>
      <c r="Q558" s="705"/>
      <c r="R558" s="705"/>
      <c r="S558" s="705"/>
      <c r="T558" s="706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902</v>
      </c>
      <c r="B559" s="54" t="s">
        <v>903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28" t="s">
        <v>904</v>
      </c>
      <c r="Q559" s="705"/>
      <c r="R559" s="705"/>
      <c r="S559" s="705"/>
      <c r="T559" s="706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906</v>
      </c>
      <c r="B560" s="54" t="s">
        <v>907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20" t="s">
        <v>908</v>
      </c>
      <c r="Q560" s="705"/>
      <c r="R560" s="705"/>
      <c r="S560" s="705"/>
      <c r="T560" s="706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909</v>
      </c>
      <c r="B561" s="54" t="s">
        <v>910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1" t="s">
        <v>911</v>
      </c>
      <c r="Q561" s="705"/>
      <c r="R561" s="705"/>
      <c r="S561" s="705"/>
      <c r="T561" s="706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2"/>
      <c r="B562" s="699"/>
      <c r="C562" s="699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703"/>
      <c r="P562" s="695" t="s">
        <v>79</v>
      </c>
      <c r="Q562" s="696"/>
      <c r="R562" s="696"/>
      <c r="S562" s="696"/>
      <c r="T562" s="696"/>
      <c r="U562" s="696"/>
      <c r="V562" s="697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699"/>
      <c r="B563" s="699"/>
      <c r="C563" s="699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703"/>
      <c r="P563" s="695" t="s">
        <v>79</v>
      </c>
      <c r="Q563" s="696"/>
      <c r="R563" s="696"/>
      <c r="S563" s="696"/>
      <c r="T563" s="696"/>
      <c r="U563" s="696"/>
      <c r="V563" s="697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698" t="s">
        <v>63</v>
      </c>
      <c r="B564" s="699"/>
      <c r="C564" s="699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81"/>
      <c r="AB564" s="681"/>
      <c r="AC564" s="681"/>
    </row>
    <row r="565" spans="1:68" ht="27" hidden="1" customHeight="1" x14ac:dyDescent="0.25">
      <c r="A565" s="54" t="s">
        <v>912</v>
      </c>
      <c r="B565" s="54" t="s">
        <v>913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71" t="s">
        <v>914</v>
      </c>
      <c r="Q565" s="705"/>
      <c r="R565" s="705"/>
      <c r="S565" s="705"/>
      <c r="T565" s="706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912</v>
      </c>
      <c r="B566" s="54" t="s">
        <v>916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897" t="s">
        <v>917</v>
      </c>
      <c r="Q566" s="705"/>
      <c r="R566" s="705"/>
      <c r="S566" s="705"/>
      <c r="T566" s="706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918</v>
      </c>
      <c r="B567" s="54" t="s">
        <v>919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9" t="s">
        <v>920</v>
      </c>
      <c r="Q567" s="705"/>
      <c r="R567" s="705"/>
      <c r="S567" s="705"/>
      <c r="T567" s="706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922</v>
      </c>
      <c r="B568" s="54" t="s">
        <v>923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3" t="s">
        <v>924</v>
      </c>
      <c r="Q568" s="705"/>
      <c r="R568" s="705"/>
      <c r="S568" s="705"/>
      <c r="T568" s="706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925</v>
      </c>
      <c r="B569" s="54" t="s">
        <v>926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1008" t="s">
        <v>927</v>
      </c>
      <c r="Q569" s="705"/>
      <c r="R569" s="705"/>
      <c r="S569" s="705"/>
      <c r="T569" s="706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2"/>
      <c r="B570" s="699"/>
      <c r="C570" s="699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703"/>
      <c r="P570" s="695" t="s">
        <v>79</v>
      </c>
      <c r="Q570" s="696"/>
      <c r="R570" s="696"/>
      <c r="S570" s="696"/>
      <c r="T570" s="696"/>
      <c r="U570" s="696"/>
      <c r="V570" s="697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699"/>
      <c r="B571" s="699"/>
      <c r="C571" s="699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703"/>
      <c r="P571" s="695" t="s">
        <v>79</v>
      </c>
      <c r="Q571" s="696"/>
      <c r="R571" s="696"/>
      <c r="S571" s="696"/>
      <c r="T571" s="696"/>
      <c r="U571" s="696"/>
      <c r="V571" s="697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698" t="s">
        <v>167</v>
      </c>
      <c r="B572" s="699"/>
      <c r="C572" s="699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81"/>
      <c r="AB572" s="681"/>
      <c r="AC572" s="681"/>
    </row>
    <row r="573" spans="1:68" ht="27" hidden="1" customHeight="1" x14ac:dyDescent="0.25">
      <c r="A573" s="54" t="s">
        <v>928</v>
      </c>
      <c r="B573" s="54" t="s">
        <v>929</v>
      </c>
      <c r="C573" s="31">
        <v>4301060354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8" t="s">
        <v>930</v>
      </c>
      <c r="Q573" s="705"/>
      <c r="R573" s="705"/>
      <c r="S573" s="705"/>
      <c r="T573" s="706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928</v>
      </c>
      <c r="B574" s="54" t="s">
        <v>932</v>
      </c>
      <c r="C574" s="31">
        <v>4301060408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6" t="s">
        <v>933</v>
      </c>
      <c r="Q574" s="705"/>
      <c r="R574" s="705"/>
      <c r="S574" s="705"/>
      <c r="T574" s="706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934</v>
      </c>
      <c r="B575" s="54" t="s">
        <v>935</v>
      </c>
      <c r="C575" s="31">
        <v>4301060355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0" t="s">
        <v>936</v>
      </c>
      <c r="Q575" s="705"/>
      <c r="R575" s="705"/>
      <c r="S575" s="705"/>
      <c r="T575" s="706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934</v>
      </c>
      <c r="B576" s="54" t="s">
        <v>938</v>
      </c>
      <c r="C576" s="31">
        <v>4301060407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41" t="s">
        <v>939</v>
      </c>
      <c r="Q576" s="705"/>
      <c r="R576" s="705"/>
      <c r="S576" s="705"/>
      <c r="T576" s="706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2"/>
      <c r="B577" s="699"/>
      <c r="C577" s="699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703"/>
      <c r="P577" s="695" t="s">
        <v>79</v>
      </c>
      <c r="Q577" s="696"/>
      <c r="R577" s="696"/>
      <c r="S577" s="696"/>
      <c r="T577" s="696"/>
      <c r="U577" s="696"/>
      <c r="V577" s="697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699"/>
      <c r="B578" s="699"/>
      <c r="C578" s="699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703"/>
      <c r="P578" s="695" t="s">
        <v>79</v>
      </c>
      <c r="Q578" s="696"/>
      <c r="R578" s="696"/>
      <c r="S578" s="696"/>
      <c r="T578" s="696"/>
      <c r="U578" s="696"/>
      <c r="V578" s="697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7" t="s">
        <v>940</v>
      </c>
      <c r="B579" s="699"/>
      <c r="C579" s="699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82"/>
      <c r="AB579" s="682"/>
      <c r="AC579" s="682"/>
    </row>
    <row r="580" spans="1:68" ht="14.25" hidden="1" customHeight="1" x14ac:dyDescent="0.25">
      <c r="A580" s="698" t="s">
        <v>89</v>
      </c>
      <c r="B580" s="699"/>
      <c r="C580" s="699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81"/>
      <c r="AB580" s="681"/>
      <c r="AC580" s="681"/>
    </row>
    <row r="581" spans="1:68" ht="27" hidden="1" customHeight="1" x14ac:dyDescent="0.25">
      <c r="A581" s="54" t="s">
        <v>941</v>
      </c>
      <c r="B581" s="54" t="s">
        <v>942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8" t="s">
        <v>943</v>
      </c>
      <c r="Q581" s="705"/>
      <c r="R581" s="705"/>
      <c r="S581" s="705"/>
      <c r="T581" s="706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2" t="s">
        <v>947</v>
      </c>
      <c r="Q582" s="705"/>
      <c r="R582" s="705"/>
      <c r="S582" s="705"/>
      <c r="T582" s="706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2"/>
      <c r="B583" s="699"/>
      <c r="C583" s="699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703"/>
      <c r="P583" s="695" t="s">
        <v>79</v>
      </c>
      <c r="Q583" s="696"/>
      <c r="R583" s="696"/>
      <c r="S583" s="696"/>
      <c r="T583" s="696"/>
      <c r="U583" s="696"/>
      <c r="V583" s="697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699"/>
      <c r="B584" s="699"/>
      <c r="C584" s="699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703"/>
      <c r="P584" s="695" t="s">
        <v>79</v>
      </c>
      <c r="Q584" s="696"/>
      <c r="R584" s="696"/>
      <c r="S584" s="696"/>
      <c r="T584" s="696"/>
      <c r="U584" s="696"/>
      <c r="V584" s="697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698" t="s">
        <v>130</v>
      </c>
      <c r="B585" s="699"/>
      <c r="C585" s="699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81"/>
      <c r="AB585" s="681"/>
      <c r="AC585" s="681"/>
    </row>
    <row r="586" spans="1:68" ht="27" hidden="1" customHeight="1" x14ac:dyDescent="0.25">
      <c r="A586" s="54" t="s">
        <v>949</v>
      </c>
      <c r="B586" s="54" t="s">
        <v>950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705"/>
      <c r="R586" s="705"/>
      <c r="S586" s="705"/>
      <c r="T586" s="706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2"/>
      <c r="B587" s="699"/>
      <c r="C587" s="699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703"/>
      <c r="P587" s="695" t="s">
        <v>79</v>
      </c>
      <c r="Q587" s="696"/>
      <c r="R587" s="696"/>
      <c r="S587" s="696"/>
      <c r="T587" s="696"/>
      <c r="U587" s="696"/>
      <c r="V587" s="697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699"/>
      <c r="B588" s="699"/>
      <c r="C588" s="699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703"/>
      <c r="P588" s="695" t="s">
        <v>79</v>
      </c>
      <c r="Q588" s="696"/>
      <c r="R588" s="696"/>
      <c r="S588" s="696"/>
      <c r="T588" s="696"/>
      <c r="U588" s="696"/>
      <c r="V588" s="697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698" t="s">
        <v>141</v>
      </c>
      <c r="B589" s="699"/>
      <c r="C589" s="699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81"/>
      <c r="AB589" s="681"/>
      <c r="AC589" s="681"/>
    </row>
    <row r="590" spans="1:68" ht="27" hidden="1" customHeight="1" x14ac:dyDescent="0.25">
      <c r="A590" s="54" t="s">
        <v>953</v>
      </c>
      <c r="B590" s="54" t="s">
        <v>954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69" t="s">
        <v>955</v>
      </c>
      <c r="Q590" s="705"/>
      <c r="R590" s="705"/>
      <c r="S590" s="705"/>
      <c r="T590" s="706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2"/>
      <c r="B591" s="699"/>
      <c r="C591" s="699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703"/>
      <c r="P591" s="695" t="s">
        <v>79</v>
      </c>
      <c r="Q591" s="696"/>
      <c r="R591" s="696"/>
      <c r="S591" s="696"/>
      <c r="T591" s="696"/>
      <c r="U591" s="696"/>
      <c r="V591" s="697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699"/>
      <c r="B592" s="699"/>
      <c r="C592" s="699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703"/>
      <c r="P592" s="695" t="s">
        <v>79</v>
      </c>
      <c r="Q592" s="696"/>
      <c r="R592" s="696"/>
      <c r="S592" s="696"/>
      <c r="T592" s="696"/>
      <c r="U592" s="696"/>
      <c r="V592" s="697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698" t="s">
        <v>63</v>
      </c>
      <c r="B593" s="699"/>
      <c r="C593" s="699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81"/>
      <c r="AB593" s="681"/>
      <c r="AC593" s="681"/>
    </row>
    <row r="594" spans="1:68" ht="27" hidden="1" customHeight="1" x14ac:dyDescent="0.25">
      <c r="A594" s="54" t="s">
        <v>957</v>
      </c>
      <c r="B594" s="54" t="s">
        <v>958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55" t="s">
        <v>959</v>
      </c>
      <c r="Q594" s="705"/>
      <c r="R594" s="705"/>
      <c r="S594" s="705"/>
      <c r="T594" s="706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2"/>
      <c r="B595" s="699"/>
      <c r="C595" s="699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703"/>
      <c r="P595" s="695" t="s">
        <v>79</v>
      </c>
      <c r="Q595" s="696"/>
      <c r="R595" s="696"/>
      <c r="S595" s="696"/>
      <c r="T595" s="696"/>
      <c r="U595" s="696"/>
      <c r="V595" s="697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699"/>
      <c r="B596" s="699"/>
      <c r="C596" s="699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703"/>
      <c r="P596" s="695" t="s">
        <v>79</v>
      </c>
      <c r="Q596" s="696"/>
      <c r="R596" s="696"/>
      <c r="S596" s="696"/>
      <c r="T596" s="696"/>
      <c r="U596" s="696"/>
      <c r="V596" s="697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51"/>
      <c r="B597" s="699"/>
      <c r="C597" s="699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752"/>
      <c r="P597" s="843" t="s">
        <v>961</v>
      </c>
      <c r="Q597" s="821"/>
      <c r="R597" s="821"/>
      <c r="S597" s="821"/>
      <c r="T597" s="821"/>
      <c r="U597" s="821"/>
      <c r="V597" s="822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11991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12047.58</v>
      </c>
      <c r="Z597" s="37"/>
      <c r="AA597" s="690"/>
      <c r="AB597" s="690"/>
      <c r="AC597" s="690"/>
    </row>
    <row r="598" spans="1:68" x14ac:dyDescent="0.2">
      <c r="A598" s="699"/>
      <c r="B598" s="699"/>
      <c r="C598" s="699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752"/>
      <c r="P598" s="843" t="s">
        <v>962</v>
      </c>
      <c r="Q598" s="821"/>
      <c r="R598" s="821"/>
      <c r="S598" s="821"/>
      <c r="T598" s="821"/>
      <c r="U598" s="821"/>
      <c r="V598" s="822"/>
      <c r="W598" s="37" t="s">
        <v>68</v>
      </c>
      <c r="X598" s="689">
        <f>IFERROR(SUM(BM22:BM594),"0")</f>
        <v>12730.753739885597</v>
      </c>
      <c r="Y598" s="689">
        <f>IFERROR(SUM(BN22:BN594),"0")</f>
        <v>12791.099999999999</v>
      </c>
      <c r="Z598" s="37"/>
      <c r="AA598" s="690"/>
      <c r="AB598" s="690"/>
      <c r="AC598" s="690"/>
    </row>
    <row r="599" spans="1:68" x14ac:dyDescent="0.2">
      <c r="A599" s="699"/>
      <c r="B599" s="699"/>
      <c r="C599" s="699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752"/>
      <c r="P599" s="843" t="s">
        <v>963</v>
      </c>
      <c r="Q599" s="821"/>
      <c r="R599" s="821"/>
      <c r="S599" s="821"/>
      <c r="T599" s="821"/>
      <c r="U599" s="821"/>
      <c r="V599" s="822"/>
      <c r="W599" s="37" t="s">
        <v>964</v>
      </c>
      <c r="X599" s="38">
        <f>ROUNDUP(SUM(BO22:BO594),0)</f>
        <v>22</v>
      </c>
      <c r="Y599" s="38">
        <f>ROUNDUP(SUM(BP22:BP594),0)</f>
        <v>22</v>
      </c>
      <c r="Z599" s="37"/>
      <c r="AA599" s="690"/>
      <c r="AB599" s="690"/>
      <c r="AC599" s="690"/>
    </row>
    <row r="600" spans="1:68" x14ac:dyDescent="0.2">
      <c r="A600" s="699"/>
      <c r="B600" s="699"/>
      <c r="C600" s="699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752"/>
      <c r="P600" s="843" t="s">
        <v>965</v>
      </c>
      <c r="Q600" s="821"/>
      <c r="R600" s="821"/>
      <c r="S600" s="821"/>
      <c r="T600" s="821"/>
      <c r="U600" s="821"/>
      <c r="V600" s="822"/>
      <c r="W600" s="37" t="s">
        <v>68</v>
      </c>
      <c r="X600" s="689">
        <f>GrossWeightTotal+PalletQtyTotal*25</f>
        <v>13280.753739885597</v>
      </c>
      <c r="Y600" s="689">
        <f>GrossWeightTotalR+PalletQtyTotalR*25</f>
        <v>13341.099999999999</v>
      </c>
      <c r="Z600" s="37"/>
      <c r="AA600" s="690"/>
      <c r="AB600" s="690"/>
      <c r="AC600" s="690"/>
    </row>
    <row r="601" spans="1:68" x14ac:dyDescent="0.2">
      <c r="A601" s="699"/>
      <c r="B601" s="699"/>
      <c r="C601" s="699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752"/>
      <c r="P601" s="843" t="s">
        <v>966</v>
      </c>
      <c r="Q601" s="821"/>
      <c r="R601" s="821"/>
      <c r="S601" s="821"/>
      <c r="T601" s="821"/>
      <c r="U601" s="821"/>
      <c r="V601" s="822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1944.3767943423115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1957</v>
      </c>
      <c r="Z601" s="37"/>
      <c r="AA601" s="690"/>
      <c r="AB601" s="690"/>
      <c r="AC601" s="690"/>
    </row>
    <row r="602" spans="1:68" ht="14.25" hidden="1" customHeight="1" x14ac:dyDescent="0.2">
      <c r="A602" s="699"/>
      <c r="B602" s="699"/>
      <c r="C602" s="699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752"/>
      <c r="P602" s="843" t="s">
        <v>967</v>
      </c>
      <c r="Q602" s="821"/>
      <c r="R602" s="821"/>
      <c r="S602" s="821"/>
      <c r="T602" s="821"/>
      <c r="U602" s="821"/>
      <c r="V602" s="822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25.808039999999998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693" t="s">
        <v>87</v>
      </c>
      <c r="D604" s="776"/>
      <c r="E604" s="776"/>
      <c r="F604" s="776"/>
      <c r="G604" s="776"/>
      <c r="H604" s="777"/>
      <c r="I604" s="693" t="s">
        <v>286</v>
      </c>
      <c r="J604" s="776"/>
      <c r="K604" s="776"/>
      <c r="L604" s="776"/>
      <c r="M604" s="776"/>
      <c r="N604" s="776"/>
      <c r="O604" s="776"/>
      <c r="P604" s="776"/>
      <c r="Q604" s="776"/>
      <c r="R604" s="776"/>
      <c r="S604" s="776"/>
      <c r="T604" s="776"/>
      <c r="U604" s="776"/>
      <c r="V604" s="777"/>
      <c r="W604" s="693" t="s">
        <v>591</v>
      </c>
      <c r="X604" s="777"/>
      <c r="Y604" s="693" t="s">
        <v>672</v>
      </c>
      <c r="Z604" s="776"/>
      <c r="AA604" s="776"/>
      <c r="AB604" s="777"/>
      <c r="AC604" s="679" t="s">
        <v>747</v>
      </c>
      <c r="AD604" s="693" t="s">
        <v>849</v>
      </c>
      <c r="AE604" s="777"/>
      <c r="AF604" s="680"/>
    </row>
    <row r="605" spans="1:68" ht="14.25" customHeight="1" thickTop="1" x14ac:dyDescent="0.2">
      <c r="A605" s="1018" t="s">
        <v>970</v>
      </c>
      <c r="B605" s="693" t="s">
        <v>62</v>
      </c>
      <c r="C605" s="693" t="s">
        <v>88</v>
      </c>
      <c r="D605" s="693" t="s">
        <v>109</v>
      </c>
      <c r="E605" s="693" t="s">
        <v>175</v>
      </c>
      <c r="F605" s="693" t="s">
        <v>206</v>
      </c>
      <c r="G605" s="693" t="s">
        <v>252</v>
      </c>
      <c r="H605" s="693" t="s">
        <v>87</v>
      </c>
      <c r="I605" s="693" t="s">
        <v>287</v>
      </c>
      <c r="J605" s="693" t="s">
        <v>315</v>
      </c>
      <c r="K605" s="693" t="s">
        <v>384</v>
      </c>
      <c r="L605" s="693" t="s">
        <v>410</v>
      </c>
      <c r="M605" s="693" t="s">
        <v>434</v>
      </c>
      <c r="N605" s="680"/>
      <c r="O605" s="693" t="s">
        <v>438</v>
      </c>
      <c r="P605" s="693" t="s">
        <v>447</v>
      </c>
      <c r="Q605" s="693" t="s">
        <v>463</v>
      </c>
      <c r="R605" s="693" t="s">
        <v>473</v>
      </c>
      <c r="S605" s="693" t="s">
        <v>483</v>
      </c>
      <c r="T605" s="693" t="s">
        <v>491</v>
      </c>
      <c r="U605" s="693" t="s">
        <v>495</v>
      </c>
      <c r="V605" s="693" t="s">
        <v>578</v>
      </c>
      <c r="W605" s="693" t="s">
        <v>592</v>
      </c>
      <c r="X605" s="693" t="s">
        <v>633</v>
      </c>
      <c r="Y605" s="693" t="s">
        <v>673</v>
      </c>
      <c r="Z605" s="693" t="s">
        <v>712</v>
      </c>
      <c r="AA605" s="693" t="s">
        <v>732</v>
      </c>
      <c r="AB605" s="693" t="s">
        <v>740</v>
      </c>
      <c r="AC605" s="693" t="s">
        <v>747</v>
      </c>
      <c r="AD605" s="693" t="s">
        <v>849</v>
      </c>
      <c r="AE605" s="693" t="s">
        <v>940</v>
      </c>
      <c r="AF605" s="680"/>
    </row>
    <row r="606" spans="1:68" ht="13.5" customHeight="1" thickBot="1" x14ac:dyDescent="0.25">
      <c r="A606" s="1019"/>
      <c r="B606" s="694"/>
      <c r="C606" s="694"/>
      <c r="D606" s="694"/>
      <c r="E606" s="694"/>
      <c r="F606" s="694"/>
      <c r="G606" s="694"/>
      <c r="H606" s="694"/>
      <c r="I606" s="694"/>
      <c r="J606" s="694"/>
      <c r="K606" s="694"/>
      <c r="L606" s="694"/>
      <c r="M606" s="694"/>
      <c r="N606" s="680"/>
      <c r="O606" s="694"/>
      <c r="P606" s="694"/>
      <c r="Q606" s="694"/>
      <c r="R606" s="694"/>
      <c r="S606" s="694"/>
      <c r="T606" s="694"/>
      <c r="U606" s="694"/>
      <c r="V606" s="694"/>
      <c r="W606" s="694"/>
      <c r="X606" s="694"/>
      <c r="Y606" s="694"/>
      <c r="Z606" s="694"/>
      <c r="AA606" s="694"/>
      <c r="AB606" s="694"/>
      <c r="AC606" s="694"/>
      <c r="AD606" s="694"/>
      <c r="AE606" s="694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33.599999999999994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125.4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807.6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1729.5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142.80000000000001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1453.8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220.8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803.4</v>
      </c>
      <c r="V607" s="46">
        <f>IFERROR(Y367*1,"0")+IFERROR(Y371*1,"0")+IFERROR(Y372*1,"0")+IFERROR(Y373*1,"0")</f>
        <v>3.6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1800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4005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1.2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920.88000000000011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300,00"/>
        <filter val="1 396,00"/>
        <filter val="1 609,00"/>
        <filter val="1 800,00"/>
        <filter val="1 944,38"/>
        <filter val="1,00"/>
        <filter val="1,67"/>
        <filter val="102,56"/>
        <filter val="11 991,00"/>
        <filter val="11,00"/>
        <filter val="11,67"/>
        <filter val="113,00"/>
        <filter val="12 730,75"/>
        <filter val="120,00"/>
        <filter val="122,18"/>
        <filter val="129,00"/>
        <filter val="13 280,75"/>
        <filter val="132,58"/>
        <filter val="14,81"/>
        <filter val="140,00"/>
        <filter val="160,00"/>
        <filter val="17,00"/>
        <filter val="174,00"/>
        <filter val="180,00"/>
        <filter val="183,00"/>
        <filter val="2,22"/>
        <filter val="2,68"/>
        <filter val="200,00"/>
        <filter val="217,00"/>
        <filter val="219,00"/>
        <filter val="22"/>
        <filter val="25,11"/>
        <filter val="269,21"/>
        <filter val="28,00"/>
        <filter val="3,00"/>
        <filter val="3,81"/>
        <filter val="30,00"/>
        <filter val="300,00"/>
        <filter val="309,00"/>
        <filter val="32,00"/>
        <filter val="360,00"/>
        <filter val="4 000,00"/>
        <filter val="4,00"/>
        <filter val="400,00"/>
        <filter val="42,60"/>
        <filter val="444,44"/>
        <filter val="457,00"/>
        <filter val="473,05"/>
        <filter val="640,00"/>
        <filter val="66,67"/>
        <filter val="7,59"/>
        <filter val="70,00"/>
        <filter val="700,00"/>
        <filter val="8,00"/>
        <filter val="800,00"/>
        <filter val="82,00"/>
        <filter val="9,00"/>
        <filter val="9,44"/>
        <filter val="90,00"/>
        <filter val="900,00"/>
        <filter val="91,25"/>
      </filters>
    </filterColumn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274:T274"/>
    <mergeCell ref="D217:E217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P175:V175"/>
    <mergeCell ref="P240:T240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492:T492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