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11D25E-3788-4838-83EE-70379DF23D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X87" i="1"/>
  <c r="X86" i="1"/>
  <c r="BO85" i="1"/>
  <c r="BM85" i="1"/>
  <c r="Z85" i="1"/>
  <c r="Z86" i="1" s="1"/>
  <c r="Y85" i="1"/>
  <c r="BN85" i="1" s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P70" i="1"/>
  <c r="X68" i="1"/>
  <c r="X67" i="1"/>
  <c r="BO66" i="1"/>
  <c r="BM66" i="1"/>
  <c r="Z66" i="1"/>
  <c r="Y66" i="1"/>
  <c r="Y68" i="1" s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8" i="1" l="1"/>
  <c r="Z92" i="1"/>
  <c r="BN90" i="1"/>
  <c r="Z109" i="1"/>
  <c r="BN106" i="1"/>
  <c r="BN108" i="1"/>
  <c r="Z124" i="1"/>
  <c r="BN122" i="1"/>
  <c r="Z130" i="1"/>
  <c r="Z136" i="1"/>
  <c r="BN134" i="1"/>
  <c r="BN266" i="1"/>
  <c r="BP96" i="1"/>
  <c r="BN96" i="1"/>
  <c r="BP115" i="1"/>
  <c r="BN115" i="1"/>
  <c r="BP129" i="1"/>
  <c r="BN129" i="1"/>
  <c r="Y142" i="1"/>
  <c r="Y141" i="1"/>
  <c r="BP140" i="1"/>
  <c r="BN140" i="1"/>
  <c r="Y273" i="1"/>
  <c r="Y272" i="1"/>
  <c r="BP271" i="1"/>
  <c r="BN271" i="1"/>
  <c r="X337" i="1"/>
  <c r="X339" i="1" s="1"/>
  <c r="X340" i="1"/>
  <c r="BN28" i="1"/>
  <c r="BP28" i="1"/>
  <c r="BN29" i="1"/>
  <c r="BN30" i="1"/>
  <c r="BN31" i="1"/>
  <c r="Y32" i="1"/>
  <c r="Y53" i="1"/>
  <c r="Z52" i="1"/>
  <c r="BN44" i="1"/>
  <c r="BN46" i="1"/>
  <c r="BN48" i="1"/>
  <c r="BN50" i="1"/>
  <c r="Y67" i="1"/>
  <c r="Y75" i="1"/>
  <c r="BN73" i="1"/>
  <c r="BN74" i="1"/>
  <c r="Y81" i="1"/>
  <c r="Y92" i="1"/>
  <c r="Y93" i="1"/>
  <c r="Z102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99" i="1"/>
  <c r="BN99" i="1"/>
  <c r="BP101" i="1"/>
  <c r="BN101" i="1"/>
  <c r="BP113" i="1"/>
  <c r="BN113" i="1"/>
  <c r="BP117" i="1"/>
  <c r="BN117" i="1"/>
  <c r="Y152" i="1"/>
  <c r="BP150" i="1"/>
  <c r="BN150" i="1"/>
  <c r="Z118" i="1"/>
  <c r="Y124" i="1"/>
  <c r="Y131" i="1"/>
  <c r="Y136" i="1"/>
  <c r="Z152" i="1"/>
  <c r="Y177" i="1"/>
  <c r="Y185" i="1"/>
  <c r="Z219" i="1"/>
  <c r="Z227" i="1"/>
  <c r="Z329" i="1"/>
  <c r="F9" i="1"/>
  <c r="J9" i="1"/>
  <c r="F10" i="1"/>
  <c r="BN22" i="1"/>
  <c r="BP22" i="1"/>
  <c r="Y23" i="1"/>
  <c r="X336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66" i="1"/>
  <c r="BP66" i="1"/>
  <c r="BN70" i="1"/>
  <c r="BP70" i="1"/>
  <c r="BN71" i="1"/>
  <c r="BN72" i="1"/>
  <c r="Y76" i="1"/>
  <c r="BN80" i="1"/>
  <c r="BP80" i="1"/>
  <c r="Y86" i="1"/>
  <c r="BP85" i="1"/>
  <c r="Y87" i="1"/>
  <c r="BP91" i="1"/>
  <c r="BN91" i="1"/>
  <c r="Y103" i="1"/>
  <c r="Y110" i="1"/>
  <c r="Y119" i="1"/>
  <c r="H9" i="1"/>
  <c r="BP97" i="1"/>
  <c r="BN97" i="1"/>
  <c r="BP98" i="1"/>
  <c r="BN98" i="1"/>
  <c r="BP100" i="1"/>
  <c r="BN100" i="1"/>
  <c r="Y102" i="1"/>
  <c r="BP107" i="1"/>
  <c r="BN107" i="1"/>
  <c r="Y109" i="1"/>
  <c r="BP114" i="1"/>
  <c r="BN114" i="1"/>
  <c r="Y118" i="1"/>
  <c r="Y125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16" i="1"/>
  <c r="BN123" i="1"/>
  <c r="BN128" i="1"/>
  <c r="BP128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Z341" i="1" l="1"/>
  <c r="Y336" i="1"/>
  <c r="C349" i="1"/>
  <c r="Y338" i="1"/>
  <c r="Y340" i="1"/>
  <c r="Y337" i="1"/>
  <c r="Y339" i="1" s="1"/>
  <c r="A349" i="1" l="1"/>
  <c r="B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<sst xmlns="http://schemas.openxmlformats.org/spreadsheetml/2006/main" count="1669" uniqueCount="553">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</sst>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6" t="s">
        <v>0</v>
      </c>
      <c r="E1" s="362"/>
      <c r="F1" s="362"/>
      <c r="G1" s="12" t="s">
        <v>1</v>
      </c>
      <c r="H1" s="406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7"/>
      <c r="R2" s="357"/>
      <c r="S2" s="357"/>
      <c r="T2" s="357"/>
      <c r="U2" s="357"/>
      <c r="V2" s="357"/>
      <c r="W2" s="357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7"/>
      <c r="Q3" s="357"/>
      <c r="R3" s="357"/>
      <c r="S3" s="357"/>
      <c r="T3" s="357"/>
      <c r="U3" s="357"/>
      <c r="V3" s="357"/>
      <c r="W3" s="357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28" t="s">
        <v>8</v>
      </c>
      <c r="B5" s="390"/>
      <c r="C5" s="391"/>
      <c r="D5" s="392"/>
      <c r="E5" s="393"/>
      <c r="F5" s="540" t="s">
        <v>9</v>
      </c>
      <c r="G5" s="391"/>
      <c r="H5" s="392" t="s">
        <v>552</v>
      </c>
      <c r="I5" s="501"/>
      <c r="J5" s="501"/>
      <c r="K5" s="501"/>
      <c r="L5" s="501"/>
      <c r="M5" s="393"/>
      <c r="N5" s="61"/>
      <c r="P5" s="24" t="s">
        <v>10</v>
      </c>
      <c r="Q5" s="546">
        <v>45740</v>
      </c>
      <c r="R5" s="427"/>
      <c r="T5" s="457" t="s">
        <v>11</v>
      </c>
      <c r="U5" s="379"/>
      <c r="V5" s="458" t="s">
        <v>12</v>
      </c>
      <c r="W5" s="427"/>
      <c r="AB5" s="51"/>
      <c r="AC5" s="51"/>
      <c r="AD5" s="51"/>
      <c r="AE5" s="51"/>
    </row>
    <row r="6" spans="1:32" s="336" customFormat="1" ht="24" customHeight="1" x14ac:dyDescent="0.2">
      <c r="A6" s="428" t="s">
        <v>13</v>
      </c>
      <c r="B6" s="390"/>
      <c r="C6" s="391"/>
      <c r="D6" s="504" t="s">
        <v>14</v>
      </c>
      <c r="E6" s="505"/>
      <c r="F6" s="505"/>
      <c r="G6" s="505"/>
      <c r="H6" s="505"/>
      <c r="I6" s="505"/>
      <c r="J6" s="505"/>
      <c r="K6" s="505"/>
      <c r="L6" s="505"/>
      <c r="M6" s="427"/>
      <c r="N6" s="62"/>
      <c r="P6" s="24" t="s">
        <v>15</v>
      </c>
      <c r="Q6" s="551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61" t="s">
        <v>16</v>
      </c>
      <c r="U6" s="379"/>
      <c r="V6" s="490" t="s">
        <v>17</v>
      </c>
      <c r="W6" s="375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96" t="str">
        <f>IFERROR(VLOOKUP(DeliveryAddress,Table,3,0),1)</f>
        <v>4</v>
      </c>
      <c r="E7" s="397"/>
      <c r="F7" s="397"/>
      <c r="G7" s="397"/>
      <c r="H7" s="397"/>
      <c r="I7" s="397"/>
      <c r="J7" s="397"/>
      <c r="K7" s="397"/>
      <c r="L7" s="397"/>
      <c r="M7" s="398"/>
      <c r="N7" s="63"/>
      <c r="P7" s="24"/>
      <c r="Q7" s="42"/>
      <c r="R7" s="42"/>
      <c r="T7" s="357"/>
      <c r="U7" s="379"/>
      <c r="V7" s="491"/>
      <c r="W7" s="492"/>
      <c r="AB7" s="51"/>
      <c r="AC7" s="51"/>
      <c r="AD7" s="51"/>
      <c r="AE7" s="51"/>
    </row>
    <row r="8" spans="1:32" s="336" customFormat="1" ht="25.5" customHeight="1" x14ac:dyDescent="0.2">
      <c r="A8" s="564" t="s">
        <v>18</v>
      </c>
      <c r="B8" s="354"/>
      <c r="C8" s="355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432">
        <v>0.41666666666666669</v>
      </c>
      <c r="R8" s="398"/>
      <c r="T8" s="357"/>
      <c r="U8" s="379"/>
      <c r="V8" s="491"/>
      <c r="W8" s="492"/>
      <c r="AB8" s="51"/>
      <c r="AC8" s="51"/>
      <c r="AD8" s="51"/>
      <c r="AE8" s="51"/>
    </row>
    <row r="9" spans="1:32" s="336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6"/>
      <c r="E9" s="404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34"/>
      <c r="P9" s="26" t="s">
        <v>20</v>
      </c>
      <c r="Q9" s="421"/>
      <c r="R9" s="422"/>
      <c r="T9" s="357"/>
      <c r="U9" s="379"/>
      <c r="V9" s="493"/>
      <c r="W9" s="494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6"/>
      <c r="E10" s="404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0" t="str">
        <f>IFERROR(VLOOKUP($D$10,Proxy,2,FALSE),"")</f>
        <v/>
      </c>
      <c r="I10" s="357"/>
      <c r="J10" s="357"/>
      <c r="K10" s="357"/>
      <c r="L10" s="357"/>
      <c r="M10" s="357"/>
      <c r="N10" s="335"/>
      <c r="P10" s="26" t="s">
        <v>21</v>
      </c>
      <c r="Q10" s="462"/>
      <c r="R10" s="463"/>
      <c r="U10" s="24" t="s">
        <v>22</v>
      </c>
      <c r="V10" s="374" t="s">
        <v>23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6"/>
      <c r="R11" s="427"/>
      <c r="U11" s="24" t="s">
        <v>26</v>
      </c>
      <c r="V11" s="51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5"/>
      <c r="P12" s="24" t="s">
        <v>29</v>
      </c>
      <c r="Q12" s="432"/>
      <c r="R12" s="398"/>
      <c r="S12" s="23"/>
      <c r="U12" s="24"/>
      <c r="V12" s="362"/>
      <c r="W12" s="357"/>
      <c r="AB12" s="51"/>
      <c r="AC12" s="51"/>
      <c r="AD12" s="51"/>
      <c r="AE12" s="51"/>
    </row>
    <row r="13" spans="1:32" s="336" customFormat="1" ht="23.25" customHeight="1" x14ac:dyDescent="0.2">
      <c r="A13" s="450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5"/>
      <c r="O13" s="26"/>
      <c r="P13" s="26" t="s">
        <v>31</v>
      </c>
      <c r="Q13" s="51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5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4" t="s">
        <v>37</v>
      </c>
      <c r="D17" s="370" t="s">
        <v>38</v>
      </c>
      <c r="E17" s="411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10"/>
      <c r="R17" s="410"/>
      <c r="S17" s="410"/>
      <c r="T17" s="411"/>
      <c r="U17" s="559" t="s">
        <v>50</v>
      </c>
      <c r="V17" s="391"/>
      <c r="W17" s="370" t="s">
        <v>51</v>
      </c>
      <c r="X17" s="370" t="s">
        <v>52</v>
      </c>
      <c r="Y17" s="560" t="s">
        <v>53</v>
      </c>
      <c r="Z17" s="499" t="s">
        <v>54</v>
      </c>
      <c r="AA17" s="478" t="s">
        <v>55</v>
      </c>
      <c r="AB17" s="478" t="s">
        <v>56</v>
      </c>
      <c r="AC17" s="478" t="s">
        <v>57</v>
      </c>
      <c r="AD17" s="478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60</v>
      </c>
      <c r="V18" s="70" t="s">
        <v>61</v>
      </c>
      <c r="W18" s="371"/>
      <c r="X18" s="371"/>
      <c r="Y18" s="561"/>
      <c r="Z18" s="500"/>
      <c r="AA18" s="479"/>
      <c r="AB18" s="479"/>
      <c r="AC18" s="479"/>
      <c r="AD18" s="537"/>
      <c r="AE18" s="538"/>
      <c r="AF18" s="539"/>
      <c r="AG18" s="69"/>
      <c r="BD18" s="68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356" t="s">
        <v>62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37"/>
      <c r="AB20" s="337"/>
      <c r="AC20" s="337"/>
    </row>
    <row r="21" spans="1:68" ht="14.25" hidden="1" customHeight="1" x14ac:dyDescent="0.25">
      <c r="A21" s="360" t="s">
        <v>63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57"/>
      <c r="Z21" s="357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7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57"/>
      <c r="N23" s="357"/>
      <c r="O23" s="368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57"/>
      <c r="N24" s="357"/>
      <c r="O24" s="368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424" t="s">
        <v>74</v>
      </c>
      <c r="B25" s="425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8"/>
      <c r="AB25" s="48"/>
      <c r="AC25" s="48"/>
    </row>
    <row r="26" spans="1:68" ht="16.5" hidden="1" customHeight="1" x14ac:dyDescent="0.25">
      <c r="A26" s="356" t="s">
        <v>75</v>
      </c>
      <c r="B26" s="357"/>
      <c r="C26" s="357"/>
      <c r="D26" s="357"/>
      <c r="E26" s="357"/>
      <c r="F26" s="357"/>
      <c r="G26" s="357"/>
      <c r="H26" s="357"/>
      <c r="I26" s="357"/>
      <c r="J26" s="357"/>
      <c r="K26" s="357"/>
      <c r="L26" s="357"/>
      <c r="M26" s="357"/>
      <c r="N26" s="357"/>
      <c r="O26" s="357"/>
      <c r="P26" s="357"/>
      <c r="Q26" s="357"/>
      <c r="R26" s="357"/>
      <c r="S26" s="357"/>
      <c r="T26" s="357"/>
      <c r="U26" s="357"/>
      <c r="V26" s="357"/>
      <c r="W26" s="357"/>
      <c r="X26" s="357"/>
      <c r="Y26" s="357"/>
      <c r="Z26" s="357"/>
      <c r="AA26" s="337"/>
      <c r="AB26" s="337"/>
      <c r="AC26" s="337"/>
    </row>
    <row r="27" spans="1:68" ht="14.25" hidden="1" customHeight="1" x14ac:dyDescent="0.25">
      <c r="A27" s="360" t="s">
        <v>76</v>
      </c>
      <c r="B27" s="357"/>
      <c r="C27" s="357"/>
      <c r="D27" s="357"/>
      <c r="E27" s="357"/>
      <c r="F27" s="357"/>
      <c r="G27" s="357"/>
      <c r="H27" s="357"/>
      <c r="I27" s="357"/>
      <c r="J27" s="357"/>
      <c r="K27" s="357"/>
      <c r="L27" s="357"/>
      <c r="M27" s="357"/>
      <c r="N27" s="357"/>
      <c r="O27" s="357"/>
      <c r="P27" s="357"/>
      <c r="Q27" s="357"/>
      <c r="R27" s="357"/>
      <c r="S27" s="357"/>
      <c r="T27" s="357"/>
      <c r="U27" s="357"/>
      <c r="V27" s="357"/>
      <c r="W27" s="357"/>
      <c r="X27" s="357"/>
      <c r="Y27" s="357"/>
      <c r="Z27" s="357"/>
      <c r="AA27" s="338"/>
      <c r="AB27" s="338"/>
      <c r="AC27" s="33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9">
        <v>4607111036520</v>
      </c>
      <c r="E28" s="350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7"/>
      <c r="R28" s="347"/>
      <c r="S28" s="347"/>
      <c r="T28" s="348"/>
      <c r="U28" s="34"/>
      <c r="V28" s="34"/>
      <c r="W28" s="35" t="s">
        <v>69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49">
        <v>4607111036537</v>
      </c>
      <c r="E29" s="350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2" t="s">
        <v>85</v>
      </c>
      <c r="Q29" s="347"/>
      <c r="R29" s="347"/>
      <c r="S29" s="347"/>
      <c r="T29" s="348"/>
      <c r="U29" s="34"/>
      <c r="V29" s="34"/>
      <c r="W29" s="35" t="s">
        <v>69</v>
      </c>
      <c r="X29" s="342">
        <v>0</v>
      </c>
      <c r="Y29" s="34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4301132184</v>
      </c>
      <c r="D30" s="349">
        <v>4607111036599</v>
      </c>
      <c r="E30" s="350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7"/>
      <c r="R30" s="347"/>
      <c r="S30" s="347"/>
      <c r="T30" s="348"/>
      <c r="U30" s="34"/>
      <c r="V30" s="34"/>
      <c r="W30" s="35" t="s">
        <v>69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9">
        <v>4607111036605</v>
      </c>
      <c r="E31" s="350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87" t="s">
        <v>91</v>
      </c>
      <c r="Q31" s="347"/>
      <c r="R31" s="347"/>
      <c r="S31" s="347"/>
      <c r="T31" s="348"/>
      <c r="U31" s="34"/>
      <c r="V31" s="34"/>
      <c r="W31" s="35" t="s">
        <v>69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67"/>
      <c r="B32" s="357"/>
      <c r="C32" s="357"/>
      <c r="D32" s="357"/>
      <c r="E32" s="357"/>
      <c r="F32" s="357"/>
      <c r="G32" s="357"/>
      <c r="H32" s="357"/>
      <c r="I32" s="357"/>
      <c r="J32" s="357"/>
      <c r="K32" s="357"/>
      <c r="L32" s="357"/>
      <c r="M32" s="357"/>
      <c r="N32" s="357"/>
      <c r="O32" s="368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4">
        <f>IFERROR(SUM(X28:X31),"0")</f>
        <v>0</v>
      </c>
      <c r="Y32" s="344">
        <f>IFERROR(SUM(Y28:Y31),"0")</f>
        <v>0</v>
      </c>
      <c r="Z32" s="344">
        <f>IFERROR(IF(Z28="",0,Z28),"0")+IFERROR(IF(Z29="",0,Z29),"0")+IFERROR(IF(Z30="",0,Z30),"0")+IFERROR(IF(Z31="",0,Z31),"0")</f>
        <v>0</v>
      </c>
      <c r="AA32" s="345"/>
      <c r="AB32" s="345"/>
      <c r="AC32" s="345"/>
    </row>
    <row r="33" spans="1:68" hidden="1" x14ac:dyDescent="0.2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68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4">
        <f>IFERROR(SUMPRODUCT(X28:X31*H28:H31),"0")</f>
        <v>0</v>
      </c>
      <c r="Y33" s="344">
        <f>IFERROR(SUMPRODUCT(Y28:Y31*H28:H31),"0")</f>
        <v>0</v>
      </c>
      <c r="Z33" s="37"/>
      <c r="AA33" s="345"/>
      <c r="AB33" s="345"/>
      <c r="AC33" s="345"/>
    </row>
    <row r="34" spans="1:68" ht="16.5" hidden="1" customHeight="1" x14ac:dyDescent="0.25">
      <c r="A34" s="356" t="s">
        <v>92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  <c r="Z34" s="357"/>
      <c r="AA34" s="337"/>
      <c r="AB34" s="337"/>
      <c r="AC34" s="337"/>
    </row>
    <row r="35" spans="1:68" ht="14.25" hidden="1" customHeight="1" x14ac:dyDescent="0.25">
      <c r="A35" s="360" t="s">
        <v>63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57"/>
      <c r="Z35" s="357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9">
        <v>4620207490075</v>
      </c>
      <c r="E36" s="350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5" t="s">
        <v>95</v>
      </c>
      <c r="Q36" s="347"/>
      <c r="R36" s="347"/>
      <c r="S36" s="347"/>
      <c r="T36" s="348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9">
        <v>4620207490174</v>
      </c>
      <c r="E37" s="350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4" t="s">
        <v>99</v>
      </c>
      <c r="Q37" s="347"/>
      <c r="R37" s="347"/>
      <c r="S37" s="347"/>
      <c r="T37" s="348"/>
      <c r="U37" s="34"/>
      <c r="V37" s="34"/>
      <c r="W37" s="35" t="s">
        <v>69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9">
        <v>4620207490044</v>
      </c>
      <c r="E38" s="350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4" t="s">
        <v>103</v>
      </c>
      <c r="Q38" s="347"/>
      <c r="R38" s="347"/>
      <c r="S38" s="347"/>
      <c r="T38" s="348"/>
      <c r="U38" s="34"/>
      <c r="V38" s="34"/>
      <c r="W38" s="35" t="s">
        <v>69</v>
      </c>
      <c r="X38" s="342">
        <v>12</v>
      </c>
      <c r="Y38" s="34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68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4">
        <f>IFERROR(SUM(X36:X38),"0")</f>
        <v>24</v>
      </c>
      <c r="Y39" s="344">
        <f>IFERROR(SUM(Y36:Y38),"0")</f>
        <v>24</v>
      </c>
      <c r="Z39" s="344">
        <f>IFERROR(IF(Z36="",0,Z36),"0")+IFERROR(IF(Z37="",0,Z37),"0")+IFERROR(IF(Z38="",0,Z38),"0")</f>
        <v>0.372</v>
      </c>
      <c r="AA39" s="345"/>
      <c r="AB39" s="345"/>
      <c r="AC39" s="345"/>
    </row>
    <row r="40" spans="1:68" x14ac:dyDescent="0.2">
      <c r="A40" s="357"/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68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4">
        <f>IFERROR(SUMPRODUCT(X36:X38*H36:H38),"0")</f>
        <v>134.39999999999998</v>
      </c>
      <c r="Y40" s="344">
        <f>IFERROR(SUMPRODUCT(Y36:Y38*H36:H38),"0")</f>
        <v>134.39999999999998</v>
      </c>
      <c r="Z40" s="37"/>
      <c r="AA40" s="345"/>
      <c r="AB40" s="345"/>
      <c r="AC40" s="345"/>
    </row>
    <row r="41" spans="1:68" ht="16.5" hidden="1" customHeight="1" x14ac:dyDescent="0.25">
      <c r="A41" s="356" t="s">
        <v>105</v>
      </c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57"/>
      <c r="N41" s="357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37"/>
      <c r="AB41" s="337"/>
      <c r="AC41" s="337"/>
    </row>
    <row r="42" spans="1:68" ht="14.25" hidden="1" customHeight="1" x14ac:dyDescent="0.25">
      <c r="A42" s="360" t="s">
        <v>63</v>
      </c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57"/>
      <c r="N42" s="357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9">
        <v>4607111038999</v>
      </c>
      <c r="E43" s="350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69</v>
      </c>
      <c r="X43" s="342">
        <v>12</v>
      </c>
      <c r="Y43" s="343">
        <f t="shared" ref="Y43:Y51" si="0">IFERROR(IF(X43="","",X43),"")</f>
        <v>12</v>
      </c>
      <c r="Z43" s="36">
        <f t="shared" ref="Z43:Z51" si="1">IFERROR(IF(X43="","",X43*0.0155),"")</f>
        <v>0.186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80.635199999999998</v>
      </c>
      <c r="BN43" s="67">
        <f t="shared" ref="BN43:BN51" si="3">IFERROR(Y43*I43,"0")</f>
        <v>80.635199999999998</v>
      </c>
      <c r="BO43" s="67">
        <f t="shared" ref="BO43:BO51" si="4">IFERROR(X43/J43,"0")</f>
        <v>0.14285714285714285</v>
      </c>
      <c r="BP43" s="67">
        <f t="shared" ref="BP43:BP51" si="5">IFERROR(Y43/J43,"0")</f>
        <v>0.14285714285714285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9">
        <v>4607111037183</v>
      </c>
      <c r="E44" s="350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69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9">
        <v>4607111039385</v>
      </c>
      <c r="E45" s="350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9">
        <v>4607111039392</v>
      </c>
      <c r="E46" s="350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4301070971</v>
      </c>
      <c r="D47" s="349">
        <v>4607111036902</v>
      </c>
      <c r="E47" s="350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69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49">
        <v>4607111038982</v>
      </c>
      <c r="E48" s="350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69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87.431999999999988</v>
      </c>
      <c r="BN48" s="67">
        <f t="shared" si="3"/>
        <v>87.431999999999988</v>
      </c>
      <c r="BO48" s="67">
        <f t="shared" si="4"/>
        <v>0.14285714285714285</v>
      </c>
      <c r="BP48" s="67">
        <f t="shared" si="5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9">
        <v>4607111039354</v>
      </c>
      <c r="E49" s="350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9">
        <v>4607111036889</v>
      </c>
      <c r="E50" s="350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69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9">
        <v>4607111039330</v>
      </c>
      <c r="E51" s="350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69</v>
      </c>
      <c r="X51" s="342">
        <v>12</v>
      </c>
      <c r="Y51" s="343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67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68"/>
      <c r="P52" s="353" t="s">
        <v>72</v>
      </c>
      <c r="Q52" s="354"/>
      <c r="R52" s="354"/>
      <c r="S52" s="354"/>
      <c r="T52" s="354"/>
      <c r="U52" s="354"/>
      <c r="V52" s="355"/>
      <c r="W52" s="37" t="s">
        <v>69</v>
      </c>
      <c r="X52" s="344">
        <f>IFERROR(SUM(X43:X51),"0")</f>
        <v>36</v>
      </c>
      <c r="Y52" s="344">
        <f>IFERROR(SUM(Y43:Y51),"0")</f>
        <v>36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0.55800000000000005</v>
      </c>
      <c r="AA52" s="345"/>
      <c r="AB52" s="345"/>
      <c r="AC52" s="345"/>
    </row>
    <row r="53" spans="1:68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57"/>
      <c r="N53" s="357"/>
      <c r="O53" s="368"/>
      <c r="P53" s="353" t="s">
        <v>72</v>
      </c>
      <c r="Q53" s="354"/>
      <c r="R53" s="354"/>
      <c r="S53" s="354"/>
      <c r="T53" s="354"/>
      <c r="U53" s="354"/>
      <c r="V53" s="355"/>
      <c r="W53" s="37" t="s">
        <v>73</v>
      </c>
      <c r="X53" s="344">
        <f>IFERROR(SUMPRODUCT(X43:X51*H43:H51),"0")</f>
        <v>244.8</v>
      </c>
      <c r="Y53" s="344">
        <f>IFERROR(SUMPRODUCT(Y43:Y51*H43:H51),"0")</f>
        <v>244.8</v>
      </c>
      <c r="Z53" s="37"/>
      <c r="AA53" s="345"/>
      <c r="AB53" s="345"/>
      <c r="AC53" s="345"/>
    </row>
    <row r="54" spans="1:68" ht="16.5" hidden="1" customHeight="1" x14ac:dyDescent="0.25">
      <c r="A54" s="356" t="s">
        <v>126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37"/>
      <c r="AB54" s="337"/>
      <c r="AC54" s="337"/>
    </row>
    <row r="55" spans="1:68" ht="14.25" hidden="1" customHeight="1" x14ac:dyDescent="0.25">
      <c r="A55" s="360" t="s">
        <v>127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9">
        <v>4607111039743</v>
      </c>
      <c r="E56" s="350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3" t="s">
        <v>130</v>
      </c>
      <c r="Q56" s="347"/>
      <c r="R56" s="347"/>
      <c r="S56" s="347"/>
      <c r="T56" s="348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7"/>
      <c r="B57" s="357"/>
      <c r="C57" s="357"/>
      <c r="D57" s="357"/>
      <c r="E57" s="357"/>
      <c r="F57" s="357"/>
      <c r="G57" s="357"/>
      <c r="H57" s="357"/>
      <c r="I57" s="357"/>
      <c r="J57" s="357"/>
      <c r="K57" s="357"/>
      <c r="L57" s="357"/>
      <c r="M57" s="357"/>
      <c r="N57" s="357"/>
      <c r="O57" s="368"/>
      <c r="P57" s="353" t="s">
        <v>72</v>
      </c>
      <c r="Q57" s="354"/>
      <c r="R57" s="354"/>
      <c r="S57" s="354"/>
      <c r="T57" s="354"/>
      <c r="U57" s="354"/>
      <c r="V57" s="355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7"/>
      <c r="B58" s="357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68"/>
      <c r="P58" s="353" t="s">
        <v>72</v>
      </c>
      <c r="Q58" s="354"/>
      <c r="R58" s="354"/>
      <c r="S58" s="354"/>
      <c r="T58" s="354"/>
      <c r="U58" s="354"/>
      <c r="V58" s="355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0" t="s">
        <v>76</v>
      </c>
      <c r="B59" s="357"/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357"/>
      <c r="V59" s="357"/>
      <c r="W59" s="357"/>
      <c r="X59" s="357"/>
      <c r="Y59" s="357"/>
      <c r="Z59" s="357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49">
        <v>4607111036971</v>
      </c>
      <c r="E60" s="350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5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7"/>
      <c r="R60" s="347"/>
      <c r="S60" s="347"/>
      <c r="T60" s="348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49">
        <v>4607111039712</v>
      </c>
      <c r="E61" s="350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">
        <v>137</v>
      </c>
      <c r="Q61" s="347"/>
      <c r="R61" s="347"/>
      <c r="S61" s="347"/>
      <c r="T61" s="348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68"/>
      <c r="P62" s="353" t="s">
        <v>72</v>
      </c>
      <c r="Q62" s="354"/>
      <c r="R62" s="354"/>
      <c r="S62" s="354"/>
      <c r="T62" s="354"/>
      <c r="U62" s="354"/>
      <c r="V62" s="355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7"/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68"/>
      <c r="P63" s="353" t="s">
        <v>72</v>
      </c>
      <c r="Q63" s="354"/>
      <c r="R63" s="354"/>
      <c r="S63" s="354"/>
      <c r="T63" s="354"/>
      <c r="U63" s="354"/>
      <c r="V63" s="355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0" t="s">
        <v>139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57"/>
      <c r="Z64" s="357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49">
        <v>4607111037008</v>
      </c>
      <c r="E65" s="350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49">
        <v>4607111037398</v>
      </c>
      <c r="E66" s="350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7"/>
      <c r="B67" s="357"/>
      <c r="C67" s="357"/>
      <c r="D67" s="357"/>
      <c r="E67" s="357"/>
      <c r="F67" s="357"/>
      <c r="G67" s="357"/>
      <c r="H67" s="357"/>
      <c r="I67" s="357"/>
      <c r="J67" s="357"/>
      <c r="K67" s="357"/>
      <c r="L67" s="357"/>
      <c r="M67" s="357"/>
      <c r="N67" s="357"/>
      <c r="O67" s="368"/>
      <c r="P67" s="353" t="s">
        <v>72</v>
      </c>
      <c r="Q67" s="354"/>
      <c r="R67" s="354"/>
      <c r="S67" s="354"/>
      <c r="T67" s="354"/>
      <c r="U67" s="354"/>
      <c r="V67" s="355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7"/>
      <c r="B68" s="357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68"/>
      <c r="P68" s="353" t="s">
        <v>72</v>
      </c>
      <c r="Q68" s="354"/>
      <c r="R68" s="354"/>
      <c r="S68" s="354"/>
      <c r="T68" s="354"/>
      <c r="U68" s="354"/>
      <c r="V68" s="355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0" t="s">
        <v>145</v>
      </c>
      <c r="B69" s="357"/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7"/>
      <c r="P69" s="357"/>
      <c r="Q69" s="357"/>
      <c r="R69" s="357"/>
      <c r="S69" s="357"/>
      <c r="T69" s="357"/>
      <c r="U69" s="357"/>
      <c r="V69" s="357"/>
      <c r="W69" s="357"/>
      <c r="X69" s="357"/>
      <c r="Y69" s="357"/>
      <c r="Z69" s="357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49">
        <v>4607111036995</v>
      </c>
      <c r="E70" s="350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7"/>
      <c r="R70" s="347"/>
      <c r="S70" s="347"/>
      <c r="T70" s="348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49">
        <v>4607111039705</v>
      </c>
      <c r="E71" s="350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7" t="s">
        <v>150</v>
      </c>
      <c r="Q71" s="347"/>
      <c r="R71" s="347"/>
      <c r="S71" s="347"/>
      <c r="T71" s="348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49">
        <v>4607111039729</v>
      </c>
      <c r="E72" s="350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3" t="s">
        <v>153</v>
      </c>
      <c r="Q72" s="347"/>
      <c r="R72" s="347"/>
      <c r="S72" s="347"/>
      <c r="T72" s="348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49">
        <v>4607111038159</v>
      </c>
      <c r="E73" s="350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28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49">
        <v>4620207490228</v>
      </c>
      <c r="E74" s="350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1" t="s">
        <v>159</v>
      </c>
      <c r="Q74" s="347"/>
      <c r="R74" s="347"/>
      <c r="S74" s="347"/>
      <c r="T74" s="348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7"/>
      <c r="B75" s="357"/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68"/>
      <c r="P75" s="353" t="s">
        <v>72</v>
      </c>
      <c r="Q75" s="354"/>
      <c r="R75" s="354"/>
      <c r="S75" s="354"/>
      <c r="T75" s="354"/>
      <c r="U75" s="354"/>
      <c r="V75" s="355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7"/>
      <c r="B76" s="357"/>
      <c r="C76" s="357"/>
      <c r="D76" s="357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68"/>
      <c r="P76" s="353" t="s">
        <v>72</v>
      </c>
      <c r="Q76" s="354"/>
      <c r="R76" s="354"/>
      <c r="S76" s="354"/>
      <c r="T76" s="354"/>
      <c r="U76" s="354"/>
      <c r="V76" s="355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56" t="s">
        <v>160</v>
      </c>
      <c r="B77" s="357"/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Z77" s="357"/>
      <c r="AA77" s="337"/>
      <c r="AB77" s="337"/>
      <c r="AC77" s="337"/>
    </row>
    <row r="78" spans="1:68" ht="14.25" hidden="1" customHeight="1" x14ac:dyDescent="0.25">
      <c r="A78" s="360" t="s">
        <v>63</v>
      </c>
      <c r="B78" s="357"/>
      <c r="C78" s="357"/>
      <c r="D78" s="357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Z78" s="357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49">
        <v>4607111037411</v>
      </c>
      <c r="E79" s="350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2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165</v>
      </c>
      <c r="B80" s="54" t="s">
        <v>166</v>
      </c>
      <c r="C80" s="31">
        <v>4301070981</v>
      </c>
      <c r="D80" s="349">
        <v>4607111036728</v>
      </c>
      <c r="E80" s="350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67"/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68"/>
      <c r="P81" s="353" t="s">
        <v>72</v>
      </c>
      <c r="Q81" s="354"/>
      <c r="R81" s="354"/>
      <c r="S81" s="354"/>
      <c r="T81" s="354"/>
      <c r="U81" s="354"/>
      <c r="V81" s="355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hidden="1" x14ac:dyDescent="0.2">
      <c r="A82" s="357"/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68"/>
      <c r="P82" s="353" t="s">
        <v>72</v>
      </c>
      <c r="Q82" s="354"/>
      <c r="R82" s="354"/>
      <c r="S82" s="354"/>
      <c r="T82" s="354"/>
      <c r="U82" s="354"/>
      <c r="V82" s="355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hidden="1" customHeight="1" x14ac:dyDescent="0.25">
      <c r="A83" s="356" t="s">
        <v>167</v>
      </c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Z83" s="357"/>
      <c r="AA83" s="337"/>
      <c r="AB83" s="337"/>
      <c r="AC83" s="337"/>
    </row>
    <row r="84" spans="1:68" ht="14.25" hidden="1" customHeight="1" x14ac:dyDescent="0.25">
      <c r="A84" s="360" t="s">
        <v>145</v>
      </c>
      <c r="B84" s="357"/>
      <c r="C84" s="357"/>
      <c r="D84" s="357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Z84" s="357"/>
      <c r="AA84" s="338"/>
      <c r="AB84" s="338"/>
      <c r="AC84" s="338"/>
    </row>
    <row r="85" spans="1:68" ht="27" hidden="1" customHeight="1" x14ac:dyDescent="0.25">
      <c r="A85" s="54" t="s">
        <v>168</v>
      </c>
      <c r="B85" s="54" t="s">
        <v>169</v>
      </c>
      <c r="C85" s="31">
        <v>4301135584</v>
      </c>
      <c r="D85" s="349">
        <v>4607111033659</v>
      </c>
      <c r="E85" s="350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6" t="s">
        <v>170</v>
      </c>
      <c r="Q85" s="347"/>
      <c r="R85" s="347"/>
      <c r="S85" s="347"/>
      <c r="T85" s="348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6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68"/>
      <c r="P86" s="353" t="s">
        <v>72</v>
      </c>
      <c r="Q86" s="354"/>
      <c r="R86" s="354"/>
      <c r="S86" s="354"/>
      <c r="T86" s="354"/>
      <c r="U86" s="354"/>
      <c r="V86" s="355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hidden="1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68"/>
      <c r="P87" s="353" t="s">
        <v>72</v>
      </c>
      <c r="Q87" s="354"/>
      <c r="R87" s="354"/>
      <c r="S87" s="354"/>
      <c r="T87" s="354"/>
      <c r="U87" s="354"/>
      <c r="V87" s="355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hidden="1" customHeight="1" x14ac:dyDescent="0.25">
      <c r="A88" s="356" t="s">
        <v>172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Z88" s="357"/>
      <c r="AA88" s="337"/>
      <c r="AB88" s="337"/>
      <c r="AC88" s="337"/>
    </row>
    <row r="89" spans="1:68" ht="14.25" hidden="1" customHeight="1" x14ac:dyDescent="0.25">
      <c r="A89" s="360" t="s">
        <v>173</v>
      </c>
      <c r="B89" s="357"/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Z89" s="357"/>
      <c r="AA89" s="338"/>
      <c r="AB89" s="338"/>
      <c r="AC89" s="338"/>
    </row>
    <row r="90" spans="1:68" ht="27" hidden="1" customHeight="1" x14ac:dyDescent="0.25">
      <c r="A90" s="54" t="s">
        <v>174</v>
      </c>
      <c r="B90" s="54" t="s">
        <v>175</v>
      </c>
      <c r="C90" s="31">
        <v>4301131041</v>
      </c>
      <c r="D90" s="349">
        <v>4607111034120</v>
      </c>
      <c r="E90" s="350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4" t="s">
        <v>176</v>
      </c>
      <c r="Q90" s="347"/>
      <c r="R90" s="347"/>
      <c r="S90" s="347"/>
      <c r="T90" s="348"/>
      <c r="U90" s="34"/>
      <c r="V90" s="34"/>
      <c r="W90" s="35" t="s">
        <v>69</v>
      </c>
      <c r="X90" s="342">
        <v>0</v>
      </c>
      <c r="Y90" s="343">
        <f>IFERROR(IF(X90="","",X90),"")</f>
        <v>0</v>
      </c>
      <c r="Z90" s="36">
        <f>IFERROR(IF(X90="","",X90*0.01788),"")</f>
        <v>0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49">
        <v>4607111034137</v>
      </c>
      <c r="E91" s="350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69</v>
      </c>
      <c r="X91" s="342">
        <v>28</v>
      </c>
      <c r="Y91" s="343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67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68"/>
      <c r="P92" s="353" t="s">
        <v>72</v>
      </c>
      <c r="Q92" s="354"/>
      <c r="R92" s="354"/>
      <c r="S92" s="354"/>
      <c r="T92" s="354"/>
      <c r="U92" s="354"/>
      <c r="V92" s="355"/>
      <c r="W92" s="37" t="s">
        <v>69</v>
      </c>
      <c r="X92" s="344">
        <f>IFERROR(SUM(X90:X91),"0")</f>
        <v>28</v>
      </c>
      <c r="Y92" s="344">
        <f>IFERROR(SUM(Y90:Y91),"0")</f>
        <v>28</v>
      </c>
      <c r="Z92" s="344">
        <f>IFERROR(IF(Z90="",0,Z90),"0")+IFERROR(IF(Z91="",0,Z91),"0")</f>
        <v>0.50063999999999997</v>
      </c>
      <c r="AA92" s="345"/>
      <c r="AB92" s="345"/>
      <c r="AC92" s="345"/>
    </row>
    <row r="93" spans="1:68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68"/>
      <c r="P93" s="353" t="s">
        <v>72</v>
      </c>
      <c r="Q93" s="354"/>
      <c r="R93" s="354"/>
      <c r="S93" s="354"/>
      <c r="T93" s="354"/>
      <c r="U93" s="354"/>
      <c r="V93" s="355"/>
      <c r="W93" s="37" t="s">
        <v>73</v>
      </c>
      <c r="X93" s="344">
        <f>IFERROR(SUMPRODUCT(X90:X91*H90:H91),"0")</f>
        <v>100.8</v>
      </c>
      <c r="Y93" s="344">
        <f>IFERROR(SUMPRODUCT(Y90:Y91*H90:H91),"0")</f>
        <v>100.8</v>
      </c>
      <c r="Z93" s="37"/>
      <c r="AA93" s="345"/>
      <c r="AB93" s="345"/>
      <c r="AC93" s="345"/>
    </row>
    <row r="94" spans="1:68" ht="16.5" hidden="1" customHeight="1" x14ac:dyDescent="0.25">
      <c r="A94" s="356" t="s">
        <v>181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Z94" s="357"/>
      <c r="AA94" s="337"/>
      <c r="AB94" s="337"/>
      <c r="AC94" s="337"/>
    </row>
    <row r="95" spans="1:68" ht="14.25" hidden="1" customHeight="1" x14ac:dyDescent="0.25">
      <c r="A95" s="360" t="s">
        <v>145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Z95" s="357"/>
      <c r="AA95" s="338"/>
      <c r="AB95" s="338"/>
      <c r="AC95" s="338"/>
    </row>
    <row r="96" spans="1:68" ht="27" hidden="1" customHeight="1" x14ac:dyDescent="0.25">
      <c r="A96" s="54" t="s">
        <v>182</v>
      </c>
      <c r="B96" s="54" t="s">
        <v>183</v>
      </c>
      <c r="C96" s="31">
        <v>4301135569</v>
      </c>
      <c r="D96" s="349">
        <v>4607111033628</v>
      </c>
      <c r="E96" s="350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3" t="s">
        <v>184</v>
      </c>
      <c r="Q96" s="347"/>
      <c r="R96" s="347"/>
      <c r="S96" s="347"/>
      <c r="T96" s="348"/>
      <c r="U96" s="34"/>
      <c r="V96" s="34"/>
      <c r="W96" s="35" t="s">
        <v>69</v>
      </c>
      <c r="X96" s="342">
        <v>0</v>
      </c>
      <c r="Y96" s="343">
        <f t="shared" ref="Y96:Y101" si="6">IFERROR(IF(X96="","",X96),"")</f>
        <v>0</v>
      </c>
      <c r="Z96" s="36">
        <f t="shared" ref="Z96:Z101" si="7">IFERROR(IF(X96="","",X96*0.01788),"")</f>
        <v>0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0</v>
      </c>
      <c r="BN96" s="67">
        <f t="shared" ref="BN96:BN101" si="9">IFERROR(Y96*I96,"0")</f>
        <v>0</v>
      </c>
      <c r="BO96" s="67">
        <f t="shared" ref="BO96:BO101" si="10">IFERROR(X96/J96,"0")</f>
        <v>0</v>
      </c>
      <c r="BP96" s="67">
        <f t="shared" ref="BP96:BP101" si="11">IFERROR(Y96/J96,"0")</f>
        <v>0</v>
      </c>
    </row>
    <row r="97" spans="1:68" ht="27" hidden="1" customHeight="1" x14ac:dyDescent="0.25">
      <c r="A97" s="54" t="s">
        <v>185</v>
      </c>
      <c r="B97" s="54" t="s">
        <v>186</v>
      </c>
      <c r="C97" s="31">
        <v>4301135565</v>
      </c>
      <c r="D97" s="349">
        <v>4607111033451</v>
      </c>
      <c r="E97" s="350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1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69</v>
      </c>
      <c r="X97" s="342">
        <v>0</v>
      </c>
      <c r="Y97" s="343">
        <f t="shared" si="6"/>
        <v>0</v>
      </c>
      <c r="Z97" s="36">
        <f t="shared" si="7"/>
        <v>0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187</v>
      </c>
      <c r="B98" s="54" t="s">
        <v>188</v>
      </c>
      <c r="C98" s="31">
        <v>4301135575</v>
      </c>
      <c r="D98" s="349">
        <v>4607111035141</v>
      </c>
      <c r="E98" s="350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2" t="s">
        <v>189</v>
      </c>
      <c r="Q98" s="347"/>
      <c r="R98" s="347"/>
      <c r="S98" s="347"/>
      <c r="T98" s="348"/>
      <c r="U98" s="34"/>
      <c r="V98" s="34"/>
      <c r="W98" s="35" t="s">
        <v>69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191</v>
      </c>
      <c r="B99" s="54" t="s">
        <v>192</v>
      </c>
      <c r="C99" s="31">
        <v>4301135578</v>
      </c>
      <c r="D99" s="349">
        <v>4607111033444</v>
      </c>
      <c r="E99" s="350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2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69</v>
      </c>
      <c r="X99" s="342">
        <v>0</v>
      </c>
      <c r="Y99" s="343">
        <f t="shared" si="6"/>
        <v>0</v>
      </c>
      <c r="Z99" s="36">
        <f t="shared" si="7"/>
        <v>0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49">
        <v>4607111035028</v>
      </c>
      <c r="E100" s="350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69</v>
      </c>
      <c r="X100" s="342">
        <v>14</v>
      </c>
      <c r="Y100" s="343">
        <f t="shared" si="6"/>
        <v>14</v>
      </c>
      <c r="Z100" s="36">
        <f t="shared" si="7"/>
        <v>0.25031999999999999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62.283200000000008</v>
      </c>
      <c r="BN100" s="67">
        <f t="shared" si="9"/>
        <v>62.283200000000008</v>
      </c>
      <c r="BO100" s="67">
        <f t="shared" si="10"/>
        <v>0.2</v>
      </c>
      <c r="BP100" s="67">
        <f t="shared" si="11"/>
        <v>0.2</v>
      </c>
    </row>
    <row r="101" spans="1:68" ht="27" hidden="1" customHeight="1" x14ac:dyDescent="0.25">
      <c r="A101" s="54" t="s">
        <v>195</v>
      </c>
      <c r="B101" s="54" t="s">
        <v>196</v>
      </c>
      <c r="C101" s="31">
        <v>4301135285</v>
      </c>
      <c r="D101" s="349">
        <v>4607111036407</v>
      </c>
      <c r="E101" s="350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69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x14ac:dyDescent="0.2">
      <c r="A102" s="367"/>
      <c r="B102" s="357"/>
      <c r="C102" s="357"/>
      <c r="D102" s="357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68"/>
      <c r="P102" s="353" t="s">
        <v>72</v>
      </c>
      <c r="Q102" s="354"/>
      <c r="R102" s="354"/>
      <c r="S102" s="354"/>
      <c r="T102" s="354"/>
      <c r="U102" s="354"/>
      <c r="V102" s="355"/>
      <c r="W102" s="37" t="s">
        <v>69</v>
      </c>
      <c r="X102" s="344">
        <f>IFERROR(SUM(X96:X101),"0")</f>
        <v>14</v>
      </c>
      <c r="Y102" s="344">
        <f>IFERROR(SUM(Y96:Y101),"0")</f>
        <v>14</v>
      </c>
      <c r="Z102" s="344">
        <f>IFERROR(IF(Z96="",0,Z96),"0")+IFERROR(IF(Z97="",0,Z97),"0")+IFERROR(IF(Z98="",0,Z98),"0")+IFERROR(IF(Z99="",0,Z99),"0")+IFERROR(IF(Z100="",0,Z100),"0")+IFERROR(IF(Z101="",0,Z101),"0")</f>
        <v>0.25031999999999999</v>
      </c>
      <c r="AA102" s="345"/>
      <c r="AB102" s="345"/>
      <c r="AC102" s="345"/>
    </row>
    <row r="103" spans="1:68" x14ac:dyDescent="0.2">
      <c r="A103" s="357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68"/>
      <c r="P103" s="353" t="s">
        <v>72</v>
      </c>
      <c r="Q103" s="354"/>
      <c r="R103" s="354"/>
      <c r="S103" s="354"/>
      <c r="T103" s="354"/>
      <c r="U103" s="354"/>
      <c r="V103" s="355"/>
      <c r="W103" s="37" t="s">
        <v>73</v>
      </c>
      <c r="X103" s="344">
        <f>IFERROR(SUMPRODUCT(X96:X101*H96:H101),"0")</f>
        <v>53.76</v>
      </c>
      <c r="Y103" s="344">
        <f>IFERROR(SUMPRODUCT(Y96:Y101*H96:H101),"0")</f>
        <v>53.76</v>
      </c>
      <c r="Z103" s="37"/>
      <c r="AA103" s="345"/>
      <c r="AB103" s="345"/>
      <c r="AC103" s="345"/>
    </row>
    <row r="104" spans="1:68" ht="16.5" hidden="1" customHeight="1" x14ac:dyDescent="0.25">
      <c r="A104" s="356" t="s">
        <v>198</v>
      </c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Z104" s="357"/>
      <c r="AA104" s="337"/>
      <c r="AB104" s="337"/>
      <c r="AC104" s="337"/>
    </row>
    <row r="105" spans="1:68" ht="14.25" hidden="1" customHeight="1" x14ac:dyDescent="0.25">
      <c r="A105" s="360" t="s">
        <v>139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57"/>
      <c r="Z105" s="357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49">
        <v>4607025784012</v>
      </c>
      <c r="E106" s="350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49">
        <v>4607025784319</v>
      </c>
      <c r="E107" s="350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1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4301136039</v>
      </c>
      <c r="D108" s="349">
        <v>4607111035370</v>
      </c>
      <c r="E108" s="350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8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67"/>
      <c r="B109" s="357"/>
      <c r="C109" s="357"/>
      <c r="D109" s="357"/>
      <c r="E109" s="357"/>
      <c r="F109" s="357"/>
      <c r="G109" s="357"/>
      <c r="H109" s="357"/>
      <c r="I109" s="357"/>
      <c r="J109" s="357"/>
      <c r="K109" s="357"/>
      <c r="L109" s="357"/>
      <c r="M109" s="357"/>
      <c r="N109" s="357"/>
      <c r="O109" s="368"/>
      <c r="P109" s="353" t="s">
        <v>72</v>
      </c>
      <c r="Q109" s="354"/>
      <c r="R109" s="354"/>
      <c r="S109" s="354"/>
      <c r="T109" s="354"/>
      <c r="U109" s="354"/>
      <c r="V109" s="355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hidden="1" x14ac:dyDescent="0.2">
      <c r="A110" s="357"/>
      <c r="B110" s="357"/>
      <c r="C110" s="357"/>
      <c r="D110" s="357"/>
      <c r="E110" s="357"/>
      <c r="F110" s="357"/>
      <c r="G110" s="357"/>
      <c r="H110" s="357"/>
      <c r="I110" s="357"/>
      <c r="J110" s="357"/>
      <c r="K110" s="357"/>
      <c r="L110" s="357"/>
      <c r="M110" s="357"/>
      <c r="N110" s="357"/>
      <c r="O110" s="368"/>
      <c r="P110" s="353" t="s">
        <v>72</v>
      </c>
      <c r="Q110" s="354"/>
      <c r="R110" s="354"/>
      <c r="S110" s="354"/>
      <c r="T110" s="354"/>
      <c r="U110" s="354"/>
      <c r="V110" s="355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hidden="1" customHeight="1" x14ac:dyDescent="0.25">
      <c r="A111" s="356" t="s">
        <v>208</v>
      </c>
      <c r="B111" s="357"/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37"/>
      <c r="AB111" s="337"/>
      <c r="AC111" s="337"/>
    </row>
    <row r="112" spans="1:68" ht="14.25" hidden="1" customHeight="1" x14ac:dyDescent="0.25">
      <c r="A112" s="360" t="s">
        <v>63</v>
      </c>
      <c r="B112" s="357"/>
      <c r="C112" s="357"/>
      <c r="D112" s="357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Z112" s="357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49">
        <v>4607111039262</v>
      </c>
      <c r="E113" s="350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4301070976</v>
      </c>
      <c r="D114" s="349">
        <v>4607111034144</v>
      </c>
      <c r="E114" s="350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69</v>
      </c>
      <c r="X114" s="342">
        <v>0</v>
      </c>
      <c r="Y114" s="343">
        <f>IFERROR(IF(X114="","",X114),"")</f>
        <v>0</v>
      </c>
      <c r="Z114" s="36">
        <f>IFERROR(IF(X114="","",X114*0.0155),"")</f>
        <v>0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4301071038</v>
      </c>
      <c r="D115" s="349">
        <v>4607111039248</v>
      </c>
      <c r="E115" s="350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69</v>
      </c>
      <c r="X115" s="342">
        <v>0</v>
      </c>
      <c r="Y115" s="343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215</v>
      </c>
      <c r="B116" s="54" t="s">
        <v>216</v>
      </c>
      <c r="C116" s="31">
        <v>4301071049</v>
      </c>
      <c r="D116" s="349">
        <v>4607111039293</v>
      </c>
      <c r="E116" s="350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5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49">
        <v>4607111039279</v>
      </c>
      <c r="E117" s="350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69</v>
      </c>
      <c r="X117" s="342">
        <v>108</v>
      </c>
      <c r="Y117" s="343">
        <f>IFERROR(IF(X117="","",X117),"")</f>
        <v>108</v>
      </c>
      <c r="Z117" s="36">
        <f>IFERROR(IF(X117="","",X117*0.0155),"")</f>
        <v>1.6739999999999999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788.4</v>
      </c>
      <c r="BN117" s="67">
        <f>IFERROR(Y117*I117,"0")</f>
        <v>788.4</v>
      </c>
      <c r="BO117" s="67">
        <f>IFERROR(X117/J117,"0")</f>
        <v>1.2857142857142858</v>
      </c>
      <c r="BP117" s="67">
        <f>IFERROR(Y117/J117,"0")</f>
        <v>1.2857142857142858</v>
      </c>
    </row>
    <row r="118" spans="1:68" x14ac:dyDescent="0.2">
      <c r="A118" s="367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68"/>
      <c r="P118" s="353" t="s">
        <v>72</v>
      </c>
      <c r="Q118" s="354"/>
      <c r="R118" s="354"/>
      <c r="S118" s="354"/>
      <c r="T118" s="354"/>
      <c r="U118" s="354"/>
      <c r="V118" s="355"/>
      <c r="W118" s="37" t="s">
        <v>69</v>
      </c>
      <c r="X118" s="344">
        <f>IFERROR(SUM(X113:X117),"0")</f>
        <v>108</v>
      </c>
      <c r="Y118" s="344">
        <f>IFERROR(SUM(Y113:Y117),"0")</f>
        <v>108</v>
      </c>
      <c r="Z118" s="344">
        <f>IFERROR(IF(Z113="",0,Z113),"0")+IFERROR(IF(Z114="",0,Z114),"0")+IFERROR(IF(Z115="",0,Z115),"0")+IFERROR(IF(Z116="",0,Z116),"0")+IFERROR(IF(Z117="",0,Z117),"0")</f>
        <v>1.6739999999999999</v>
      </c>
      <c r="AA118" s="345"/>
      <c r="AB118" s="345"/>
      <c r="AC118" s="345"/>
    </row>
    <row r="119" spans="1:68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68"/>
      <c r="P119" s="353" t="s">
        <v>72</v>
      </c>
      <c r="Q119" s="354"/>
      <c r="R119" s="354"/>
      <c r="S119" s="354"/>
      <c r="T119" s="354"/>
      <c r="U119" s="354"/>
      <c r="V119" s="355"/>
      <c r="W119" s="37" t="s">
        <v>73</v>
      </c>
      <c r="X119" s="344">
        <f>IFERROR(SUMPRODUCT(X113:X117*H113:H117),"0")</f>
        <v>756</v>
      </c>
      <c r="Y119" s="344">
        <f>IFERROR(SUMPRODUCT(Y113:Y117*H113:H117),"0")</f>
        <v>756</v>
      </c>
      <c r="Z119" s="37"/>
      <c r="AA119" s="345"/>
      <c r="AB119" s="345"/>
      <c r="AC119" s="345"/>
    </row>
    <row r="120" spans="1:68" ht="16.5" hidden="1" customHeight="1" x14ac:dyDescent="0.25">
      <c r="A120" s="356" t="s">
        <v>219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37"/>
      <c r="AB120" s="337"/>
      <c r="AC120" s="337"/>
    </row>
    <row r="121" spans="1:68" ht="14.25" hidden="1" customHeight="1" x14ac:dyDescent="0.25">
      <c r="A121" s="360" t="s">
        <v>145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49">
        <v>4607111034014</v>
      </c>
      <c r="E122" s="350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47"/>
      <c r="R122" s="347"/>
      <c r="S122" s="347"/>
      <c r="T122" s="348"/>
      <c r="U122" s="34"/>
      <c r="V122" s="34"/>
      <c r="W122" s="35" t="s">
        <v>69</v>
      </c>
      <c r="X122" s="342">
        <v>14</v>
      </c>
      <c r="Y122" s="343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49">
        <v>4607111033994</v>
      </c>
      <c r="E123" s="350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69</v>
      </c>
      <c r="X123" s="342">
        <v>28</v>
      </c>
      <c r="Y123" s="34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103.70079999999999</v>
      </c>
      <c r="BN123" s="67">
        <f>IFERROR(Y123*I123,"0")</f>
        <v>103.70079999999999</v>
      </c>
      <c r="BO123" s="67">
        <f>IFERROR(X123/J123,"0")</f>
        <v>0.4</v>
      </c>
      <c r="BP123" s="67">
        <f>IFERROR(Y123/J123,"0")</f>
        <v>0.4</v>
      </c>
    </row>
    <row r="124" spans="1:68" x14ac:dyDescent="0.2">
      <c r="A124" s="367"/>
      <c r="B124" s="357"/>
      <c r="C124" s="357"/>
      <c r="D124" s="357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68"/>
      <c r="P124" s="353" t="s">
        <v>72</v>
      </c>
      <c r="Q124" s="354"/>
      <c r="R124" s="354"/>
      <c r="S124" s="354"/>
      <c r="T124" s="354"/>
      <c r="U124" s="354"/>
      <c r="V124" s="355"/>
      <c r="W124" s="37" t="s">
        <v>69</v>
      </c>
      <c r="X124" s="344">
        <f>IFERROR(SUM(X122:X123),"0")</f>
        <v>42</v>
      </c>
      <c r="Y124" s="344">
        <f>IFERROR(SUM(Y122:Y123),"0")</f>
        <v>42</v>
      </c>
      <c r="Z124" s="344">
        <f>IFERROR(IF(Z122="",0,Z122),"0")+IFERROR(IF(Z123="",0,Z123),"0")</f>
        <v>0.75095999999999996</v>
      </c>
      <c r="AA124" s="345"/>
      <c r="AB124" s="345"/>
      <c r="AC124" s="345"/>
    </row>
    <row r="125" spans="1:68" x14ac:dyDescent="0.2">
      <c r="A125" s="357"/>
      <c r="B125" s="357"/>
      <c r="C125" s="357"/>
      <c r="D125" s="357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68"/>
      <c r="P125" s="353" t="s">
        <v>72</v>
      </c>
      <c r="Q125" s="354"/>
      <c r="R125" s="354"/>
      <c r="S125" s="354"/>
      <c r="T125" s="354"/>
      <c r="U125" s="354"/>
      <c r="V125" s="355"/>
      <c r="W125" s="37" t="s">
        <v>73</v>
      </c>
      <c r="X125" s="344">
        <f>IFERROR(SUMPRODUCT(X122:X123*H122:H123),"0")</f>
        <v>126</v>
      </c>
      <c r="Y125" s="344">
        <f>IFERROR(SUMPRODUCT(Y122:Y123*H122:H123),"0")</f>
        <v>126</v>
      </c>
      <c r="Z125" s="37"/>
      <c r="AA125" s="345"/>
      <c r="AB125" s="345"/>
      <c r="AC125" s="345"/>
    </row>
    <row r="126" spans="1:68" ht="16.5" hidden="1" customHeight="1" x14ac:dyDescent="0.25">
      <c r="A126" s="356" t="s">
        <v>225</v>
      </c>
      <c r="B126" s="357"/>
      <c r="C126" s="357"/>
      <c r="D126" s="357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Z126" s="357"/>
      <c r="AA126" s="337"/>
      <c r="AB126" s="337"/>
      <c r="AC126" s="337"/>
    </row>
    <row r="127" spans="1:68" ht="14.25" hidden="1" customHeight="1" x14ac:dyDescent="0.25">
      <c r="A127" s="360" t="s">
        <v>145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38"/>
      <c r="AB127" s="338"/>
      <c r="AC127" s="338"/>
    </row>
    <row r="128" spans="1:68" ht="27" hidden="1" customHeight="1" x14ac:dyDescent="0.25">
      <c r="A128" s="54" t="s">
        <v>226</v>
      </c>
      <c r="B128" s="54" t="s">
        <v>227</v>
      </c>
      <c r="C128" s="31">
        <v>4301135311</v>
      </c>
      <c r="D128" s="349">
        <v>4607111039095</v>
      </c>
      <c r="E128" s="350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47"/>
      <c r="R128" s="347"/>
      <c r="S128" s="347"/>
      <c r="T128" s="348"/>
      <c r="U128" s="34"/>
      <c r="V128" s="34"/>
      <c r="W128" s="35" t="s">
        <v>69</v>
      </c>
      <c r="X128" s="342">
        <v>0</v>
      </c>
      <c r="Y128" s="343">
        <f>IFERROR(IF(X128="","",X128),"")</f>
        <v>0</v>
      </c>
      <c r="Z128" s="36">
        <f>IFERROR(IF(X128="","",X128*0.01788),"")</f>
        <v>0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hidden="1" customHeight="1" x14ac:dyDescent="0.25">
      <c r="A129" s="54" t="s">
        <v>229</v>
      </c>
      <c r="B129" s="54" t="s">
        <v>230</v>
      </c>
      <c r="C129" s="31">
        <v>4301135534</v>
      </c>
      <c r="D129" s="349">
        <v>4607111034199</v>
      </c>
      <c r="E129" s="350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47"/>
      <c r="R129" s="347"/>
      <c r="S129" s="347"/>
      <c r="T129" s="348"/>
      <c r="U129" s="34"/>
      <c r="V129" s="34"/>
      <c r="W129" s="35" t="s">
        <v>69</v>
      </c>
      <c r="X129" s="342">
        <v>0</v>
      </c>
      <c r="Y129" s="343">
        <f>IFERROR(IF(X129="","",X129),"")</f>
        <v>0</v>
      </c>
      <c r="Z129" s="36">
        <f>IFERROR(IF(X129="","",X129*0.01788),"")</f>
        <v>0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6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68"/>
      <c r="P130" s="353" t="s">
        <v>72</v>
      </c>
      <c r="Q130" s="354"/>
      <c r="R130" s="354"/>
      <c r="S130" s="354"/>
      <c r="T130" s="354"/>
      <c r="U130" s="354"/>
      <c r="V130" s="355"/>
      <c r="W130" s="37" t="s">
        <v>69</v>
      </c>
      <c r="X130" s="344">
        <f>IFERROR(SUM(X128:X129),"0")</f>
        <v>0</v>
      </c>
      <c r="Y130" s="344">
        <f>IFERROR(SUM(Y128:Y129),"0")</f>
        <v>0</v>
      </c>
      <c r="Z130" s="344">
        <f>IFERROR(IF(Z128="",0,Z128),"0")+IFERROR(IF(Z129="",0,Z129),"0")</f>
        <v>0</v>
      </c>
      <c r="AA130" s="345"/>
      <c r="AB130" s="345"/>
      <c r="AC130" s="345"/>
    </row>
    <row r="131" spans="1:68" hidden="1" x14ac:dyDescent="0.2">
      <c r="A131" s="357"/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68"/>
      <c r="P131" s="353" t="s">
        <v>72</v>
      </c>
      <c r="Q131" s="354"/>
      <c r="R131" s="354"/>
      <c r="S131" s="354"/>
      <c r="T131" s="354"/>
      <c r="U131" s="354"/>
      <c r="V131" s="355"/>
      <c r="W131" s="37" t="s">
        <v>73</v>
      </c>
      <c r="X131" s="344">
        <f>IFERROR(SUMPRODUCT(X128:X129*H128:H129),"0")</f>
        <v>0</v>
      </c>
      <c r="Y131" s="344">
        <f>IFERROR(SUMPRODUCT(Y128:Y129*H128:H129),"0")</f>
        <v>0</v>
      </c>
      <c r="Z131" s="37"/>
      <c r="AA131" s="345"/>
      <c r="AB131" s="345"/>
      <c r="AC131" s="345"/>
    </row>
    <row r="132" spans="1:68" ht="16.5" hidden="1" customHeight="1" x14ac:dyDescent="0.25">
      <c r="A132" s="356" t="s">
        <v>232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37"/>
      <c r="AB132" s="337"/>
      <c r="AC132" s="337"/>
    </row>
    <row r="133" spans="1:68" ht="14.25" hidden="1" customHeight="1" x14ac:dyDescent="0.25">
      <c r="A133" s="360" t="s">
        <v>145</v>
      </c>
      <c r="B133" s="357"/>
      <c r="C133" s="357"/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338"/>
      <c r="AB133" s="338"/>
      <c r="AC133" s="338"/>
    </row>
    <row r="134" spans="1:68" ht="27" hidden="1" customHeight="1" x14ac:dyDescent="0.25">
      <c r="A134" s="54" t="s">
        <v>233</v>
      </c>
      <c r="B134" s="54" t="s">
        <v>234</v>
      </c>
      <c r="C134" s="31">
        <v>4301135275</v>
      </c>
      <c r="D134" s="349">
        <v>4607111034380</v>
      </c>
      <c r="E134" s="350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47"/>
      <c r="R134" s="347"/>
      <c r="S134" s="347"/>
      <c r="T134" s="348"/>
      <c r="U134" s="34"/>
      <c r="V134" s="34"/>
      <c r="W134" s="35" t="s">
        <v>69</v>
      </c>
      <c r="X134" s="342">
        <v>0</v>
      </c>
      <c r="Y134" s="343">
        <f>IFERROR(IF(X134="","",X134),"")</f>
        <v>0</v>
      </c>
      <c r="Z134" s="36">
        <f>IFERROR(IF(X134="","",X134*0.01788),"")</f>
        <v>0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4301135277</v>
      </c>
      <c r="D135" s="349">
        <v>4607111034397</v>
      </c>
      <c r="E135" s="350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69</v>
      </c>
      <c r="X135" s="342">
        <v>0</v>
      </c>
      <c r="Y135" s="343">
        <f>IFERROR(IF(X135="","",X135),"")</f>
        <v>0</v>
      </c>
      <c r="Z135" s="36">
        <f>IFERROR(IF(X135="","",X135*0.01788),"")</f>
        <v>0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67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68"/>
      <c r="P136" s="353" t="s">
        <v>72</v>
      </c>
      <c r="Q136" s="354"/>
      <c r="R136" s="354"/>
      <c r="S136" s="354"/>
      <c r="T136" s="354"/>
      <c r="U136" s="354"/>
      <c r="V136" s="355"/>
      <c r="W136" s="37" t="s">
        <v>69</v>
      </c>
      <c r="X136" s="344">
        <f>IFERROR(SUM(X134:X135),"0")</f>
        <v>0</v>
      </c>
      <c r="Y136" s="344">
        <f>IFERROR(SUM(Y134:Y135),"0")</f>
        <v>0</v>
      </c>
      <c r="Z136" s="344">
        <f>IFERROR(IF(Z134="",0,Z134),"0")+IFERROR(IF(Z135="",0,Z135),"0")</f>
        <v>0</v>
      </c>
      <c r="AA136" s="345"/>
      <c r="AB136" s="345"/>
      <c r="AC136" s="345"/>
    </row>
    <row r="137" spans="1:68" hidden="1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68"/>
      <c r="P137" s="353" t="s">
        <v>72</v>
      </c>
      <c r="Q137" s="354"/>
      <c r="R137" s="354"/>
      <c r="S137" s="354"/>
      <c r="T137" s="354"/>
      <c r="U137" s="354"/>
      <c r="V137" s="355"/>
      <c r="W137" s="37" t="s">
        <v>73</v>
      </c>
      <c r="X137" s="344">
        <f>IFERROR(SUMPRODUCT(X134:X135*H134:H135),"0")</f>
        <v>0</v>
      </c>
      <c r="Y137" s="344">
        <f>IFERROR(SUMPRODUCT(Y134:Y135*H134:H135),"0")</f>
        <v>0</v>
      </c>
      <c r="Z137" s="37"/>
      <c r="AA137" s="345"/>
      <c r="AB137" s="345"/>
      <c r="AC137" s="345"/>
    </row>
    <row r="138" spans="1:68" ht="16.5" hidden="1" customHeight="1" x14ac:dyDescent="0.25">
      <c r="A138" s="356" t="s">
        <v>238</v>
      </c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Z138" s="357"/>
      <c r="AA138" s="337"/>
      <c r="AB138" s="337"/>
      <c r="AC138" s="337"/>
    </row>
    <row r="139" spans="1:68" ht="14.25" hidden="1" customHeight="1" x14ac:dyDescent="0.25">
      <c r="A139" s="360" t="s">
        <v>145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Z139" s="357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49">
        <v>4607111035806</v>
      </c>
      <c r="E140" s="350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60" t="s">
        <v>241</v>
      </c>
      <c r="Q140" s="347"/>
      <c r="R140" s="347"/>
      <c r="S140" s="347"/>
      <c r="T140" s="348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67"/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68"/>
      <c r="P141" s="353" t="s">
        <v>72</v>
      </c>
      <c r="Q141" s="354"/>
      <c r="R141" s="354"/>
      <c r="S141" s="354"/>
      <c r="T141" s="354"/>
      <c r="U141" s="354"/>
      <c r="V141" s="355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7"/>
      <c r="B142" s="357"/>
      <c r="C142" s="357"/>
      <c r="D142" s="357"/>
      <c r="E142" s="357"/>
      <c r="F142" s="357"/>
      <c r="G142" s="357"/>
      <c r="H142" s="357"/>
      <c r="I142" s="357"/>
      <c r="J142" s="357"/>
      <c r="K142" s="357"/>
      <c r="L142" s="357"/>
      <c r="M142" s="357"/>
      <c r="N142" s="357"/>
      <c r="O142" s="368"/>
      <c r="P142" s="353" t="s">
        <v>72</v>
      </c>
      <c r="Q142" s="354"/>
      <c r="R142" s="354"/>
      <c r="S142" s="354"/>
      <c r="T142" s="354"/>
      <c r="U142" s="354"/>
      <c r="V142" s="355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56" t="s">
        <v>243</v>
      </c>
      <c r="B143" s="357"/>
      <c r="C143" s="357"/>
      <c r="D143" s="357"/>
      <c r="E143" s="357"/>
      <c r="F143" s="357"/>
      <c r="G143" s="357"/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  <c r="V143" s="357"/>
      <c r="W143" s="357"/>
      <c r="X143" s="357"/>
      <c r="Y143" s="357"/>
      <c r="Z143" s="357"/>
      <c r="AA143" s="337"/>
      <c r="AB143" s="337"/>
      <c r="AC143" s="337"/>
    </row>
    <row r="144" spans="1:68" ht="14.25" hidden="1" customHeight="1" x14ac:dyDescent="0.25">
      <c r="A144" s="360" t="s">
        <v>145</v>
      </c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  <c r="V144" s="357"/>
      <c r="W144" s="357"/>
      <c r="X144" s="357"/>
      <c r="Y144" s="357"/>
      <c r="Z144" s="357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49">
        <v>4607111039613</v>
      </c>
      <c r="E145" s="350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5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47"/>
      <c r="R145" s="347"/>
      <c r="S145" s="347"/>
      <c r="T145" s="348"/>
      <c r="U145" s="34"/>
      <c r="V145" s="34"/>
      <c r="W145" s="35" t="s">
        <v>69</v>
      </c>
      <c r="X145" s="342">
        <v>14</v>
      </c>
      <c r="Y145" s="343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36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68"/>
      <c r="P146" s="353" t="s">
        <v>72</v>
      </c>
      <c r="Q146" s="354"/>
      <c r="R146" s="354"/>
      <c r="S146" s="354"/>
      <c r="T146" s="354"/>
      <c r="U146" s="354"/>
      <c r="V146" s="355"/>
      <c r="W146" s="37" t="s">
        <v>69</v>
      </c>
      <c r="X146" s="344">
        <f>IFERROR(SUM(X145:X145),"0")</f>
        <v>14</v>
      </c>
      <c r="Y146" s="344">
        <f>IFERROR(SUM(Y145:Y145),"0")</f>
        <v>14</v>
      </c>
      <c r="Z146" s="344">
        <f>IFERROR(IF(Z145="",0,Z145),"0")</f>
        <v>0.13103999999999999</v>
      </c>
      <c r="AA146" s="345"/>
      <c r="AB146" s="345"/>
      <c r="AC146" s="345"/>
    </row>
    <row r="147" spans="1:68" x14ac:dyDescent="0.2">
      <c r="A147" s="357"/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68"/>
      <c r="P147" s="353" t="s">
        <v>72</v>
      </c>
      <c r="Q147" s="354"/>
      <c r="R147" s="354"/>
      <c r="S147" s="354"/>
      <c r="T147" s="354"/>
      <c r="U147" s="354"/>
      <c r="V147" s="355"/>
      <c r="W147" s="37" t="s">
        <v>73</v>
      </c>
      <c r="X147" s="344">
        <f>IFERROR(SUMPRODUCT(X145:X145*H145:H145),"0")</f>
        <v>37.800000000000004</v>
      </c>
      <c r="Y147" s="344">
        <f>IFERROR(SUMPRODUCT(Y145:Y145*H145:H145),"0")</f>
        <v>37.800000000000004</v>
      </c>
      <c r="Z147" s="37"/>
      <c r="AA147" s="345"/>
      <c r="AB147" s="345"/>
      <c r="AC147" s="345"/>
    </row>
    <row r="148" spans="1:68" ht="16.5" hidden="1" customHeight="1" x14ac:dyDescent="0.25">
      <c r="A148" s="356" t="s">
        <v>246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57"/>
      <c r="Z148" s="357"/>
      <c r="AA148" s="337"/>
      <c r="AB148" s="337"/>
      <c r="AC148" s="337"/>
    </row>
    <row r="149" spans="1:68" ht="14.25" hidden="1" customHeight="1" x14ac:dyDescent="0.25">
      <c r="A149" s="360" t="s">
        <v>247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  <c r="V149" s="357"/>
      <c r="W149" s="357"/>
      <c r="X149" s="357"/>
      <c r="Y149" s="357"/>
      <c r="Z149" s="357"/>
      <c r="AA149" s="338"/>
      <c r="AB149" s="338"/>
      <c r="AC149" s="338"/>
    </row>
    <row r="150" spans="1:68" ht="27" hidden="1" customHeight="1" x14ac:dyDescent="0.25">
      <c r="A150" s="54" t="s">
        <v>248</v>
      </c>
      <c r="B150" s="54" t="s">
        <v>249</v>
      </c>
      <c r="C150" s="31">
        <v>4301071054</v>
      </c>
      <c r="D150" s="349">
        <v>4607111035639</v>
      </c>
      <c r="E150" s="350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3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47"/>
      <c r="R150" s="347"/>
      <c r="S150" s="347"/>
      <c r="T150" s="348"/>
      <c r="U150" s="34"/>
      <c r="V150" s="34"/>
      <c r="W150" s="35" t="s">
        <v>69</v>
      </c>
      <c r="X150" s="342">
        <v>0</v>
      </c>
      <c r="Y150" s="343">
        <f>IFERROR(IF(X150="","",X150),"")</f>
        <v>0</v>
      </c>
      <c r="Z150" s="36">
        <f>IFERROR(IF(X150="","",X150*0.01157),"")</f>
        <v>0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27" hidden="1" customHeight="1" x14ac:dyDescent="0.25">
      <c r="A151" s="54" t="s">
        <v>252</v>
      </c>
      <c r="B151" s="54" t="s">
        <v>253</v>
      </c>
      <c r="C151" s="31">
        <v>4301135540</v>
      </c>
      <c r="D151" s="349">
        <v>4607111035646</v>
      </c>
      <c r="E151" s="350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56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69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67"/>
      <c r="B152" s="357"/>
      <c r="C152" s="357"/>
      <c r="D152" s="357"/>
      <c r="E152" s="357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3" t="s">
        <v>72</v>
      </c>
      <c r="Q152" s="354"/>
      <c r="R152" s="354"/>
      <c r="S152" s="354"/>
      <c r="T152" s="354"/>
      <c r="U152" s="354"/>
      <c r="V152" s="355"/>
      <c r="W152" s="37" t="s">
        <v>69</v>
      </c>
      <c r="X152" s="344">
        <f>IFERROR(SUM(X150:X151),"0")</f>
        <v>0</v>
      </c>
      <c r="Y152" s="344">
        <f>IFERROR(SUM(Y150:Y151),"0")</f>
        <v>0</v>
      </c>
      <c r="Z152" s="344">
        <f>IFERROR(IF(Z150="",0,Z150),"0")+IFERROR(IF(Z151="",0,Z151),"0")</f>
        <v>0</v>
      </c>
      <c r="AA152" s="345"/>
      <c r="AB152" s="345"/>
      <c r="AC152" s="345"/>
    </row>
    <row r="153" spans="1:68" hidden="1" x14ac:dyDescent="0.2">
      <c r="A153" s="357"/>
      <c r="B153" s="357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3" t="s">
        <v>72</v>
      </c>
      <c r="Q153" s="354"/>
      <c r="R153" s="354"/>
      <c r="S153" s="354"/>
      <c r="T153" s="354"/>
      <c r="U153" s="354"/>
      <c r="V153" s="355"/>
      <c r="W153" s="37" t="s">
        <v>73</v>
      </c>
      <c r="X153" s="344">
        <f>IFERROR(SUMPRODUCT(X150:X151*H150:H151),"0")</f>
        <v>0</v>
      </c>
      <c r="Y153" s="344">
        <f>IFERROR(SUMPRODUCT(Y150:Y151*H150:H151),"0")</f>
        <v>0</v>
      </c>
      <c r="Z153" s="37"/>
      <c r="AA153" s="345"/>
      <c r="AB153" s="345"/>
      <c r="AC153" s="345"/>
    </row>
    <row r="154" spans="1:68" ht="16.5" hidden="1" customHeight="1" x14ac:dyDescent="0.25">
      <c r="A154" s="356" t="s">
        <v>254</v>
      </c>
      <c r="B154" s="357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  <c r="V154" s="357"/>
      <c r="W154" s="357"/>
      <c r="X154" s="357"/>
      <c r="Y154" s="357"/>
      <c r="Z154" s="357"/>
      <c r="AA154" s="337"/>
      <c r="AB154" s="337"/>
      <c r="AC154" s="337"/>
    </row>
    <row r="155" spans="1:68" ht="14.25" hidden="1" customHeight="1" x14ac:dyDescent="0.25">
      <c r="A155" s="360" t="s">
        <v>145</v>
      </c>
      <c r="B155" s="357"/>
      <c r="C155" s="357"/>
      <c r="D155" s="357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49">
        <v>4607111036568</v>
      </c>
      <c r="E156" s="350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47"/>
      <c r="R156" s="347"/>
      <c r="S156" s="347"/>
      <c r="T156" s="348"/>
      <c r="U156" s="34"/>
      <c r="V156" s="34"/>
      <c r="W156" s="35" t="s">
        <v>69</v>
      </c>
      <c r="X156" s="342">
        <v>28</v>
      </c>
      <c r="Y156" s="343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67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57"/>
      <c r="N157" s="357"/>
      <c r="O157" s="368"/>
      <c r="P157" s="353" t="s">
        <v>72</v>
      </c>
      <c r="Q157" s="354"/>
      <c r="R157" s="354"/>
      <c r="S157" s="354"/>
      <c r="T157" s="354"/>
      <c r="U157" s="354"/>
      <c r="V157" s="355"/>
      <c r="W157" s="37" t="s">
        <v>69</v>
      </c>
      <c r="X157" s="344">
        <f>IFERROR(SUM(X156:X156),"0")</f>
        <v>28</v>
      </c>
      <c r="Y157" s="344">
        <f>IFERROR(SUM(Y156:Y156),"0")</f>
        <v>28</v>
      </c>
      <c r="Z157" s="344">
        <f>IFERROR(IF(Z156="",0,Z156),"0")</f>
        <v>0.26347999999999999</v>
      </c>
      <c r="AA157" s="345"/>
      <c r="AB157" s="345"/>
      <c r="AC157" s="345"/>
    </row>
    <row r="158" spans="1:68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57"/>
      <c r="N158" s="357"/>
      <c r="O158" s="368"/>
      <c r="P158" s="353" t="s">
        <v>72</v>
      </c>
      <c r="Q158" s="354"/>
      <c r="R158" s="354"/>
      <c r="S158" s="354"/>
      <c r="T158" s="354"/>
      <c r="U158" s="354"/>
      <c r="V158" s="355"/>
      <c r="W158" s="37" t="s">
        <v>73</v>
      </c>
      <c r="X158" s="344">
        <f>IFERROR(SUMPRODUCT(X156:X156*H156:H156),"0")</f>
        <v>47.04</v>
      </c>
      <c r="Y158" s="344">
        <f>IFERROR(SUMPRODUCT(Y156:Y156*H156:H156),"0")</f>
        <v>47.04</v>
      </c>
      <c r="Z158" s="37"/>
      <c r="AA158" s="345"/>
      <c r="AB158" s="345"/>
      <c r="AC158" s="345"/>
    </row>
    <row r="159" spans="1:68" ht="27.75" hidden="1" customHeight="1" x14ac:dyDescent="0.2">
      <c r="A159" s="424" t="s">
        <v>258</v>
      </c>
      <c r="B159" s="425"/>
      <c r="C159" s="425"/>
      <c r="D159" s="425"/>
      <c r="E159" s="425"/>
      <c r="F159" s="425"/>
      <c r="G159" s="425"/>
      <c r="H159" s="425"/>
      <c r="I159" s="425"/>
      <c r="J159" s="425"/>
      <c r="K159" s="425"/>
      <c r="L159" s="425"/>
      <c r="M159" s="425"/>
      <c r="N159" s="425"/>
      <c r="O159" s="425"/>
      <c r="P159" s="425"/>
      <c r="Q159" s="425"/>
      <c r="R159" s="425"/>
      <c r="S159" s="425"/>
      <c r="T159" s="425"/>
      <c r="U159" s="425"/>
      <c r="V159" s="425"/>
      <c r="W159" s="425"/>
      <c r="X159" s="425"/>
      <c r="Y159" s="425"/>
      <c r="Z159" s="425"/>
      <c r="AA159" s="48"/>
      <c r="AB159" s="48"/>
      <c r="AC159" s="48"/>
    </row>
    <row r="160" spans="1:68" ht="16.5" hidden="1" customHeight="1" x14ac:dyDescent="0.25">
      <c r="A160" s="356" t="s">
        <v>259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57"/>
      <c r="Z160" s="357"/>
      <c r="AA160" s="337"/>
      <c r="AB160" s="337"/>
      <c r="AC160" s="337"/>
    </row>
    <row r="161" spans="1:68" ht="14.25" hidden="1" customHeight="1" x14ac:dyDescent="0.25">
      <c r="A161" s="360" t="s">
        <v>145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57"/>
      <c r="Z161" s="357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49">
        <v>4607111039057</v>
      </c>
      <c r="E162" s="350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507" t="s">
        <v>262</v>
      </c>
      <c r="Q162" s="347"/>
      <c r="R162" s="347"/>
      <c r="S162" s="347"/>
      <c r="T162" s="348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67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68"/>
      <c r="P163" s="353" t="s">
        <v>72</v>
      </c>
      <c r="Q163" s="354"/>
      <c r="R163" s="354"/>
      <c r="S163" s="354"/>
      <c r="T163" s="354"/>
      <c r="U163" s="354"/>
      <c r="V163" s="355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57"/>
      <c r="N164" s="357"/>
      <c r="O164" s="368"/>
      <c r="P164" s="353" t="s">
        <v>72</v>
      </c>
      <c r="Q164" s="354"/>
      <c r="R164" s="354"/>
      <c r="S164" s="354"/>
      <c r="T164" s="354"/>
      <c r="U164" s="354"/>
      <c r="V164" s="355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56" t="s">
        <v>263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57"/>
      <c r="Z165" s="357"/>
      <c r="AA165" s="337"/>
      <c r="AB165" s="337"/>
      <c r="AC165" s="337"/>
    </row>
    <row r="166" spans="1:68" ht="14.25" hidden="1" customHeight="1" x14ac:dyDescent="0.25">
      <c r="A166" s="360" t="s">
        <v>63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49">
        <v>4607111036384</v>
      </c>
      <c r="E167" s="350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429" t="s">
        <v>266</v>
      </c>
      <c r="Q167" s="347"/>
      <c r="R167" s="347"/>
      <c r="S167" s="347"/>
      <c r="T167" s="348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49">
        <v>4640242180250</v>
      </c>
      <c r="E168" s="350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418" t="s">
        <v>270</v>
      </c>
      <c r="Q168" s="347"/>
      <c r="R168" s="347"/>
      <c r="S168" s="347"/>
      <c r="T168" s="348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49">
        <v>4607111036216</v>
      </c>
      <c r="E169" s="350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47"/>
      <c r="R169" s="347"/>
      <c r="S169" s="347"/>
      <c r="T169" s="348"/>
      <c r="U169" s="34"/>
      <c r="V169" s="34"/>
      <c r="W169" s="35" t="s">
        <v>69</v>
      </c>
      <c r="X169" s="342">
        <v>36</v>
      </c>
      <c r="Y169" s="343">
        <f>IFERROR(IF(X169="","",X169),"")</f>
        <v>36</v>
      </c>
      <c r="Z169" s="36">
        <f>IFERROR(IF(X169="","",X169*0.00866),"")</f>
        <v>0.31175999999999998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187.67519999999999</v>
      </c>
      <c r="BN169" s="67">
        <f>IFERROR(Y169*I169,"0")</f>
        <v>187.67519999999999</v>
      </c>
      <c r="BO169" s="67">
        <f>IFERROR(X169/J169,"0")</f>
        <v>0.25</v>
      </c>
      <c r="BP169" s="67">
        <f>IFERROR(Y169/J169,"0")</f>
        <v>0.25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49">
        <v>4607111036278</v>
      </c>
      <c r="E170" s="350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2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47"/>
      <c r="R170" s="347"/>
      <c r="S170" s="347"/>
      <c r="T170" s="348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67"/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68"/>
      <c r="P171" s="353" t="s">
        <v>72</v>
      </c>
      <c r="Q171" s="354"/>
      <c r="R171" s="354"/>
      <c r="S171" s="354"/>
      <c r="T171" s="354"/>
      <c r="U171" s="354"/>
      <c r="V171" s="355"/>
      <c r="W171" s="37" t="s">
        <v>69</v>
      </c>
      <c r="X171" s="344">
        <f>IFERROR(SUM(X167:X170),"0")</f>
        <v>36</v>
      </c>
      <c r="Y171" s="344">
        <f>IFERROR(SUM(Y167:Y170),"0")</f>
        <v>36</v>
      </c>
      <c r="Z171" s="344">
        <f>IFERROR(IF(Z167="",0,Z167),"0")+IFERROR(IF(Z168="",0,Z168),"0")+IFERROR(IF(Z169="",0,Z169),"0")+IFERROR(IF(Z170="",0,Z170),"0")</f>
        <v>0.31175999999999998</v>
      </c>
      <c r="AA171" s="345"/>
      <c r="AB171" s="345"/>
      <c r="AC171" s="345"/>
    </row>
    <row r="172" spans="1:68" x14ac:dyDescent="0.2">
      <c r="A172" s="357"/>
      <c r="B172" s="357"/>
      <c r="C172" s="357"/>
      <c r="D172" s="357"/>
      <c r="E172" s="357"/>
      <c r="F172" s="357"/>
      <c r="G172" s="357"/>
      <c r="H172" s="357"/>
      <c r="I172" s="357"/>
      <c r="J172" s="357"/>
      <c r="K172" s="357"/>
      <c r="L172" s="357"/>
      <c r="M172" s="357"/>
      <c r="N172" s="357"/>
      <c r="O172" s="368"/>
      <c r="P172" s="353" t="s">
        <v>72</v>
      </c>
      <c r="Q172" s="354"/>
      <c r="R172" s="354"/>
      <c r="S172" s="354"/>
      <c r="T172" s="354"/>
      <c r="U172" s="354"/>
      <c r="V172" s="355"/>
      <c r="W172" s="37" t="s">
        <v>73</v>
      </c>
      <c r="X172" s="344">
        <f>IFERROR(SUMPRODUCT(X167:X170*H167:H170),"0")</f>
        <v>180</v>
      </c>
      <c r="Y172" s="344">
        <f>IFERROR(SUMPRODUCT(Y167:Y170*H167:H170),"0")</f>
        <v>180</v>
      </c>
      <c r="Z172" s="37"/>
      <c r="AA172" s="345"/>
      <c r="AB172" s="345"/>
      <c r="AC172" s="345"/>
    </row>
    <row r="173" spans="1:68" ht="14.25" hidden="1" customHeight="1" x14ac:dyDescent="0.25">
      <c r="A173" s="360" t="s">
        <v>278</v>
      </c>
      <c r="B173" s="357"/>
      <c r="C173" s="357"/>
      <c r="D173" s="357"/>
      <c r="E173" s="357"/>
      <c r="F173" s="357"/>
      <c r="G173" s="357"/>
      <c r="H173" s="357"/>
      <c r="I173" s="357"/>
      <c r="J173" s="357"/>
      <c r="K173" s="357"/>
      <c r="L173" s="357"/>
      <c r="M173" s="357"/>
      <c r="N173" s="357"/>
      <c r="O173" s="357"/>
      <c r="P173" s="357"/>
      <c r="Q173" s="357"/>
      <c r="R173" s="357"/>
      <c r="S173" s="357"/>
      <c r="T173" s="357"/>
      <c r="U173" s="357"/>
      <c r="V173" s="357"/>
      <c r="W173" s="357"/>
      <c r="X173" s="357"/>
      <c r="Y173" s="357"/>
      <c r="Z173" s="357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49">
        <v>4607111036827</v>
      </c>
      <c r="E174" s="350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5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47"/>
      <c r="R174" s="347"/>
      <c r="S174" s="347"/>
      <c r="T174" s="348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49">
        <v>4607111036834</v>
      </c>
      <c r="E175" s="350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50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6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57"/>
      <c r="N176" s="357"/>
      <c r="O176" s="368"/>
      <c r="P176" s="353" t="s">
        <v>72</v>
      </c>
      <c r="Q176" s="354"/>
      <c r="R176" s="354"/>
      <c r="S176" s="354"/>
      <c r="T176" s="354"/>
      <c r="U176" s="354"/>
      <c r="V176" s="355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68"/>
      <c r="P177" s="353" t="s">
        <v>72</v>
      </c>
      <c r="Q177" s="354"/>
      <c r="R177" s="354"/>
      <c r="S177" s="354"/>
      <c r="T177" s="354"/>
      <c r="U177" s="354"/>
      <c r="V177" s="355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424" t="s">
        <v>284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48"/>
      <c r="AB178" s="48"/>
      <c r="AC178" s="48"/>
    </row>
    <row r="179" spans="1:68" ht="16.5" hidden="1" customHeight="1" x14ac:dyDescent="0.25">
      <c r="A179" s="356" t="s">
        <v>285</v>
      </c>
      <c r="B179" s="357"/>
      <c r="C179" s="357"/>
      <c r="D179" s="357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37"/>
      <c r="AB179" s="337"/>
      <c r="AC179" s="337"/>
    </row>
    <row r="180" spans="1:68" ht="14.25" hidden="1" customHeight="1" x14ac:dyDescent="0.25">
      <c r="A180" s="360" t="s">
        <v>76</v>
      </c>
      <c r="B180" s="357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38"/>
      <c r="AB180" s="338"/>
      <c r="AC180" s="338"/>
    </row>
    <row r="181" spans="1:68" ht="27" hidden="1" customHeight="1" x14ac:dyDescent="0.25">
      <c r="A181" s="54" t="s">
        <v>286</v>
      </c>
      <c r="B181" s="54" t="s">
        <v>287</v>
      </c>
      <c r="C181" s="31">
        <v>4301132097</v>
      </c>
      <c r="D181" s="349">
        <v>4607111035721</v>
      </c>
      <c r="E181" s="350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5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47"/>
      <c r="R181" s="347"/>
      <c r="S181" s="347"/>
      <c r="T181" s="348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289</v>
      </c>
      <c r="B182" s="54" t="s">
        <v>290</v>
      </c>
      <c r="C182" s="31">
        <v>4301132100</v>
      </c>
      <c r="D182" s="349">
        <v>4607111035691</v>
      </c>
      <c r="E182" s="350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4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292</v>
      </c>
      <c r="B183" s="54" t="s">
        <v>293</v>
      </c>
      <c r="C183" s="31">
        <v>4301132170</v>
      </c>
      <c r="D183" s="349">
        <v>4607111038487</v>
      </c>
      <c r="E183" s="350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47"/>
      <c r="R183" s="347"/>
      <c r="S183" s="347"/>
      <c r="T183" s="348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67"/>
      <c r="B184" s="357"/>
      <c r="C184" s="357"/>
      <c r="D184" s="357"/>
      <c r="E184" s="357"/>
      <c r="F184" s="357"/>
      <c r="G184" s="357"/>
      <c r="H184" s="357"/>
      <c r="I184" s="357"/>
      <c r="J184" s="357"/>
      <c r="K184" s="357"/>
      <c r="L184" s="357"/>
      <c r="M184" s="357"/>
      <c r="N184" s="357"/>
      <c r="O184" s="368"/>
      <c r="P184" s="353" t="s">
        <v>72</v>
      </c>
      <c r="Q184" s="354"/>
      <c r="R184" s="354"/>
      <c r="S184" s="354"/>
      <c r="T184" s="354"/>
      <c r="U184" s="354"/>
      <c r="V184" s="355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hidden="1" x14ac:dyDescent="0.2">
      <c r="A185" s="357"/>
      <c r="B185" s="357"/>
      <c r="C185" s="357"/>
      <c r="D185" s="357"/>
      <c r="E185" s="357"/>
      <c r="F185" s="357"/>
      <c r="G185" s="357"/>
      <c r="H185" s="357"/>
      <c r="I185" s="357"/>
      <c r="J185" s="357"/>
      <c r="K185" s="357"/>
      <c r="L185" s="357"/>
      <c r="M185" s="357"/>
      <c r="N185" s="357"/>
      <c r="O185" s="368"/>
      <c r="P185" s="353" t="s">
        <v>72</v>
      </c>
      <c r="Q185" s="354"/>
      <c r="R185" s="354"/>
      <c r="S185" s="354"/>
      <c r="T185" s="354"/>
      <c r="U185" s="354"/>
      <c r="V185" s="355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hidden="1" customHeight="1" x14ac:dyDescent="0.25">
      <c r="A186" s="360" t="s">
        <v>295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49">
        <v>4680115885875</v>
      </c>
      <c r="E187" s="350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441" t="s">
        <v>300</v>
      </c>
      <c r="Q187" s="347"/>
      <c r="R187" s="347"/>
      <c r="S187" s="347"/>
      <c r="T187" s="348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67"/>
      <c r="B188" s="357"/>
      <c r="C188" s="357"/>
      <c r="D188" s="357"/>
      <c r="E188" s="357"/>
      <c r="F188" s="357"/>
      <c r="G188" s="357"/>
      <c r="H188" s="357"/>
      <c r="I188" s="357"/>
      <c r="J188" s="357"/>
      <c r="K188" s="357"/>
      <c r="L188" s="357"/>
      <c r="M188" s="357"/>
      <c r="N188" s="357"/>
      <c r="O188" s="368"/>
      <c r="P188" s="353" t="s">
        <v>72</v>
      </c>
      <c r="Q188" s="354"/>
      <c r="R188" s="354"/>
      <c r="S188" s="354"/>
      <c r="T188" s="354"/>
      <c r="U188" s="354"/>
      <c r="V188" s="355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7"/>
      <c r="B189" s="357"/>
      <c r="C189" s="357"/>
      <c r="D189" s="357"/>
      <c r="E189" s="357"/>
      <c r="F189" s="357"/>
      <c r="G189" s="357"/>
      <c r="H189" s="357"/>
      <c r="I189" s="357"/>
      <c r="J189" s="357"/>
      <c r="K189" s="357"/>
      <c r="L189" s="357"/>
      <c r="M189" s="357"/>
      <c r="N189" s="357"/>
      <c r="O189" s="368"/>
      <c r="P189" s="353" t="s">
        <v>72</v>
      </c>
      <c r="Q189" s="354"/>
      <c r="R189" s="354"/>
      <c r="S189" s="354"/>
      <c r="T189" s="354"/>
      <c r="U189" s="354"/>
      <c r="V189" s="355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56" t="s">
        <v>303</v>
      </c>
      <c r="B190" s="357"/>
      <c r="C190" s="357"/>
      <c r="D190" s="357"/>
      <c r="E190" s="357"/>
      <c r="F190" s="357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  <c r="V190" s="357"/>
      <c r="W190" s="357"/>
      <c r="X190" s="357"/>
      <c r="Y190" s="357"/>
      <c r="Z190" s="357"/>
      <c r="AA190" s="337"/>
      <c r="AB190" s="337"/>
      <c r="AC190" s="337"/>
    </row>
    <row r="191" spans="1:68" ht="14.25" hidden="1" customHeight="1" x14ac:dyDescent="0.25">
      <c r="A191" s="360" t="s">
        <v>303</v>
      </c>
      <c r="B191" s="357"/>
      <c r="C191" s="357"/>
      <c r="D191" s="357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49">
        <v>4607111035783</v>
      </c>
      <c r="E192" s="350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40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47"/>
      <c r="R192" s="347"/>
      <c r="S192" s="347"/>
      <c r="T192" s="348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67"/>
      <c r="B193" s="357"/>
      <c r="C193" s="357"/>
      <c r="D193" s="357"/>
      <c r="E193" s="357"/>
      <c r="F193" s="357"/>
      <c r="G193" s="357"/>
      <c r="H193" s="357"/>
      <c r="I193" s="357"/>
      <c r="J193" s="357"/>
      <c r="K193" s="357"/>
      <c r="L193" s="357"/>
      <c r="M193" s="357"/>
      <c r="N193" s="357"/>
      <c r="O193" s="368"/>
      <c r="P193" s="353" t="s">
        <v>72</v>
      </c>
      <c r="Q193" s="354"/>
      <c r="R193" s="354"/>
      <c r="S193" s="354"/>
      <c r="T193" s="354"/>
      <c r="U193" s="354"/>
      <c r="V193" s="355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7"/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68"/>
      <c r="P194" s="353" t="s">
        <v>72</v>
      </c>
      <c r="Q194" s="354"/>
      <c r="R194" s="354"/>
      <c r="S194" s="354"/>
      <c r="T194" s="354"/>
      <c r="U194" s="354"/>
      <c r="V194" s="355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424" t="s">
        <v>307</v>
      </c>
      <c r="B195" s="425"/>
      <c r="C195" s="425"/>
      <c r="D195" s="425"/>
      <c r="E195" s="425"/>
      <c r="F195" s="425"/>
      <c r="G195" s="425"/>
      <c r="H195" s="425"/>
      <c r="I195" s="425"/>
      <c r="J195" s="425"/>
      <c r="K195" s="425"/>
      <c r="L195" s="425"/>
      <c r="M195" s="425"/>
      <c r="N195" s="425"/>
      <c r="O195" s="425"/>
      <c r="P195" s="425"/>
      <c r="Q195" s="425"/>
      <c r="R195" s="425"/>
      <c r="S195" s="425"/>
      <c r="T195" s="425"/>
      <c r="U195" s="425"/>
      <c r="V195" s="425"/>
      <c r="W195" s="425"/>
      <c r="X195" s="425"/>
      <c r="Y195" s="425"/>
      <c r="Z195" s="425"/>
      <c r="AA195" s="48"/>
      <c r="AB195" s="48"/>
      <c r="AC195" s="48"/>
    </row>
    <row r="196" spans="1:68" ht="16.5" hidden="1" customHeight="1" x14ac:dyDescent="0.25">
      <c r="A196" s="356" t="s">
        <v>308</v>
      </c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57"/>
      <c r="N196" s="357"/>
      <c r="O196" s="357"/>
      <c r="P196" s="357"/>
      <c r="Q196" s="357"/>
      <c r="R196" s="357"/>
      <c r="S196" s="357"/>
      <c r="T196" s="357"/>
      <c r="U196" s="357"/>
      <c r="V196" s="357"/>
      <c r="W196" s="357"/>
      <c r="X196" s="357"/>
      <c r="Y196" s="357"/>
      <c r="Z196" s="357"/>
      <c r="AA196" s="337"/>
      <c r="AB196" s="337"/>
      <c r="AC196" s="337"/>
    </row>
    <row r="197" spans="1:68" ht="14.25" hidden="1" customHeight="1" x14ac:dyDescent="0.25">
      <c r="A197" s="360" t="s">
        <v>145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57"/>
      <c r="Z197" s="357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49">
        <v>4620207490198</v>
      </c>
      <c r="E198" s="350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47"/>
      <c r="R198" s="347"/>
      <c r="S198" s="347"/>
      <c r="T198" s="348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49">
        <v>4620207490235</v>
      </c>
      <c r="E199" s="350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47"/>
      <c r="R199" s="347"/>
      <c r="S199" s="347"/>
      <c r="T199" s="348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49">
        <v>4620207490259</v>
      </c>
      <c r="E200" s="350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47"/>
      <c r="R200" s="347"/>
      <c r="S200" s="347"/>
      <c r="T200" s="348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49">
        <v>4620207490143</v>
      </c>
      <c r="E201" s="350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47"/>
      <c r="R201" s="347"/>
      <c r="S201" s="347"/>
      <c r="T201" s="348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67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57"/>
      <c r="N202" s="357"/>
      <c r="O202" s="368"/>
      <c r="P202" s="353" t="s">
        <v>72</v>
      </c>
      <c r="Q202" s="354"/>
      <c r="R202" s="354"/>
      <c r="S202" s="354"/>
      <c r="T202" s="354"/>
      <c r="U202" s="354"/>
      <c r="V202" s="355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57"/>
      <c r="N203" s="357"/>
      <c r="O203" s="368"/>
      <c r="P203" s="353" t="s">
        <v>72</v>
      </c>
      <c r="Q203" s="354"/>
      <c r="R203" s="354"/>
      <c r="S203" s="354"/>
      <c r="T203" s="354"/>
      <c r="U203" s="354"/>
      <c r="V203" s="355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56" t="s">
        <v>320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57"/>
      <c r="Z204" s="357"/>
      <c r="AA204" s="337"/>
      <c r="AB204" s="337"/>
      <c r="AC204" s="337"/>
    </row>
    <row r="205" spans="1:68" ht="14.25" hidden="1" customHeight="1" x14ac:dyDescent="0.25">
      <c r="A205" s="360" t="s">
        <v>63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57"/>
      <c r="Z205" s="357"/>
      <c r="AA205" s="338"/>
      <c r="AB205" s="338"/>
      <c r="AC205" s="338"/>
    </row>
    <row r="206" spans="1:68" ht="16.5" hidden="1" customHeight="1" x14ac:dyDescent="0.25">
      <c r="A206" s="54" t="s">
        <v>321</v>
      </c>
      <c r="B206" s="54" t="s">
        <v>322</v>
      </c>
      <c r="C206" s="31">
        <v>4301070948</v>
      </c>
      <c r="D206" s="349">
        <v>4607111037022</v>
      </c>
      <c r="E206" s="350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5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47"/>
      <c r="R206" s="347"/>
      <c r="S206" s="347"/>
      <c r="T206" s="348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49">
        <v>4607111038494</v>
      </c>
      <c r="E207" s="350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47"/>
      <c r="R207" s="347"/>
      <c r="S207" s="347"/>
      <c r="T207" s="348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49">
        <v>4607111038135</v>
      </c>
      <c r="E208" s="350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47"/>
      <c r="R208" s="347"/>
      <c r="S208" s="347"/>
      <c r="T208" s="348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6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357"/>
      <c r="N209" s="357"/>
      <c r="O209" s="368"/>
      <c r="P209" s="353" t="s">
        <v>72</v>
      </c>
      <c r="Q209" s="354"/>
      <c r="R209" s="354"/>
      <c r="S209" s="354"/>
      <c r="T209" s="354"/>
      <c r="U209" s="354"/>
      <c r="V209" s="355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hidden="1" x14ac:dyDescent="0.2">
      <c r="A210" s="357"/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68"/>
      <c r="P210" s="353" t="s">
        <v>72</v>
      </c>
      <c r="Q210" s="354"/>
      <c r="R210" s="354"/>
      <c r="S210" s="354"/>
      <c r="T210" s="354"/>
      <c r="U210" s="354"/>
      <c r="V210" s="355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hidden="1" customHeight="1" x14ac:dyDescent="0.25">
      <c r="A211" s="356" t="s">
        <v>330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57"/>
      <c r="Z211" s="357"/>
      <c r="AA211" s="337"/>
      <c r="AB211" s="337"/>
      <c r="AC211" s="337"/>
    </row>
    <row r="212" spans="1:68" ht="14.25" hidden="1" customHeight="1" x14ac:dyDescent="0.25">
      <c r="A212" s="360" t="s">
        <v>63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  <c r="X212" s="357"/>
      <c r="Y212" s="357"/>
      <c r="Z212" s="357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49">
        <v>4607111038654</v>
      </c>
      <c r="E213" s="350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0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47"/>
      <c r="R213" s="347"/>
      <c r="S213" s="347"/>
      <c r="T213" s="348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49">
        <v>4607111038586</v>
      </c>
      <c r="E214" s="350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4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49">
        <v>4607111038609</v>
      </c>
      <c r="E215" s="350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49">
        <v>4607111038630</v>
      </c>
      <c r="E216" s="350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49">
        <v>4607111038616</v>
      </c>
      <c r="E217" s="350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49">
        <v>4607111038623</v>
      </c>
      <c r="E218" s="350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6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68"/>
      <c r="P219" s="353" t="s">
        <v>72</v>
      </c>
      <c r="Q219" s="354"/>
      <c r="R219" s="354"/>
      <c r="S219" s="354"/>
      <c r="T219" s="354"/>
      <c r="U219" s="354"/>
      <c r="V219" s="355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7"/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68"/>
      <c r="P220" s="353" t="s">
        <v>72</v>
      </c>
      <c r="Q220" s="354"/>
      <c r="R220" s="354"/>
      <c r="S220" s="354"/>
      <c r="T220" s="354"/>
      <c r="U220" s="354"/>
      <c r="V220" s="355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56" t="s">
        <v>345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57"/>
      <c r="Z221" s="357"/>
      <c r="AA221" s="337"/>
      <c r="AB221" s="337"/>
      <c r="AC221" s="337"/>
    </row>
    <row r="222" spans="1:68" ht="14.25" hidden="1" customHeight="1" x14ac:dyDescent="0.25">
      <c r="A222" s="360" t="s">
        <v>63</v>
      </c>
      <c r="B222" s="357"/>
      <c r="C222" s="357"/>
      <c r="D222" s="357"/>
      <c r="E222" s="357"/>
      <c r="F222" s="357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  <c r="V222" s="357"/>
      <c r="W222" s="357"/>
      <c r="X222" s="357"/>
      <c r="Y222" s="357"/>
      <c r="Z222" s="357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49">
        <v>4607111035912</v>
      </c>
      <c r="E223" s="350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7"/>
      <c r="R223" s="347"/>
      <c r="S223" s="347"/>
      <c r="T223" s="348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49">
        <v>4607111035929</v>
      </c>
      <c r="E224" s="350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7"/>
      <c r="R224" s="347"/>
      <c r="S224" s="347"/>
      <c r="T224" s="348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49">
        <v>4607111035882</v>
      </c>
      <c r="E225" s="350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47"/>
      <c r="R225" s="347"/>
      <c r="S225" s="347"/>
      <c r="T225" s="348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49">
        <v>4607111035905</v>
      </c>
      <c r="E226" s="350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47"/>
      <c r="R226" s="347"/>
      <c r="S226" s="347"/>
      <c r="T226" s="348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6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57"/>
      <c r="N227" s="357"/>
      <c r="O227" s="368"/>
      <c r="P227" s="353" t="s">
        <v>72</v>
      </c>
      <c r="Q227" s="354"/>
      <c r="R227" s="354"/>
      <c r="S227" s="354"/>
      <c r="T227" s="354"/>
      <c r="U227" s="354"/>
      <c r="V227" s="355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68"/>
      <c r="P228" s="353" t="s">
        <v>72</v>
      </c>
      <c r="Q228" s="354"/>
      <c r="R228" s="354"/>
      <c r="S228" s="354"/>
      <c r="T228" s="354"/>
      <c r="U228" s="354"/>
      <c r="V228" s="355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56" t="s">
        <v>356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57"/>
      <c r="Z229" s="357"/>
      <c r="AA229" s="337"/>
      <c r="AB229" s="337"/>
      <c r="AC229" s="337"/>
    </row>
    <row r="230" spans="1:68" ht="14.25" hidden="1" customHeight="1" x14ac:dyDescent="0.25">
      <c r="A230" s="360" t="s">
        <v>63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57"/>
      <c r="Z230" s="357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49">
        <v>4607111037213</v>
      </c>
      <c r="E231" s="350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47"/>
      <c r="R231" s="347"/>
      <c r="S231" s="347"/>
      <c r="T231" s="348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67"/>
      <c r="B232" s="357"/>
      <c r="C232" s="357"/>
      <c r="D232" s="357"/>
      <c r="E232" s="357"/>
      <c r="F232" s="357"/>
      <c r="G232" s="357"/>
      <c r="H232" s="357"/>
      <c r="I232" s="357"/>
      <c r="J232" s="357"/>
      <c r="K232" s="357"/>
      <c r="L232" s="357"/>
      <c r="M232" s="357"/>
      <c r="N232" s="357"/>
      <c r="O232" s="368"/>
      <c r="P232" s="353" t="s">
        <v>72</v>
      </c>
      <c r="Q232" s="354"/>
      <c r="R232" s="354"/>
      <c r="S232" s="354"/>
      <c r="T232" s="354"/>
      <c r="U232" s="354"/>
      <c r="V232" s="355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7"/>
      <c r="B233" s="357"/>
      <c r="C233" s="357"/>
      <c r="D233" s="357"/>
      <c r="E233" s="357"/>
      <c r="F233" s="357"/>
      <c r="G233" s="357"/>
      <c r="H233" s="357"/>
      <c r="I233" s="357"/>
      <c r="J233" s="357"/>
      <c r="K233" s="357"/>
      <c r="L233" s="357"/>
      <c r="M233" s="357"/>
      <c r="N233" s="357"/>
      <c r="O233" s="368"/>
      <c r="P233" s="353" t="s">
        <v>72</v>
      </c>
      <c r="Q233" s="354"/>
      <c r="R233" s="354"/>
      <c r="S233" s="354"/>
      <c r="T233" s="354"/>
      <c r="U233" s="354"/>
      <c r="V233" s="355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56" t="s">
        <v>360</v>
      </c>
      <c r="B234" s="357"/>
      <c r="C234" s="357"/>
      <c r="D234" s="357"/>
      <c r="E234" s="357"/>
      <c r="F234" s="357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  <c r="V234" s="357"/>
      <c r="W234" s="357"/>
      <c r="X234" s="357"/>
      <c r="Y234" s="357"/>
      <c r="Z234" s="357"/>
      <c r="AA234" s="337"/>
      <c r="AB234" s="337"/>
      <c r="AC234" s="337"/>
    </row>
    <row r="235" spans="1:68" ht="14.25" hidden="1" customHeight="1" x14ac:dyDescent="0.25">
      <c r="A235" s="360" t="s">
        <v>63</v>
      </c>
      <c r="B235" s="357"/>
      <c r="C235" s="357"/>
      <c r="D235" s="357"/>
      <c r="E235" s="357"/>
      <c r="F235" s="357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  <c r="V235" s="357"/>
      <c r="W235" s="357"/>
      <c r="X235" s="357"/>
      <c r="Y235" s="357"/>
      <c r="Z235" s="357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49">
        <v>4620207490709</v>
      </c>
      <c r="E236" s="350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99" t="s">
        <v>363</v>
      </c>
      <c r="Q236" s="347"/>
      <c r="R236" s="347"/>
      <c r="S236" s="347"/>
      <c r="T236" s="348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67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68"/>
      <c r="P237" s="353" t="s">
        <v>72</v>
      </c>
      <c r="Q237" s="354"/>
      <c r="R237" s="354"/>
      <c r="S237" s="354"/>
      <c r="T237" s="354"/>
      <c r="U237" s="354"/>
      <c r="V237" s="355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357"/>
      <c r="N238" s="357"/>
      <c r="O238" s="368"/>
      <c r="P238" s="353" t="s">
        <v>72</v>
      </c>
      <c r="Q238" s="354"/>
      <c r="R238" s="354"/>
      <c r="S238" s="354"/>
      <c r="T238" s="354"/>
      <c r="U238" s="354"/>
      <c r="V238" s="355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0" t="s">
        <v>145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57"/>
      <c r="Z239" s="357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49">
        <v>4620207490570</v>
      </c>
      <c r="E240" s="350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395" t="s">
        <v>368</v>
      </c>
      <c r="Q240" s="347"/>
      <c r="R240" s="347"/>
      <c r="S240" s="347"/>
      <c r="T240" s="348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49">
        <v>4620207490549</v>
      </c>
      <c r="E241" s="350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515" t="s">
        <v>372</v>
      </c>
      <c r="Q241" s="347"/>
      <c r="R241" s="347"/>
      <c r="S241" s="347"/>
      <c r="T241" s="348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49">
        <v>4620207490501</v>
      </c>
      <c r="E242" s="350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9" t="s">
        <v>375</v>
      </c>
      <c r="Q242" s="347"/>
      <c r="R242" s="347"/>
      <c r="S242" s="347"/>
      <c r="T242" s="348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67"/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68"/>
      <c r="P243" s="353" t="s">
        <v>72</v>
      </c>
      <c r="Q243" s="354"/>
      <c r="R243" s="354"/>
      <c r="S243" s="354"/>
      <c r="T243" s="354"/>
      <c r="U243" s="354"/>
      <c r="V243" s="355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7"/>
      <c r="B244" s="357"/>
      <c r="C244" s="357"/>
      <c r="D244" s="357"/>
      <c r="E244" s="357"/>
      <c r="F244" s="357"/>
      <c r="G244" s="357"/>
      <c r="H244" s="357"/>
      <c r="I244" s="357"/>
      <c r="J244" s="357"/>
      <c r="K244" s="357"/>
      <c r="L244" s="357"/>
      <c r="M244" s="357"/>
      <c r="N244" s="357"/>
      <c r="O244" s="368"/>
      <c r="P244" s="353" t="s">
        <v>72</v>
      </c>
      <c r="Q244" s="354"/>
      <c r="R244" s="354"/>
      <c r="S244" s="354"/>
      <c r="T244" s="354"/>
      <c r="U244" s="354"/>
      <c r="V244" s="355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56" t="s">
        <v>376</v>
      </c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  <c r="V245" s="357"/>
      <c r="W245" s="357"/>
      <c r="X245" s="357"/>
      <c r="Y245" s="357"/>
      <c r="Z245" s="357"/>
      <c r="AA245" s="337"/>
      <c r="AB245" s="337"/>
      <c r="AC245" s="337"/>
    </row>
    <row r="246" spans="1:68" ht="14.25" hidden="1" customHeight="1" x14ac:dyDescent="0.25">
      <c r="A246" s="360" t="s">
        <v>295</v>
      </c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  <c r="V246" s="357"/>
      <c r="W246" s="357"/>
      <c r="X246" s="357"/>
      <c r="Y246" s="357"/>
      <c r="Z246" s="357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49">
        <v>4680115881334</v>
      </c>
      <c r="E247" s="350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47"/>
      <c r="R247" s="347"/>
      <c r="S247" s="347"/>
      <c r="T247" s="348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67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68"/>
      <c r="P248" s="353" t="s">
        <v>72</v>
      </c>
      <c r="Q248" s="354"/>
      <c r="R248" s="354"/>
      <c r="S248" s="354"/>
      <c r="T248" s="354"/>
      <c r="U248" s="354"/>
      <c r="V248" s="355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57"/>
      <c r="N249" s="357"/>
      <c r="O249" s="368"/>
      <c r="P249" s="353" t="s">
        <v>72</v>
      </c>
      <c r="Q249" s="354"/>
      <c r="R249" s="354"/>
      <c r="S249" s="354"/>
      <c r="T249" s="354"/>
      <c r="U249" s="354"/>
      <c r="V249" s="355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56" t="s">
        <v>380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337"/>
      <c r="AB250" s="337"/>
      <c r="AC250" s="337"/>
    </row>
    <row r="251" spans="1:68" ht="14.25" hidden="1" customHeight="1" x14ac:dyDescent="0.25">
      <c r="A251" s="360" t="s">
        <v>63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57"/>
      <c r="Z251" s="357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49">
        <v>4607111039019</v>
      </c>
      <c r="E252" s="350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37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7"/>
      <c r="R252" s="347"/>
      <c r="S252" s="347"/>
      <c r="T252" s="348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49">
        <v>4607111038708</v>
      </c>
      <c r="E253" s="350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4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7"/>
      <c r="R253" s="347"/>
      <c r="S253" s="347"/>
      <c r="T253" s="348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67"/>
      <c r="B254" s="357"/>
      <c r="C254" s="357"/>
      <c r="D254" s="357"/>
      <c r="E254" s="357"/>
      <c r="F254" s="357"/>
      <c r="G254" s="357"/>
      <c r="H254" s="357"/>
      <c r="I254" s="357"/>
      <c r="J254" s="357"/>
      <c r="K254" s="357"/>
      <c r="L254" s="357"/>
      <c r="M254" s="357"/>
      <c r="N254" s="357"/>
      <c r="O254" s="368"/>
      <c r="P254" s="353" t="s">
        <v>72</v>
      </c>
      <c r="Q254" s="354"/>
      <c r="R254" s="354"/>
      <c r="S254" s="354"/>
      <c r="T254" s="354"/>
      <c r="U254" s="354"/>
      <c r="V254" s="355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7"/>
      <c r="B255" s="357"/>
      <c r="C255" s="357"/>
      <c r="D255" s="357"/>
      <c r="E255" s="357"/>
      <c r="F255" s="357"/>
      <c r="G255" s="357"/>
      <c r="H255" s="357"/>
      <c r="I255" s="357"/>
      <c r="J255" s="357"/>
      <c r="K255" s="357"/>
      <c r="L255" s="357"/>
      <c r="M255" s="357"/>
      <c r="N255" s="357"/>
      <c r="O255" s="368"/>
      <c r="P255" s="353" t="s">
        <v>72</v>
      </c>
      <c r="Q255" s="354"/>
      <c r="R255" s="354"/>
      <c r="S255" s="354"/>
      <c r="T255" s="354"/>
      <c r="U255" s="354"/>
      <c r="V255" s="355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424" t="s">
        <v>386</v>
      </c>
      <c r="B256" s="425"/>
      <c r="C256" s="425"/>
      <c r="D256" s="425"/>
      <c r="E256" s="425"/>
      <c r="F256" s="425"/>
      <c r="G256" s="425"/>
      <c r="H256" s="425"/>
      <c r="I256" s="425"/>
      <c r="J256" s="425"/>
      <c r="K256" s="425"/>
      <c r="L256" s="425"/>
      <c r="M256" s="425"/>
      <c r="N256" s="425"/>
      <c r="O256" s="425"/>
      <c r="P256" s="425"/>
      <c r="Q256" s="425"/>
      <c r="R256" s="425"/>
      <c r="S256" s="425"/>
      <c r="T256" s="425"/>
      <c r="U256" s="425"/>
      <c r="V256" s="425"/>
      <c r="W256" s="425"/>
      <c r="X256" s="425"/>
      <c r="Y256" s="425"/>
      <c r="Z256" s="425"/>
      <c r="AA256" s="48"/>
      <c r="AB256" s="48"/>
      <c r="AC256" s="48"/>
    </row>
    <row r="257" spans="1:68" ht="16.5" hidden="1" customHeight="1" x14ac:dyDescent="0.25">
      <c r="A257" s="356" t="s">
        <v>387</v>
      </c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357"/>
      <c r="Y257" s="357"/>
      <c r="Z257" s="357"/>
      <c r="AA257" s="337"/>
      <c r="AB257" s="337"/>
      <c r="AC257" s="337"/>
    </row>
    <row r="258" spans="1:68" ht="14.25" hidden="1" customHeight="1" x14ac:dyDescent="0.25">
      <c r="A258" s="360" t="s">
        <v>63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49">
        <v>4607111036162</v>
      </c>
      <c r="E259" s="350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7"/>
      <c r="R259" s="347"/>
      <c r="S259" s="347"/>
      <c r="T259" s="348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67"/>
      <c r="B260" s="357"/>
      <c r="C260" s="357"/>
      <c r="D260" s="357"/>
      <c r="E260" s="357"/>
      <c r="F260" s="357"/>
      <c r="G260" s="357"/>
      <c r="H260" s="357"/>
      <c r="I260" s="357"/>
      <c r="J260" s="357"/>
      <c r="K260" s="357"/>
      <c r="L260" s="357"/>
      <c r="M260" s="357"/>
      <c r="N260" s="357"/>
      <c r="O260" s="368"/>
      <c r="P260" s="353" t="s">
        <v>72</v>
      </c>
      <c r="Q260" s="354"/>
      <c r="R260" s="354"/>
      <c r="S260" s="354"/>
      <c r="T260" s="354"/>
      <c r="U260" s="354"/>
      <c r="V260" s="355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7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357"/>
      <c r="N261" s="357"/>
      <c r="O261" s="368"/>
      <c r="P261" s="353" t="s">
        <v>72</v>
      </c>
      <c r="Q261" s="354"/>
      <c r="R261" s="354"/>
      <c r="S261" s="354"/>
      <c r="T261" s="354"/>
      <c r="U261" s="354"/>
      <c r="V261" s="355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424" t="s">
        <v>391</v>
      </c>
      <c r="B262" s="425"/>
      <c r="C262" s="425"/>
      <c r="D262" s="425"/>
      <c r="E262" s="425"/>
      <c r="F262" s="425"/>
      <c r="G262" s="425"/>
      <c r="H262" s="425"/>
      <c r="I262" s="425"/>
      <c r="J262" s="425"/>
      <c r="K262" s="425"/>
      <c r="L262" s="425"/>
      <c r="M262" s="425"/>
      <c r="N262" s="425"/>
      <c r="O262" s="425"/>
      <c r="P262" s="425"/>
      <c r="Q262" s="425"/>
      <c r="R262" s="425"/>
      <c r="S262" s="425"/>
      <c r="T262" s="425"/>
      <c r="U262" s="425"/>
      <c r="V262" s="425"/>
      <c r="W262" s="425"/>
      <c r="X262" s="425"/>
      <c r="Y262" s="425"/>
      <c r="Z262" s="425"/>
      <c r="AA262" s="48"/>
      <c r="AB262" s="48"/>
      <c r="AC262" s="48"/>
    </row>
    <row r="263" spans="1:68" ht="16.5" hidden="1" customHeight="1" x14ac:dyDescent="0.25">
      <c r="A263" s="356" t="s">
        <v>392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337"/>
      <c r="AB263" s="337"/>
      <c r="AC263" s="337"/>
    </row>
    <row r="264" spans="1:68" ht="14.25" hidden="1" customHeight="1" x14ac:dyDescent="0.25">
      <c r="A264" s="360" t="s">
        <v>63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49">
        <v>4607111035899</v>
      </c>
      <c r="E265" s="350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7"/>
      <c r="R265" s="347"/>
      <c r="S265" s="347"/>
      <c r="T265" s="348"/>
      <c r="U265" s="34"/>
      <c r="V265" s="34"/>
      <c r="W265" s="35" t="s">
        <v>69</v>
      </c>
      <c r="X265" s="342">
        <v>12</v>
      </c>
      <c r="Y265" s="343">
        <f>IFERROR(IF(X265="","",X265),"")</f>
        <v>12</v>
      </c>
      <c r="Z265" s="36">
        <f>IFERROR(IF(X265="","",X265*0.0155),"")</f>
        <v>0.186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63.143999999999991</v>
      </c>
      <c r="BN265" s="67">
        <f>IFERROR(Y265*I265,"0")</f>
        <v>63.143999999999991</v>
      </c>
      <c r="BO265" s="67">
        <f>IFERROR(X265/J265,"0")</f>
        <v>0.14285714285714285</v>
      </c>
      <c r="BP265" s="67">
        <f>IFERROR(Y265/J265,"0")</f>
        <v>0.14285714285714285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49">
        <v>4607111038180</v>
      </c>
      <c r="E266" s="350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7"/>
      <c r="R266" s="347"/>
      <c r="S266" s="347"/>
      <c r="T266" s="348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67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357"/>
      <c r="N267" s="357"/>
      <c r="O267" s="368"/>
      <c r="P267" s="353" t="s">
        <v>72</v>
      </c>
      <c r="Q267" s="354"/>
      <c r="R267" s="354"/>
      <c r="S267" s="354"/>
      <c r="T267" s="354"/>
      <c r="U267" s="354"/>
      <c r="V267" s="355"/>
      <c r="W267" s="37" t="s">
        <v>69</v>
      </c>
      <c r="X267" s="344">
        <f>IFERROR(SUM(X265:X266),"0")</f>
        <v>12</v>
      </c>
      <c r="Y267" s="344">
        <f>IFERROR(SUM(Y265:Y266),"0")</f>
        <v>12</v>
      </c>
      <c r="Z267" s="344">
        <f>IFERROR(IF(Z265="",0,Z265),"0")+IFERROR(IF(Z266="",0,Z266),"0")</f>
        <v>0.186</v>
      </c>
      <c r="AA267" s="345"/>
      <c r="AB267" s="345"/>
      <c r="AC267" s="345"/>
    </row>
    <row r="268" spans="1:68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57"/>
      <c r="N268" s="357"/>
      <c r="O268" s="368"/>
      <c r="P268" s="353" t="s">
        <v>72</v>
      </c>
      <c r="Q268" s="354"/>
      <c r="R268" s="354"/>
      <c r="S268" s="354"/>
      <c r="T268" s="354"/>
      <c r="U268" s="354"/>
      <c r="V268" s="355"/>
      <c r="W268" s="37" t="s">
        <v>73</v>
      </c>
      <c r="X268" s="344">
        <f>IFERROR(SUMPRODUCT(X265:X266*H265:H266),"0")</f>
        <v>60</v>
      </c>
      <c r="Y268" s="344">
        <f>IFERROR(SUMPRODUCT(Y265:Y266*H265:H266),"0")</f>
        <v>60</v>
      </c>
      <c r="Z268" s="37"/>
      <c r="AA268" s="345"/>
      <c r="AB268" s="345"/>
      <c r="AC268" s="345"/>
    </row>
    <row r="269" spans="1:68" ht="16.5" hidden="1" customHeight="1" x14ac:dyDescent="0.25">
      <c r="A269" s="356" t="s">
        <v>398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57"/>
      <c r="Z269" s="357"/>
      <c r="AA269" s="337"/>
      <c r="AB269" s="337"/>
      <c r="AC269" s="337"/>
    </row>
    <row r="270" spans="1:68" ht="14.25" hidden="1" customHeight="1" x14ac:dyDescent="0.25">
      <c r="A270" s="360" t="s">
        <v>63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57"/>
      <c r="Z270" s="357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49">
        <v>4607111036711</v>
      </c>
      <c r="E271" s="350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47"/>
      <c r="R271" s="347"/>
      <c r="S271" s="347"/>
      <c r="T271" s="348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67"/>
      <c r="B272" s="357"/>
      <c r="C272" s="357"/>
      <c r="D272" s="357"/>
      <c r="E272" s="357"/>
      <c r="F272" s="357"/>
      <c r="G272" s="357"/>
      <c r="H272" s="357"/>
      <c r="I272" s="357"/>
      <c r="J272" s="357"/>
      <c r="K272" s="357"/>
      <c r="L272" s="357"/>
      <c r="M272" s="357"/>
      <c r="N272" s="357"/>
      <c r="O272" s="368"/>
      <c r="P272" s="353" t="s">
        <v>72</v>
      </c>
      <c r="Q272" s="354"/>
      <c r="R272" s="354"/>
      <c r="S272" s="354"/>
      <c r="T272" s="354"/>
      <c r="U272" s="354"/>
      <c r="V272" s="355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7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68"/>
      <c r="P273" s="353" t="s">
        <v>72</v>
      </c>
      <c r="Q273" s="354"/>
      <c r="R273" s="354"/>
      <c r="S273" s="354"/>
      <c r="T273" s="354"/>
      <c r="U273" s="354"/>
      <c r="V273" s="355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424" t="s">
        <v>401</v>
      </c>
      <c r="B274" s="425"/>
      <c r="C274" s="425"/>
      <c r="D274" s="425"/>
      <c r="E274" s="425"/>
      <c r="F274" s="425"/>
      <c r="G274" s="425"/>
      <c r="H274" s="425"/>
      <c r="I274" s="425"/>
      <c r="J274" s="425"/>
      <c r="K274" s="425"/>
      <c r="L274" s="425"/>
      <c r="M274" s="425"/>
      <c r="N274" s="425"/>
      <c r="O274" s="425"/>
      <c r="P274" s="425"/>
      <c r="Q274" s="425"/>
      <c r="R274" s="425"/>
      <c r="S274" s="425"/>
      <c r="T274" s="425"/>
      <c r="U274" s="425"/>
      <c r="V274" s="425"/>
      <c r="W274" s="425"/>
      <c r="X274" s="425"/>
      <c r="Y274" s="425"/>
      <c r="Z274" s="425"/>
      <c r="AA274" s="48"/>
      <c r="AB274" s="48"/>
      <c r="AC274" s="48"/>
    </row>
    <row r="275" spans="1:68" ht="16.5" hidden="1" customHeight="1" x14ac:dyDescent="0.25">
      <c r="A275" s="356" t="s">
        <v>402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57"/>
      <c r="Z275" s="357"/>
      <c r="AA275" s="337"/>
      <c r="AB275" s="337"/>
      <c r="AC275" s="337"/>
    </row>
    <row r="276" spans="1:68" ht="14.25" hidden="1" customHeight="1" x14ac:dyDescent="0.25">
      <c r="A276" s="360" t="s">
        <v>303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57"/>
      <c r="Z276" s="357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49">
        <v>4607111039774</v>
      </c>
      <c r="E277" s="350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46" t="s">
        <v>405</v>
      </c>
      <c r="Q277" s="347"/>
      <c r="R277" s="347"/>
      <c r="S277" s="347"/>
      <c r="T277" s="348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67"/>
      <c r="B278" s="357"/>
      <c r="C278" s="357"/>
      <c r="D278" s="357"/>
      <c r="E278" s="357"/>
      <c r="F278" s="357"/>
      <c r="G278" s="357"/>
      <c r="H278" s="357"/>
      <c r="I278" s="357"/>
      <c r="J278" s="357"/>
      <c r="K278" s="357"/>
      <c r="L278" s="357"/>
      <c r="M278" s="357"/>
      <c r="N278" s="357"/>
      <c r="O278" s="368"/>
      <c r="P278" s="353" t="s">
        <v>72</v>
      </c>
      <c r="Q278" s="354"/>
      <c r="R278" s="354"/>
      <c r="S278" s="354"/>
      <c r="T278" s="354"/>
      <c r="U278" s="354"/>
      <c r="V278" s="355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7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68"/>
      <c r="P279" s="353" t="s">
        <v>72</v>
      </c>
      <c r="Q279" s="354"/>
      <c r="R279" s="354"/>
      <c r="S279" s="354"/>
      <c r="T279" s="354"/>
      <c r="U279" s="354"/>
      <c r="V279" s="355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0" t="s">
        <v>145</v>
      </c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  <c r="V280" s="357"/>
      <c r="W280" s="357"/>
      <c r="X280" s="357"/>
      <c r="Y280" s="357"/>
      <c r="Z280" s="357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49">
        <v>4607111039361</v>
      </c>
      <c r="E281" s="350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47"/>
      <c r="R281" s="347"/>
      <c r="S281" s="347"/>
      <c r="T281" s="348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67"/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68"/>
      <c r="P282" s="353" t="s">
        <v>72</v>
      </c>
      <c r="Q282" s="354"/>
      <c r="R282" s="354"/>
      <c r="S282" s="354"/>
      <c r="T282" s="354"/>
      <c r="U282" s="354"/>
      <c r="V282" s="355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7"/>
      <c r="B283" s="357"/>
      <c r="C283" s="357"/>
      <c r="D283" s="357"/>
      <c r="E283" s="357"/>
      <c r="F283" s="357"/>
      <c r="G283" s="357"/>
      <c r="H283" s="357"/>
      <c r="I283" s="357"/>
      <c r="J283" s="357"/>
      <c r="K283" s="357"/>
      <c r="L283" s="357"/>
      <c r="M283" s="357"/>
      <c r="N283" s="357"/>
      <c r="O283" s="368"/>
      <c r="P283" s="353" t="s">
        <v>72</v>
      </c>
      <c r="Q283" s="354"/>
      <c r="R283" s="354"/>
      <c r="S283" s="354"/>
      <c r="T283" s="354"/>
      <c r="U283" s="354"/>
      <c r="V283" s="355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424" t="s">
        <v>259</v>
      </c>
      <c r="B284" s="425"/>
      <c r="C284" s="425"/>
      <c r="D284" s="425"/>
      <c r="E284" s="425"/>
      <c r="F284" s="425"/>
      <c r="G284" s="425"/>
      <c r="H284" s="425"/>
      <c r="I284" s="425"/>
      <c r="J284" s="425"/>
      <c r="K284" s="425"/>
      <c r="L284" s="425"/>
      <c r="M284" s="425"/>
      <c r="N284" s="425"/>
      <c r="O284" s="425"/>
      <c r="P284" s="425"/>
      <c r="Q284" s="425"/>
      <c r="R284" s="425"/>
      <c r="S284" s="425"/>
      <c r="T284" s="425"/>
      <c r="U284" s="425"/>
      <c r="V284" s="425"/>
      <c r="W284" s="425"/>
      <c r="X284" s="425"/>
      <c r="Y284" s="425"/>
      <c r="Z284" s="425"/>
      <c r="AA284" s="48"/>
      <c r="AB284" s="48"/>
      <c r="AC284" s="48"/>
    </row>
    <row r="285" spans="1:68" ht="16.5" hidden="1" customHeight="1" x14ac:dyDescent="0.25">
      <c r="A285" s="356" t="s">
        <v>259</v>
      </c>
      <c r="B285" s="357"/>
      <c r="C285" s="357"/>
      <c r="D285" s="357"/>
      <c r="E285" s="357"/>
      <c r="F285" s="357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  <c r="V285" s="357"/>
      <c r="W285" s="357"/>
      <c r="X285" s="357"/>
      <c r="Y285" s="357"/>
      <c r="Z285" s="357"/>
      <c r="AA285" s="337"/>
      <c r="AB285" s="337"/>
      <c r="AC285" s="337"/>
    </row>
    <row r="286" spans="1:68" ht="14.25" hidden="1" customHeight="1" x14ac:dyDescent="0.25">
      <c r="A286" s="360" t="s">
        <v>63</v>
      </c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  <c r="V286" s="357"/>
      <c r="W286" s="357"/>
      <c r="X286" s="357"/>
      <c r="Y286" s="357"/>
      <c r="Z286" s="357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49">
        <v>4640242181264</v>
      </c>
      <c r="E287" s="350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47"/>
      <c r="R287" s="347"/>
      <c r="S287" s="347"/>
      <c r="T287" s="348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49">
        <v>4640242181325</v>
      </c>
      <c r="E288" s="350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47" t="s">
        <v>415</v>
      </c>
      <c r="Q288" s="347"/>
      <c r="R288" s="347"/>
      <c r="S288" s="347"/>
      <c r="T288" s="348"/>
      <c r="U288" s="34"/>
      <c r="V288" s="34"/>
      <c r="W288" s="35" t="s">
        <v>69</v>
      </c>
      <c r="X288" s="342">
        <v>48</v>
      </c>
      <c r="Y288" s="343">
        <f>IFERROR(IF(X288="","",X288),"")</f>
        <v>48</v>
      </c>
      <c r="Z288" s="36">
        <f>IFERROR(IF(X288="","",X288*0.0155),"")</f>
        <v>0.74399999999999999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349.44</v>
      </c>
      <c r="BN288" s="67">
        <f>IFERROR(Y288*I288,"0")</f>
        <v>349.44</v>
      </c>
      <c r="BO288" s="67">
        <f>IFERROR(X288/J288,"0")</f>
        <v>0.5714285714285714</v>
      </c>
      <c r="BP288" s="67">
        <f>IFERROR(Y288/J288,"0")</f>
        <v>0.5714285714285714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49">
        <v>4640242180670</v>
      </c>
      <c r="E289" s="350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38" t="s">
        <v>418</v>
      </c>
      <c r="Q289" s="347"/>
      <c r="R289" s="347"/>
      <c r="S289" s="347"/>
      <c r="T289" s="348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67"/>
      <c r="B290" s="357"/>
      <c r="C290" s="357"/>
      <c r="D290" s="357"/>
      <c r="E290" s="357"/>
      <c r="F290" s="357"/>
      <c r="G290" s="357"/>
      <c r="H290" s="357"/>
      <c r="I290" s="357"/>
      <c r="J290" s="357"/>
      <c r="K290" s="357"/>
      <c r="L290" s="357"/>
      <c r="M290" s="357"/>
      <c r="N290" s="357"/>
      <c r="O290" s="368"/>
      <c r="P290" s="353" t="s">
        <v>72</v>
      </c>
      <c r="Q290" s="354"/>
      <c r="R290" s="354"/>
      <c r="S290" s="354"/>
      <c r="T290" s="354"/>
      <c r="U290" s="354"/>
      <c r="V290" s="355"/>
      <c r="W290" s="37" t="s">
        <v>69</v>
      </c>
      <c r="X290" s="344">
        <f>IFERROR(SUM(X287:X289),"0")</f>
        <v>48</v>
      </c>
      <c r="Y290" s="344">
        <f>IFERROR(SUM(Y287:Y289),"0")</f>
        <v>48</v>
      </c>
      <c r="Z290" s="344">
        <f>IFERROR(IF(Z287="",0,Z287),"0")+IFERROR(IF(Z288="",0,Z288),"0")+IFERROR(IF(Z289="",0,Z289),"0")</f>
        <v>0.74399999999999999</v>
      </c>
      <c r="AA290" s="345"/>
      <c r="AB290" s="345"/>
      <c r="AC290" s="345"/>
    </row>
    <row r="291" spans="1:68" x14ac:dyDescent="0.2">
      <c r="A291" s="357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357"/>
      <c r="N291" s="357"/>
      <c r="O291" s="368"/>
      <c r="P291" s="353" t="s">
        <v>72</v>
      </c>
      <c r="Q291" s="354"/>
      <c r="R291" s="354"/>
      <c r="S291" s="354"/>
      <c r="T291" s="354"/>
      <c r="U291" s="354"/>
      <c r="V291" s="355"/>
      <c r="W291" s="37" t="s">
        <v>73</v>
      </c>
      <c r="X291" s="344">
        <f>IFERROR(SUMPRODUCT(X287:X289*H287:H289),"0")</f>
        <v>336</v>
      </c>
      <c r="Y291" s="344">
        <f>IFERROR(SUMPRODUCT(Y287:Y289*H287:H289),"0")</f>
        <v>336</v>
      </c>
      <c r="Z291" s="37"/>
      <c r="AA291" s="345"/>
      <c r="AB291" s="345"/>
      <c r="AC291" s="345"/>
    </row>
    <row r="292" spans="1:68" ht="14.25" hidden="1" customHeight="1" x14ac:dyDescent="0.25">
      <c r="A292" s="360" t="s">
        <v>173</v>
      </c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  <c r="V292" s="357"/>
      <c r="W292" s="357"/>
      <c r="X292" s="357"/>
      <c r="Y292" s="357"/>
      <c r="Z292" s="357"/>
      <c r="AA292" s="338"/>
      <c r="AB292" s="338"/>
      <c r="AC292" s="338"/>
    </row>
    <row r="293" spans="1:68" ht="27" hidden="1" customHeight="1" x14ac:dyDescent="0.25">
      <c r="A293" s="54" t="s">
        <v>420</v>
      </c>
      <c r="B293" s="54" t="s">
        <v>421</v>
      </c>
      <c r="C293" s="31">
        <v>4301131019</v>
      </c>
      <c r="D293" s="349">
        <v>4640242180427</v>
      </c>
      <c r="E293" s="350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47"/>
      <c r="R293" s="347"/>
      <c r="S293" s="347"/>
      <c r="T293" s="348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67"/>
      <c r="B294" s="357"/>
      <c r="C294" s="357"/>
      <c r="D294" s="357"/>
      <c r="E294" s="357"/>
      <c r="F294" s="357"/>
      <c r="G294" s="357"/>
      <c r="H294" s="357"/>
      <c r="I294" s="357"/>
      <c r="J294" s="357"/>
      <c r="K294" s="357"/>
      <c r="L294" s="357"/>
      <c r="M294" s="357"/>
      <c r="N294" s="357"/>
      <c r="O294" s="368"/>
      <c r="P294" s="353" t="s">
        <v>72</v>
      </c>
      <c r="Q294" s="354"/>
      <c r="R294" s="354"/>
      <c r="S294" s="354"/>
      <c r="T294" s="354"/>
      <c r="U294" s="354"/>
      <c r="V294" s="355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hidden="1" x14ac:dyDescent="0.2">
      <c r="A295" s="357"/>
      <c r="B295" s="357"/>
      <c r="C295" s="357"/>
      <c r="D295" s="357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68"/>
      <c r="P295" s="353" t="s">
        <v>72</v>
      </c>
      <c r="Q295" s="354"/>
      <c r="R295" s="354"/>
      <c r="S295" s="354"/>
      <c r="T295" s="354"/>
      <c r="U295" s="354"/>
      <c r="V295" s="355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hidden="1" customHeight="1" x14ac:dyDescent="0.25">
      <c r="A296" s="360" t="s">
        <v>76</v>
      </c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38"/>
      <c r="AB296" s="338"/>
      <c r="AC296" s="338"/>
    </row>
    <row r="297" spans="1:68" ht="27" hidden="1" customHeight="1" x14ac:dyDescent="0.25">
      <c r="A297" s="54" t="s">
        <v>423</v>
      </c>
      <c r="B297" s="54" t="s">
        <v>424</v>
      </c>
      <c r="C297" s="31">
        <v>4301132080</v>
      </c>
      <c r="D297" s="349">
        <v>4640242180397</v>
      </c>
      <c r="E297" s="350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56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47"/>
      <c r="R297" s="347"/>
      <c r="S297" s="347"/>
      <c r="T297" s="348"/>
      <c r="U297" s="34"/>
      <c r="V297" s="34"/>
      <c r="W297" s="35" t="s">
        <v>69</v>
      </c>
      <c r="X297" s="342">
        <v>0</v>
      </c>
      <c r="Y297" s="343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49">
        <v>4640242181219</v>
      </c>
      <c r="E298" s="350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530" t="s">
        <v>428</v>
      </c>
      <c r="Q298" s="347"/>
      <c r="R298" s="347"/>
      <c r="S298" s="347"/>
      <c r="T298" s="348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6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68"/>
      <c r="P299" s="353" t="s">
        <v>72</v>
      </c>
      <c r="Q299" s="354"/>
      <c r="R299" s="354"/>
      <c r="S299" s="354"/>
      <c r="T299" s="354"/>
      <c r="U299" s="354"/>
      <c r="V299" s="355"/>
      <c r="W299" s="37" t="s">
        <v>69</v>
      </c>
      <c r="X299" s="344">
        <f>IFERROR(SUM(X297:X298),"0")</f>
        <v>0</v>
      </c>
      <c r="Y299" s="344">
        <f>IFERROR(SUM(Y297:Y298),"0")</f>
        <v>0</v>
      </c>
      <c r="Z299" s="344">
        <f>IFERROR(IF(Z297="",0,Z297),"0")+IFERROR(IF(Z298="",0,Z298),"0")</f>
        <v>0</v>
      </c>
      <c r="AA299" s="345"/>
      <c r="AB299" s="345"/>
      <c r="AC299" s="345"/>
    </row>
    <row r="300" spans="1:68" hidden="1" x14ac:dyDescent="0.2">
      <c r="A300" s="357"/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68"/>
      <c r="P300" s="353" t="s">
        <v>72</v>
      </c>
      <c r="Q300" s="354"/>
      <c r="R300" s="354"/>
      <c r="S300" s="354"/>
      <c r="T300" s="354"/>
      <c r="U300" s="354"/>
      <c r="V300" s="355"/>
      <c r="W300" s="37" t="s">
        <v>73</v>
      </c>
      <c r="X300" s="344">
        <f>IFERROR(SUMPRODUCT(X297:X298*H297:H298),"0")</f>
        <v>0</v>
      </c>
      <c r="Y300" s="344">
        <f>IFERROR(SUMPRODUCT(Y297:Y298*H297:H298),"0")</f>
        <v>0</v>
      </c>
      <c r="Z300" s="37"/>
      <c r="AA300" s="345"/>
      <c r="AB300" s="345"/>
      <c r="AC300" s="345"/>
    </row>
    <row r="301" spans="1:68" ht="14.25" hidden="1" customHeight="1" x14ac:dyDescent="0.25">
      <c r="A301" s="360" t="s">
        <v>139</v>
      </c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  <c r="V301" s="357"/>
      <c r="W301" s="357"/>
      <c r="X301" s="357"/>
      <c r="Y301" s="357"/>
      <c r="Z301" s="357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49">
        <v>4640242180304</v>
      </c>
      <c r="E302" s="350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52" t="s">
        <v>431</v>
      </c>
      <c r="Q302" s="347"/>
      <c r="R302" s="347"/>
      <c r="S302" s="347"/>
      <c r="T302" s="348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49">
        <v>4640242180236</v>
      </c>
      <c r="E303" s="350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1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47"/>
      <c r="R303" s="347"/>
      <c r="S303" s="347"/>
      <c r="T303" s="348"/>
      <c r="U303" s="34"/>
      <c r="V303" s="34"/>
      <c r="W303" s="35" t="s">
        <v>69</v>
      </c>
      <c r="X303" s="342">
        <v>84</v>
      </c>
      <c r="Y303" s="343">
        <f>IFERROR(IF(X303="","",X303),"")</f>
        <v>84</v>
      </c>
      <c r="Z303" s="36">
        <f>IFERROR(IF(X303="","",X303*0.0155),"")</f>
        <v>1.302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439.74</v>
      </c>
      <c r="BN303" s="67">
        <f>IFERROR(Y303*I303,"0")</f>
        <v>439.74</v>
      </c>
      <c r="BO303" s="67">
        <f>IFERROR(X303/J303,"0")</f>
        <v>1</v>
      </c>
      <c r="BP303" s="67">
        <f>IFERROR(Y303/J303,"0")</f>
        <v>1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49">
        <v>4640242180410</v>
      </c>
      <c r="E304" s="350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47"/>
      <c r="R304" s="347"/>
      <c r="S304" s="347"/>
      <c r="T304" s="348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67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68"/>
      <c r="P305" s="353" t="s">
        <v>72</v>
      </c>
      <c r="Q305" s="354"/>
      <c r="R305" s="354"/>
      <c r="S305" s="354"/>
      <c r="T305" s="354"/>
      <c r="U305" s="354"/>
      <c r="V305" s="355"/>
      <c r="W305" s="37" t="s">
        <v>69</v>
      </c>
      <c r="X305" s="344">
        <f>IFERROR(SUM(X302:X304),"0")</f>
        <v>84</v>
      </c>
      <c r="Y305" s="344">
        <f>IFERROR(SUM(Y302:Y304),"0")</f>
        <v>84</v>
      </c>
      <c r="Z305" s="344">
        <f>IFERROR(IF(Z302="",0,Z302),"0")+IFERROR(IF(Z303="",0,Z303),"0")+IFERROR(IF(Z304="",0,Z304),"0")</f>
        <v>1.302</v>
      </c>
      <c r="AA305" s="345"/>
      <c r="AB305" s="345"/>
      <c r="AC305" s="345"/>
    </row>
    <row r="306" spans="1:68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68"/>
      <c r="P306" s="353" t="s">
        <v>72</v>
      </c>
      <c r="Q306" s="354"/>
      <c r="R306" s="354"/>
      <c r="S306" s="354"/>
      <c r="T306" s="354"/>
      <c r="U306" s="354"/>
      <c r="V306" s="355"/>
      <c r="W306" s="37" t="s">
        <v>73</v>
      </c>
      <c r="X306" s="344">
        <f>IFERROR(SUMPRODUCT(X302:X304*H302:H304),"0")</f>
        <v>420</v>
      </c>
      <c r="Y306" s="344">
        <f>IFERROR(SUMPRODUCT(Y302:Y304*H302:H304),"0")</f>
        <v>420</v>
      </c>
      <c r="Z306" s="37"/>
      <c r="AA306" s="345"/>
      <c r="AB306" s="345"/>
      <c r="AC306" s="345"/>
    </row>
    <row r="307" spans="1:68" ht="14.25" hidden="1" customHeight="1" x14ac:dyDescent="0.25">
      <c r="A307" s="360" t="s">
        <v>145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49">
        <v>4640242181554</v>
      </c>
      <c r="E308" s="350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439</v>
      </c>
      <c r="Q308" s="347"/>
      <c r="R308" s="347"/>
      <c r="S308" s="347"/>
      <c r="T308" s="348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hidden="1" customHeight="1" x14ac:dyDescent="0.25">
      <c r="A309" s="54" t="s">
        <v>441</v>
      </c>
      <c r="B309" s="54" t="s">
        <v>442</v>
      </c>
      <c r="C309" s="31">
        <v>4301135394</v>
      </c>
      <c r="D309" s="349">
        <v>4640242181561</v>
      </c>
      <c r="E309" s="350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8" t="s">
        <v>443</v>
      </c>
      <c r="Q309" s="347"/>
      <c r="R309" s="347"/>
      <c r="S309" s="347"/>
      <c r="T309" s="348"/>
      <c r="U309" s="34"/>
      <c r="V309" s="34"/>
      <c r="W309" s="35" t="s">
        <v>69</v>
      </c>
      <c r="X309" s="342">
        <v>0</v>
      </c>
      <c r="Y309" s="343">
        <f t="shared" si="18"/>
        <v>0</v>
      </c>
      <c r="Z309" s="36">
        <f>IFERROR(IF(X309="","",X309*0.00936),"")</f>
        <v>0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4301135374</v>
      </c>
      <c r="D310" s="349">
        <v>4640242181424</v>
      </c>
      <c r="E310" s="350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5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47"/>
      <c r="R310" s="347"/>
      <c r="S310" s="347"/>
      <c r="T310" s="348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49">
        <v>4640242181592</v>
      </c>
      <c r="E311" s="350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9" t="s">
        <v>449</v>
      </c>
      <c r="Q311" s="347"/>
      <c r="R311" s="347"/>
      <c r="S311" s="347"/>
      <c r="T311" s="348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49">
        <v>4640242181431</v>
      </c>
      <c r="E312" s="350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453</v>
      </c>
      <c r="Q312" s="347"/>
      <c r="R312" s="347"/>
      <c r="S312" s="347"/>
      <c r="T312" s="348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455</v>
      </c>
      <c r="B313" s="54" t="s">
        <v>456</v>
      </c>
      <c r="C313" s="31">
        <v>4301135405</v>
      </c>
      <c r="D313" s="349">
        <v>4640242181523</v>
      </c>
      <c r="E313" s="350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47"/>
      <c r="R313" s="347"/>
      <c r="S313" s="347"/>
      <c r="T313" s="348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49">
        <v>4640242181516</v>
      </c>
      <c r="E314" s="350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7" t="s">
        <v>459</v>
      </c>
      <c r="Q314" s="347"/>
      <c r="R314" s="347"/>
      <c r="S314" s="347"/>
      <c r="T314" s="348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4301135375</v>
      </c>
      <c r="D315" s="349">
        <v>4640242181486</v>
      </c>
      <c r="E315" s="350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47"/>
      <c r="R315" s="347"/>
      <c r="S315" s="347"/>
      <c r="T315" s="348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49">
        <v>4640242181493</v>
      </c>
      <c r="E316" s="350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22" t="s">
        <v>464</v>
      </c>
      <c r="Q316" s="347"/>
      <c r="R316" s="347"/>
      <c r="S316" s="347"/>
      <c r="T316" s="348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49">
        <v>4640242181509</v>
      </c>
      <c r="E317" s="350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47"/>
      <c r="R317" s="347"/>
      <c r="S317" s="347"/>
      <c r="T317" s="348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49">
        <v>4640242181240</v>
      </c>
      <c r="E318" s="350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83" t="s">
        <v>469</v>
      </c>
      <c r="Q318" s="347"/>
      <c r="R318" s="347"/>
      <c r="S318" s="347"/>
      <c r="T318" s="348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49">
        <v>4640242181318</v>
      </c>
      <c r="E319" s="350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55" t="s">
        <v>472</v>
      </c>
      <c r="Q319" s="347"/>
      <c r="R319" s="347"/>
      <c r="S319" s="347"/>
      <c r="T319" s="348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49">
        <v>4640242181578</v>
      </c>
      <c r="E320" s="350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96" t="s">
        <v>475</v>
      </c>
      <c r="Q320" s="347"/>
      <c r="R320" s="347"/>
      <c r="S320" s="347"/>
      <c r="T320" s="348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49">
        <v>4640242181394</v>
      </c>
      <c r="E321" s="350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89" t="s">
        <v>478</v>
      </c>
      <c r="Q321" s="347"/>
      <c r="R321" s="347"/>
      <c r="S321" s="347"/>
      <c r="T321" s="348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49">
        <v>4640242181332</v>
      </c>
      <c r="E322" s="350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67" t="s">
        <v>481</v>
      </c>
      <c r="Q322" s="347"/>
      <c r="R322" s="347"/>
      <c r="S322" s="347"/>
      <c r="T322" s="348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49">
        <v>4640242181349</v>
      </c>
      <c r="E323" s="350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510" t="s">
        <v>484</v>
      </c>
      <c r="Q323" s="347"/>
      <c r="R323" s="347"/>
      <c r="S323" s="347"/>
      <c r="T323" s="348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49">
        <v>4640242181370</v>
      </c>
      <c r="E324" s="350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0" t="s">
        <v>487</v>
      </c>
      <c r="Q324" s="347"/>
      <c r="R324" s="347"/>
      <c r="S324" s="347"/>
      <c r="T324" s="348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49">
        <v>4607111037480</v>
      </c>
      <c r="E325" s="350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491</v>
      </c>
      <c r="Q325" s="347"/>
      <c r="R325" s="347"/>
      <c r="S325" s="347"/>
      <c r="T325" s="348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49">
        <v>4607111037473</v>
      </c>
      <c r="E326" s="350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5" t="s">
        <v>495</v>
      </c>
      <c r="Q326" s="347"/>
      <c r="R326" s="347"/>
      <c r="S326" s="347"/>
      <c r="T326" s="348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49">
        <v>4640242180663</v>
      </c>
      <c r="E327" s="350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49" t="s">
        <v>499</v>
      </c>
      <c r="Q327" s="347"/>
      <c r="R327" s="347"/>
      <c r="S327" s="347"/>
      <c r="T327" s="348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49">
        <v>4640242181783</v>
      </c>
      <c r="E328" s="350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420" t="s">
        <v>503</v>
      </c>
      <c r="Q328" s="347"/>
      <c r="R328" s="347"/>
      <c r="S328" s="347"/>
      <c r="T328" s="348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hidden="1" x14ac:dyDescent="0.2">
      <c r="A329" s="36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57"/>
      <c r="N329" s="357"/>
      <c r="O329" s="368"/>
      <c r="P329" s="353" t="s">
        <v>72</v>
      </c>
      <c r="Q329" s="354"/>
      <c r="R329" s="354"/>
      <c r="S329" s="354"/>
      <c r="T329" s="354"/>
      <c r="U329" s="354"/>
      <c r="V329" s="355"/>
      <c r="W329" s="37" t="s">
        <v>69</v>
      </c>
      <c r="X329" s="344">
        <f>IFERROR(SUM(X308:X328),"0")</f>
        <v>0</v>
      </c>
      <c r="Y329" s="344">
        <f>IFERROR(SUM(Y308:Y328),"0")</f>
        <v>0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345"/>
      <c r="AB329" s="345"/>
      <c r="AC329" s="345"/>
    </row>
    <row r="330" spans="1:68" hidden="1" x14ac:dyDescent="0.2">
      <c r="A330" s="357"/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68"/>
      <c r="P330" s="353" t="s">
        <v>72</v>
      </c>
      <c r="Q330" s="354"/>
      <c r="R330" s="354"/>
      <c r="S330" s="354"/>
      <c r="T330" s="354"/>
      <c r="U330" s="354"/>
      <c r="V330" s="355"/>
      <c r="W330" s="37" t="s">
        <v>73</v>
      </c>
      <c r="X330" s="344">
        <f>IFERROR(SUMPRODUCT(X308:X328*H308:H328),"0")</f>
        <v>0</v>
      </c>
      <c r="Y330" s="344">
        <f>IFERROR(SUMPRODUCT(Y308:Y328*H308:H328),"0")</f>
        <v>0</v>
      </c>
      <c r="Z330" s="37"/>
      <c r="AA330" s="345"/>
      <c r="AB330" s="345"/>
      <c r="AC330" s="345"/>
    </row>
    <row r="331" spans="1:68" ht="16.5" hidden="1" customHeight="1" x14ac:dyDescent="0.25">
      <c r="A331" s="356" t="s">
        <v>505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37"/>
      <c r="AB331" s="337"/>
      <c r="AC331" s="337"/>
    </row>
    <row r="332" spans="1:68" ht="14.25" hidden="1" customHeight="1" x14ac:dyDescent="0.25">
      <c r="A332" s="360" t="s">
        <v>145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49">
        <v>4640242181134</v>
      </c>
      <c r="E333" s="350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85" t="s">
        <v>508</v>
      </c>
      <c r="Q333" s="347"/>
      <c r="R333" s="347"/>
      <c r="S333" s="347"/>
      <c r="T333" s="348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67"/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68"/>
      <c r="P334" s="353" t="s">
        <v>72</v>
      </c>
      <c r="Q334" s="354"/>
      <c r="R334" s="354"/>
      <c r="S334" s="354"/>
      <c r="T334" s="354"/>
      <c r="U334" s="354"/>
      <c r="V334" s="355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7"/>
      <c r="B335" s="357"/>
      <c r="C335" s="357"/>
      <c r="D335" s="357"/>
      <c r="E335" s="357"/>
      <c r="F335" s="357"/>
      <c r="G335" s="357"/>
      <c r="H335" s="357"/>
      <c r="I335" s="357"/>
      <c r="J335" s="357"/>
      <c r="K335" s="357"/>
      <c r="L335" s="357"/>
      <c r="M335" s="357"/>
      <c r="N335" s="357"/>
      <c r="O335" s="368"/>
      <c r="P335" s="353" t="s">
        <v>72</v>
      </c>
      <c r="Q335" s="354"/>
      <c r="R335" s="354"/>
      <c r="S335" s="354"/>
      <c r="T335" s="354"/>
      <c r="U335" s="354"/>
      <c r="V335" s="355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378"/>
      <c r="B336" s="357"/>
      <c r="C336" s="357"/>
      <c r="D336" s="357"/>
      <c r="E336" s="357"/>
      <c r="F336" s="357"/>
      <c r="G336" s="357"/>
      <c r="H336" s="357"/>
      <c r="I336" s="357"/>
      <c r="J336" s="357"/>
      <c r="K336" s="357"/>
      <c r="L336" s="357"/>
      <c r="M336" s="357"/>
      <c r="N336" s="357"/>
      <c r="O336" s="379"/>
      <c r="P336" s="389" t="s">
        <v>510</v>
      </c>
      <c r="Q336" s="390"/>
      <c r="R336" s="390"/>
      <c r="S336" s="390"/>
      <c r="T336" s="390"/>
      <c r="U336" s="390"/>
      <c r="V336" s="391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2496.6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2496.6</v>
      </c>
      <c r="Z336" s="37"/>
      <c r="AA336" s="345"/>
      <c r="AB336" s="345"/>
      <c r="AC336" s="345"/>
    </row>
    <row r="337" spans="1:38" x14ac:dyDescent="0.2">
      <c r="A337" s="357"/>
      <c r="B337" s="357"/>
      <c r="C337" s="357"/>
      <c r="D337" s="357"/>
      <c r="E337" s="357"/>
      <c r="F337" s="357"/>
      <c r="G337" s="357"/>
      <c r="H337" s="357"/>
      <c r="I337" s="357"/>
      <c r="J337" s="357"/>
      <c r="K337" s="357"/>
      <c r="L337" s="357"/>
      <c r="M337" s="357"/>
      <c r="N337" s="357"/>
      <c r="O337" s="379"/>
      <c r="P337" s="389" t="s">
        <v>511</v>
      </c>
      <c r="Q337" s="390"/>
      <c r="R337" s="390"/>
      <c r="S337" s="390"/>
      <c r="T337" s="390"/>
      <c r="U337" s="390"/>
      <c r="V337" s="391"/>
      <c r="W337" s="37" t="s">
        <v>73</v>
      </c>
      <c r="X337" s="344">
        <f>IFERROR(SUM(BM22:BM333),"0")</f>
        <v>2665.3919999999998</v>
      </c>
      <c r="Y337" s="344">
        <f>IFERROR(SUM(BN22:BN333),"0")</f>
        <v>2665.3919999999998</v>
      </c>
      <c r="Z337" s="37"/>
      <c r="AA337" s="345"/>
      <c r="AB337" s="345"/>
      <c r="AC337" s="345"/>
    </row>
    <row r="338" spans="1:38" x14ac:dyDescent="0.2">
      <c r="A338" s="357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57"/>
      <c r="O338" s="379"/>
      <c r="P338" s="389" t="s">
        <v>512</v>
      </c>
      <c r="Q338" s="390"/>
      <c r="R338" s="390"/>
      <c r="S338" s="390"/>
      <c r="T338" s="390"/>
      <c r="U338" s="390"/>
      <c r="V338" s="391"/>
      <c r="W338" s="37" t="s">
        <v>513</v>
      </c>
      <c r="X338" s="38">
        <f>ROUNDUP(SUM(BO22:BO333),0)</f>
        <v>6</v>
      </c>
      <c r="Y338" s="38">
        <f>ROUNDUP(SUM(BP22:BP333),0)</f>
        <v>6</v>
      </c>
      <c r="Z338" s="37"/>
      <c r="AA338" s="345"/>
      <c r="AB338" s="345"/>
      <c r="AC338" s="345"/>
    </row>
    <row r="339" spans="1:38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357"/>
      <c r="N339" s="357"/>
      <c r="O339" s="379"/>
      <c r="P339" s="389" t="s">
        <v>514</v>
      </c>
      <c r="Q339" s="390"/>
      <c r="R339" s="390"/>
      <c r="S339" s="390"/>
      <c r="T339" s="390"/>
      <c r="U339" s="390"/>
      <c r="V339" s="391"/>
      <c r="W339" s="37" t="s">
        <v>73</v>
      </c>
      <c r="X339" s="344">
        <f>GrossWeightTotal+PalletQtyTotal*25</f>
        <v>2815.3919999999998</v>
      </c>
      <c r="Y339" s="344">
        <f>GrossWeightTotalR+PalletQtyTotalR*25</f>
        <v>2815.3919999999998</v>
      </c>
      <c r="Z339" s="37"/>
      <c r="AA339" s="345"/>
      <c r="AB339" s="345"/>
      <c r="AC339" s="345"/>
    </row>
    <row r="340" spans="1:38" x14ac:dyDescent="0.2">
      <c r="A340" s="357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79"/>
      <c r="P340" s="389" t="s">
        <v>515</v>
      </c>
      <c r="Q340" s="390"/>
      <c r="R340" s="390"/>
      <c r="S340" s="390"/>
      <c r="T340" s="390"/>
      <c r="U340" s="390"/>
      <c r="V340" s="391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474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474</v>
      </c>
      <c r="Z340" s="37"/>
      <c r="AA340" s="345"/>
      <c r="AB340" s="345"/>
      <c r="AC340" s="345"/>
    </row>
    <row r="341" spans="1:38" ht="14.25" hidden="1" customHeight="1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57"/>
      <c r="N341" s="357"/>
      <c r="O341" s="379"/>
      <c r="P341" s="389" t="s">
        <v>516</v>
      </c>
      <c r="Q341" s="390"/>
      <c r="R341" s="390"/>
      <c r="S341" s="390"/>
      <c r="T341" s="390"/>
      <c r="U341" s="390"/>
      <c r="V341" s="391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7.0441999999999982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76" t="s">
        <v>74</v>
      </c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0"/>
      <c r="U343" s="376" t="s">
        <v>258</v>
      </c>
      <c r="V343" s="380"/>
      <c r="W343" s="376" t="s">
        <v>284</v>
      </c>
      <c r="X343" s="380"/>
      <c r="Y343" s="376" t="s">
        <v>307</v>
      </c>
      <c r="Z343" s="381"/>
      <c r="AA343" s="381"/>
      <c r="AB343" s="381"/>
      <c r="AC343" s="381"/>
      <c r="AD343" s="381"/>
      <c r="AE343" s="381"/>
      <c r="AF343" s="380"/>
      <c r="AG343" s="339" t="s">
        <v>386</v>
      </c>
      <c r="AH343" s="376" t="s">
        <v>391</v>
      </c>
      <c r="AI343" s="380"/>
      <c r="AJ343" s="339" t="s">
        <v>401</v>
      </c>
      <c r="AK343" s="376" t="s">
        <v>259</v>
      </c>
      <c r="AL343" s="380"/>
    </row>
    <row r="344" spans="1:38" ht="14.25" customHeight="1" thickTop="1" x14ac:dyDescent="0.2">
      <c r="A344" s="543" t="s">
        <v>519</v>
      </c>
      <c r="B344" s="376" t="s">
        <v>62</v>
      </c>
      <c r="C344" s="376" t="s">
        <v>75</v>
      </c>
      <c r="D344" s="376" t="s">
        <v>92</v>
      </c>
      <c r="E344" s="376" t="s">
        <v>105</v>
      </c>
      <c r="F344" s="376" t="s">
        <v>126</v>
      </c>
      <c r="G344" s="376" t="s">
        <v>160</v>
      </c>
      <c r="H344" s="376" t="s">
        <v>167</v>
      </c>
      <c r="I344" s="376" t="s">
        <v>172</v>
      </c>
      <c r="J344" s="376" t="s">
        <v>181</v>
      </c>
      <c r="K344" s="376" t="s">
        <v>198</v>
      </c>
      <c r="L344" s="376" t="s">
        <v>208</v>
      </c>
      <c r="M344" s="376" t="s">
        <v>219</v>
      </c>
      <c r="N344" s="340"/>
      <c r="O344" s="376" t="s">
        <v>225</v>
      </c>
      <c r="P344" s="376" t="s">
        <v>232</v>
      </c>
      <c r="Q344" s="376" t="s">
        <v>238</v>
      </c>
      <c r="R344" s="376" t="s">
        <v>243</v>
      </c>
      <c r="S344" s="376" t="s">
        <v>246</v>
      </c>
      <c r="T344" s="376" t="s">
        <v>254</v>
      </c>
      <c r="U344" s="376" t="s">
        <v>259</v>
      </c>
      <c r="V344" s="376" t="s">
        <v>263</v>
      </c>
      <c r="W344" s="376" t="s">
        <v>285</v>
      </c>
      <c r="X344" s="376" t="s">
        <v>303</v>
      </c>
      <c r="Y344" s="376" t="s">
        <v>308</v>
      </c>
      <c r="Z344" s="376" t="s">
        <v>320</v>
      </c>
      <c r="AA344" s="376" t="s">
        <v>330</v>
      </c>
      <c r="AB344" s="376" t="s">
        <v>345</v>
      </c>
      <c r="AC344" s="376" t="s">
        <v>356</v>
      </c>
      <c r="AD344" s="376" t="s">
        <v>360</v>
      </c>
      <c r="AE344" s="376" t="s">
        <v>376</v>
      </c>
      <c r="AF344" s="376" t="s">
        <v>380</v>
      </c>
      <c r="AG344" s="376" t="s">
        <v>387</v>
      </c>
      <c r="AH344" s="376" t="s">
        <v>392</v>
      </c>
      <c r="AI344" s="376" t="s">
        <v>398</v>
      </c>
      <c r="AJ344" s="376" t="s">
        <v>402</v>
      </c>
      <c r="AK344" s="376" t="s">
        <v>259</v>
      </c>
      <c r="AL344" s="376" t="s">
        <v>505</v>
      </c>
    </row>
    <row r="345" spans="1:38" ht="13.5" customHeight="1" thickBot="1" x14ac:dyDescent="0.25">
      <c r="A345" s="544"/>
      <c r="B345" s="377"/>
      <c r="C345" s="377"/>
      <c r="D345" s="377"/>
      <c r="E345" s="377"/>
      <c r="F345" s="377"/>
      <c r="G345" s="377"/>
      <c r="H345" s="377"/>
      <c r="I345" s="377"/>
      <c r="J345" s="377"/>
      <c r="K345" s="377"/>
      <c r="L345" s="377"/>
      <c r="M345" s="377"/>
      <c r="N345" s="340"/>
      <c r="O345" s="377"/>
      <c r="P345" s="377"/>
      <c r="Q345" s="377"/>
      <c r="R345" s="377"/>
      <c r="S345" s="377"/>
      <c r="T345" s="377"/>
      <c r="U345" s="377"/>
      <c r="V345" s="377"/>
      <c r="W345" s="377"/>
      <c r="X345" s="377"/>
      <c r="Y345" s="377"/>
      <c r="Z345" s="377"/>
      <c r="AA345" s="377"/>
      <c r="AB345" s="377"/>
      <c r="AC345" s="377"/>
      <c r="AD345" s="377"/>
      <c r="AE345" s="377"/>
      <c r="AF345" s="377"/>
      <c r="AG345" s="377"/>
      <c r="AH345" s="377"/>
      <c r="AI345" s="377"/>
      <c r="AJ345" s="377"/>
      <c r="AK345" s="377"/>
      <c r="AL345" s="377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0</v>
      </c>
      <c r="D346" s="46">
        <f>IFERROR(X36*H36,"0")+IFERROR(X37*H37,"0")+IFERROR(X38*H38,"0")</f>
        <v>134.39999999999998</v>
      </c>
      <c r="E346" s="46">
        <f>IFERROR(X43*H43,"0")+IFERROR(X44*H44,"0")+IFERROR(X45*H45,"0")+IFERROR(X46*H46,"0")+IFERROR(X47*H47,"0")+IFERROR(X48*H48,"0")+IFERROR(X49*H49,"0")+IFERROR(X50*H50,"0")+IFERROR(X51*H51,"0")</f>
        <v>244.8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100.8</v>
      </c>
      <c r="J346" s="46">
        <f>IFERROR(X96*H96,"0")+IFERROR(X97*H97,"0")+IFERROR(X98*H98,"0")+IFERROR(X99*H99,"0")+IFERROR(X100*H100,"0")+IFERROR(X101*H101,"0")</f>
        <v>53.76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756</v>
      </c>
      <c r="M346" s="46">
        <f>IFERROR(X122*H122,"0")+IFERROR(X123*H123,"0")</f>
        <v>126</v>
      </c>
      <c r="N346" s="340"/>
      <c r="O346" s="46">
        <f>IFERROR(X128*H128,"0")+IFERROR(X129*H129,"0")</f>
        <v>0</v>
      </c>
      <c r="P346" s="46">
        <f>IFERROR(X134*H134,"0")+IFERROR(X135*H135,"0")</f>
        <v>0</v>
      </c>
      <c r="Q346" s="46">
        <f>IFERROR(X140*H140,"0")</f>
        <v>0</v>
      </c>
      <c r="R346" s="46">
        <f>IFERROR(X145*H145,"0")</f>
        <v>37.800000000000004</v>
      </c>
      <c r="S346" s="46">
        <f>IFERROR(X150*H150,"0")+IFERROR(X151*H151,"0")</f>
        <v>0</v>
      </c>
      <c r="T346" s="46">
        <f>IFERROR(X156*H156,"0")</f>
        <v>47.04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180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60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756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1711.2</v>
      </c>
      <c r="B349" s="60">
        <f>SUMPRODUCT(--(BB:BB="ПГП"),--(W:W="кор"),H:H,Y:Y)+SUMPRODUCT(--(BB:BB="ПГП"),--(W:W="кг"),Y:Y)</f>
        <v>785.40000000000009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08,00"/>
        <filter val="12,00"/>
        <filter val="126,00"/>
        <filter val="134,40"/>
        <filter val="14,00"/>
        <filter val="180,00"/>
        <filter val="2 496,60"/>
        <filter val="2 665,39"/>
        <filter val="2 815,39"/>
        <filter val="24,00"/>
        <filter val="244,80"/>
        <filter val="28,00"/>
        <filter val="336,00"/>
        <filter val="36,00"/>
        <filter val="37,80"/>
        <filter val="42,00"/>
        <filter val="420,00"/>
        <filter val="47,04"/>
        <filter val="474,00"/>
        <filter val="48,00"/>
        <filter val="53,76"/>
        <filter val="6"/>
        <filter val="60,00"/>
        <filter val="756,00"/>
        <filter val="84,00"/>
      </filters>
    </filterColumn>
    <filterColumn colId="29" showButton="0"/>
    <filterColumn colId="30" showButton="0"/>
  </autoFilter>
  <mergeCells count="611"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