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4435A9-0534-4999-8A43-65921B0511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X595" i="1"/>
  <c r="BO594" i="1"/>
  <c r="BM594" i="1"/>
  <c r="Y594" i="1"/>
  <c r="Y596" i="1" s="1"/>
  <c r="X592" i="1"/>
  <c r="X591" i="1"/>
  <c r="BO590" i="1"/>
  <c r="BM590" i="1"/>
  <c r="Y590" i="1"/>
  <c r="BP590" i="1" s="1"/>
  <c r="X588" i="1"/>
  <c r="X587" i="1"/>
  <c r="BO586" i="1"/>
  <c r="BM586" i="1"/>
  <c r="Y586" i="1"/>
  <c r="Y588" i="1" s="1"/>
  <c r="X584" i="1"/>
  <c r="X583" i="1"/>
  <c r="BO582" i="1"/>
  <c r="BM582" i="1"/>
  <c r="Y582" i="1"/>
  <c r="BP582" i="1" s="1"/>
  <c r="BO581" i="1"/>
  <c r="BM581" i="1"/>
  <c r="Y581" i="1"/>
  <c r="X578" i="1"/>
  <c r="X577" i="1"/>
  <c r="BO576" i="1"/>
  <c r="BM576" i="1"/>
  <c r="Y576" i="1"/>
  <c r="BP576" i="1" s="1"/>
  <c r="BO575" i="1"/>
  <c r="BM575" i="1"/>
  <c r="Y575" i="1"/>
  <c r="BP575" i="1" s="1"/>
  <c r="BO574" i="1"/>
  <c r="BM574" i="1"/>
  <c r="Y574" i="1"/>
  <c r="BP574" i="1" s="1"/>
  <c r="BO573" i="1"/>
  <c r="BM573" i="1"/>
  <c r="Z573" i="1"/>
  <c r="Y573" i="1"/>
  <c r="X571" i="1"/>
  <c r="X570" i="1"/>
  <c r="BO569" i="1"/>
  <c r="BM569" i="1"/>
  <c r="Y569" i="1"/>
  <c r="BP569" i="1" s="1"/>
  <c r="BO568" i="1"/>
  <c r="BM568" i="1"/>
  <c r="Y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X563" i="1"/>
  <c r="X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BP559" i="1" s="1"/>
  <c r="BO558" i="1"/>
  <c r="BM558" i="1"/>
  <c r="Z558" i="1"/>
  <c r="Y558" i="1"/>
  <c r="BN558" i="1" s="1"/>
  <c r="BO557" i="1"/>
  <c r="BM557" i="1"/>
  <c r="Y557" i="1"/>
  <c r="BP557" i="1" s="1"/>
  <c r="BO556" i="1"/>
  <c r="BM556" i="1"/>
  <c r="Y556" i="1"/>
  <c r="BO555" i="1"/>
  <c r="BM555" i="1"/>
  <c r="Y555" i="1"/>
  <c r="Y563" i="1" s="1"/>
  <c r="X553" i="1"/>
  <c r="X552" i="1"/>
  <c r="BO551" i="1"/>
  <c r="BM551" i="1"/>
  <c r="Y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Z541" i="1"/>
  <c r="Y541" i="1"/>
  <c r="BN541" i="1" s="1"/>
  <c r="BO540" i="1"/>
  <c r="BM540" i="1"/>
  <c r="Y540" i="1"/>
  <c r="BP540" i="1" s="1"/>
  <c r="BO539" i="1"/>
  <c r="BM539" i="1"/>
  <c r="Y539" i="1"/>
  <c r="X535" i="1"/>
  <c r="X534" i="1"/>
  <c r="BO533" i="1"/>
  <c r="BM533" i="1"/>
  <c r="Y533" i="1"/>
  <c r="BP533" i="1" s="1"/>
  <c r="BO532" i="1"/>
  <c r="BM532" i="1"/>
  <c r="Y532" i="1"/>
  <c r="Y535" i="1" s="1"/>
  <c r="P532" i="1"/>
  <c r="X530" i="1"/>
  <c r="X529" i="1"/>
  <c r="BO528" i="1"/>
  <c r="BM528" i="1"/>
  <c r="Y528" i="1"/>
  <c r="BP528" i="1" s="1"/>
  <c r="P528" i="1"/>
  <c r="BO527" i="1"/>
  <c r="BM527" i="1"/>
  <c r="Z527" i="1"/>
  <c r="Y527" i="1"/>
  <c r="BN527" i="1" s="1"/>
  <c r="P527" i="1"/>
  <c r="BO526" i="1"/>
  <c r="BM526" i="1"/>
  <c r="Y526" i="1"/>
  <c r="Y530" i="1" s="1"/>
  <c r="P526" i="1"/>
  <c r="X524" i="1"/>
  <c r="X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BO518" i="1"/>
  <c r="BM518" i="1"/>
  <c r="Z518" i="1"/>
  <c r="Y518" i="1"/>
  <c r="BN518" i="1" s="1"/>
  <c r="P518" i="1"/>
  <c r="BO517" i="1"/>
  <c r="BM517" i="1"/>
  <c r="Y517" i="1"/>
  <c r="BP516" i="1"/>
  <c r="BO516" i="1"/>
  <c r="BM516" i="1"/>
  <c r="Y516" i="1"/>
  <c r="P516" i="1"/>
  <c r="BO515" i="1"/>
  <c r="BM515" i="1"/>
  <c r="Y515" i="1"/>
  <c r="BO514" i="1"/>
  <c r="BM514" i="1"/>
  <c r="Y514" i="1"/>
  <c r="BO513" i="1"/>
  <c r="BM513" i="1"/>
  <c r="Y513" i="1"/>
  <c r="BN513" i="1" s="1"/>
  <c r="BO512" i="1"/>
  <c r="BM512" i="1"/>
  <c r="Y512" i="1"/>
  <c r="BP512" i="1" s="1"/>
  <c r="BO511" i="1"/>
  <c r="BM511" i="1"/>
  <c r="Y511" i="1"/>
  <c r="BP511" i="1" s="1"/>
  <c r="X509" i="1"/>
  <c r="X508" i="1"/>
  <c r="BO507" i="1"/>
  <c r="BM507" i="1"/>
  <c r="Y507" i="1"/>
  <c r="BO506" i="1"/>
  <c r="BM506" i="1"/>
  <c r="Y506" i="1"/>
  <c r="BO505" i="1"/>
  <c r="BM505" i="1"/>
  <c r="Y505" i="1"/>
  <c r="BP504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P498" i="1"/>
  <c r="BO497" i="1"/>
  <c r="BM497" i="1"/>
  <c r="Y497" i="1"/>
  <c r="BP497" i="1" s="1"/>
  <c r="P497" i="1"/>
  <c r="BO496" i="1"/>
  <c r="BM496" i="1"/>
  <c r="Z496" i="1"/>
  <c r="Y496" i="1"/>
  <c r="BN496" i="1" s="1"/>
  <c r="BO495" i="1"/>
  <c r="BM495" i="1"/>
  <c r="Y495" i="1"/>
  <c r="BP495" i="1" s="1"/>
  <c r="BO494" i="1"/>
  <c r="BM494" i="1"/>
  <c r="Y494" i="1"/>
  <c r="BN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BO490" i="1"/>
  <c r="BM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BN486" i="1" s="1"/>
  <c r="P486" i="1"/>
  <c r="BO485" i="1"/>
  <c r="BM485" i="1"/>
  <c r="Y485" i="1"/>
  <c r="BP485" i="1" s="1"/>
  <c r="P485" i="1"/>
  <c r="X481" i="1"/>
  <c r="X480" i="1"/>
  <c r="BO479" i="1"/>
  <c r="BM479" i="1"/>
  <c r="Y479" i="1"/>
  <c r="BP479" i="1" s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P470" i="1" s="1"/>
  <c r="BO469" i="1"/>
  <c r="BM469" i="1"/>
  <c r="Y469" i="1"/>
  <c r="P469" i="1"/>
  <c r="X466" i="1"/>
  <c r="X465" i="1"/>
  <c r="BO464" i="1"/>
  <c r="BM464" i="1"/>
  <c r="Y464" i="1"/>
  <c r="BP464" i="1" s="1"/>
  <c r="P464" i="1"/>
  <c r="BO463" i="1"/>
  <c r="BM463" i="1"/>
  <c r="Y463" i="1"/>
  <c r="BN463" i="1" s="1"/>
  <c r="BO462" i="1"/>
  <c r="BM462" i="1"/>
  <c r="Y462" i="1"/>
  <c r="BP462" i="1" s="1"/>
  <c r="P462" i="1"/>
  <c r="BO461" i="1"/>
  <c r="BM461" i="1"/>
  <c r="Y461" i="1"/>
  <c r="Z461" i="1" s="1"/>
  <c r="X459" i="1"/>
  <c r="X458" i="1"/>
  <c r="BO457" i="1"/>
  <c r="BM457" i="1"/>
  <c r="Y457" i="1"/>
  <c r="BN457" i="1" s="1"/>
  <c r="P457" i="1"/>
  <c r="BO456" i="1"/>
  <c r="BM456" i="1"/>
  <c r="Y456" i="1"/>
  <c r="Y459" i="1" s="1"/>
  <c r="P456" i="1"/>
  <c r="X453" i="1"/>
  <c r="X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N445" i="1" s="1"/>
  <c r="P445" i="1"/>
  <c r="BO444" i="1"/>
  <c r="BM444" i="1"/>
  <c r="Y444" i="1"/>
  <c r="BO443" i="1"/>
  <c r="BM443" i="1"/>
  <c r="Y443" i="1"/>
  <c r="P443" i="1"/>
  <c r="BO442" i="1"/>
  <c r="BM442" i="1"/>
  <c r="Y442" i="1"/>
  <c r="BN442" i="1" s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N439" i="1" s="1"/>
  <c r="P439" i="1"/>
  <c r="BO438" i="1"/>
  <c r="BM438" i="1"/>
  <c r="Y438" i="1"/>
  <c r="BO437" i="1"/>
  <c r="BM437" i="1"/>
  <c r="Y437" i="1"/>
  <c r="BO436" i="1"/>
  <c r="BM436" i="1"/>
  <c r="Y436" i="1"/>
  <c r="BN436" i="1" s="1"/>
  <c r="BO435" i="1"/>
  <c r="BM435" i="1"/>
  <c r="Y435" i="1"/>
  <c r="X431" i="1"/>
  <c r="X430" i="1"/>
  <c r="BO429" i="1"/>
  <c r="BM429" i="1"/>
  <c r="Y429" i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N422" i="1" s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Z416" i="1" s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N411" i="1" s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Y414" i="1" s="1"/>
  <c r="P407" i="1"/>
  <c r="X404" i="1"/>
  <c r="X403" i="1"/>
  <c r="BO402" i="1"/>
  <c r="BM402" i="1"/>
  <c r="Y402" i="1"/>
  <c r="BP402" i="1" s="1"/>
  <c r="X400" i="1"/>
  <c r="X399" i="1"/>
  <c r="BP398" i="1"/>
  <c r="BO398" i="1"/>
  <c r="BN398" i="1"/>
  <c r="BM398" i="1"/>
  <c r="Z398" i="1"/>
  <c r="Y398" i="1"/>
  <c r="BO397" i="1"/>
  <c r="BM397" i="1"/>
  <c r="Y397" i="1"/>
  <c r="Y399" i="1" s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BN371" i="1" s="1"/>
  <c r="P371" i="1"/>
  <c r="X369" i="1"/>
  <c r="X368" i="1"/>
  <c r="BO367" i="1"/>
  <c r="BM367" i="1"/>
  <c r="Y367" i="1"/>
  <c r="Y369" i="1" s="1"/>
  <c r="P367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BO353" i="1"/>
  <c r="BM353" i="1"/>
  <c r="Y353" i="1"/>
  <c r="X351" i="1"/>
  <c r="X350" i="1"/>
  <c r="BO349" i="1"/>
  <c r="BM349" i="1"/>
  <c r="Y349" i="1"/>
  <c r="BP349" i="1" s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P338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O331" i="1"/>
  <c r="BM331" i="1"/>
  <c r="Y331" i="1"/>
  <c r="BP331" i="1" s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BN320" i="1" s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X307" i="1"/>
  <c r="X306" i="1"/>
  <c r="BO305" i="1"/>
  <c r="BM305" i="1"/>
  <c r="Y305" i="1"/>
  <c r="Y307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2" i="1" s="1"/>
  <c r="P299" i="1"/>
  <c r="X297" i="1"/>
  <c r="X296" i="1"/>
  <c r="BO295" i="1"/>
  <c r="BM295" i="1"/>
  <c r="Y295" i="1"/>
  <c r="BP295" i="1" s="1"/>
  <c r="P295" i="1"/>
  <c r="X292" i="1"/>
  <c r="X291" i="1"/>
  <c r="BO290" i="1"/>
  <c r="BM290" i="1"/>
  <c r="Y290" i="1"/>
  <c r="Z290" i="1" s="1"/>
  <c r="Z291" i="1" s="1"/>
  <c r="P290" i="1"/>
  <c r="X288" i="1"/>
  <c r="X287" i="1"/>
  <c r="BO286" i="1"/>
  <c r="BM286" i="1"/>
  <c r="Y286" i="1"/>
  <c r="P286" i="1"/>
  <c r="X284" i="1"/>
  <c r="X283" i="1"/>
  <c r="BO282" i="1"/>
  <c r="BM282" i="1"/>
  <c r="Z282" i="1"/>
  <c r="Z283" i="1" s="1"/>
  <c r="Y282" i="1"/>
  <c r="P282" i="1"/>
  <c r="X279" i="1"/>
  <c r="X278" i="1"/>
  <c r="BO277" i="1"/>
  <c r="BM277" i="1"/>
  <c r="Y277" i="1"/>
  <c r="BP277" i="1" s="1"/>
  <c r="P277" i="1"/>
  <c r="BO276" i="1"/>
  <c r="BM276" i="1"/>
  <c r="Y276" i="1"/>
  <c r="BN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Z273" i="1" s="1"/>
  <c r="P273" i="1"/>
  <c r="X270" i="1"/>
  <c r="X269" i="1"/>
  <c r="BO268" i="1"/>
  <c r="BM268" i="1"/>
  <c r="Y268" i="1"/>
  <c r="BP268" i="1" s="1"/>
  <c r="P268" i="1"/>
  <c r="BO267" i="1"/>
  <c r="BM267" i="1"/>
  <c r="Y267" i="1"/>
  <c r="BN267" i="1" s="1"/>
  <c r="P267" i="1"/>
  <c r="BO266" i="1"/>
  <c r="BM266" i="1"/>
  <c r="Y266" i="1"/>
  <c r="BN266" i="1" s="1"/>
  <c r="P266" i="1"/>
  <c r="X263" i="1"/>
  <c r="X262" i="1"/>
  <c r="BO261" i="1"/>
  <c r="BM261" i="1"/>
  <c r="Y261" i="1"/>
  <c r="M607" i="1" s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Z254" i="1"/>
  <c r="Y254" i="1"/>
  <c r="BN254" i="1" s="1"/>
  <c r="P254" i="1"/>
  <c r="BO253" i="1"/>
  <c r="BM253" i="1"/>
  <c r="Y253" i="1"/>
  <c r="BN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Y246" i="1" s="1"/>
  <c r="P244" i="1"/>
  <c r="X242" i="1"/>
  <c r="X241" i="1"/>
  <c r="BO240" i="1"/>
  <c r="BM240" i="1"/>
  <c r="Y240" i="1"/>
  <c r="BP240" i="1" s="1"/>
  <c r="P240" i="1"/>
  <c r="BO239" i="1"/>
  <c r="BM239" i="1"/>
  <c r="Y239" i="1"/>
  <c r="BN239" i="1" s="1"/>
  <c r="P239" i="1"/>
  <c r="BO238" i="1"/>
  <c r="BM238" i="1"/>
  <c r="Y238" i="1"/>
  <c r="BP238" i="1" s="1"/>
  <c r="P238" i="1"/>
  <c r="BO237" i="1"/>
  <c r="BM237" i="1"/>
  <c r="Y237" i="1"/>
  <c r="BN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N232" i="1" s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N211" i="1" s="1"/>
  <c r="P211" i="1"/>
  <c r="X209" i="1"/>
  <c r="X208" i="1"/>
  <c r="BO207" i="1"/>
  <c r="BM207" i="1"/>
  <c r="Y207" i="1"/>
  <c r="P207" i="1"/>
  <c r="BO206" i="1"/>
  <c r="BM206" i="1"/>
  <c r="Y206" i="1"/>
  <c r="P206" i="1"/>
  <c r="BP205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BN191" i="1" s="1"/>
  <c r="P191" i="1"/>
  <c r="BO190" i="1"/>
  <c r="BM190" i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N182" i="1" s="1"/>
  <c r="BO181" i="1"/>
  <c r="BM181" i="1"/>
  <c r="Y181" i="1"/>
  <c r="BN181" i="1" s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Z173" i="1" s="1"/>
  <c r="Z174" i="1" s="1"/>
  <c r="P173" i="1"/>
  <c r="X169" i="1"/>
  <c r="X168" i="1"/>
  <c r="BO167" i="1"/>
  <c r="BM167" i="1"/>
  <c r="Y167" i="1"/>
  <c r="BP167" i="1" s="1"/>
  <c r="P167" i="1"/>
  <c r="BO166" i="1"/>
  <c r="BM166" i="1"/>
  <c r="Y166" i="1"/>
  <c r="BN166" i="1" s="1"/>
  <c r="P166" i="1"/>
  <c r="X164" i="1"/>
  <c r="X163" i="1"/>
  <c r="BO162" i="1"/>
  <c r="BM162" i="1"/>
  <c r="Y162" i="1"/>
  <c r="P162" i="1"/>
  <c r="BO161" i="1"/>
  <c r="BM161" i="1"/>
  <c r="Y161" i="1"/>
  <c r="BN161" i="1" s="1"/>
  <c r="P161" i="1"/>
  <c r="BO160" i="1"/>
  <c r="BM160" i="1"/>
  <c r="Y160" i="1"/>
  <c r="P160" i="1"/>
  <c r="BO159" i="1"/>
  <c r="BM159" i="1"/>
  <c r="Y159" i="1"/>
  <c r="BN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N149" i="1" s="1"/>
  <c r="P149" i="1"/>
  <c r="BO148" i="1"/>
  <c r="BM148" i="1"/>
  <c r="Y148" i="1"/>
  <c r="BN148" i="1" s="1"/>
  <c r="P148" i="1"/>
  <c r="X146" i="1"/>
  <c r="X145" i="1"/>
  <c r="BO144" i="1"/>
  <c r="BM144" i="1"/>
  <c r="Y144" i="1"/>
  <c r="P144" i="1"/>
  <c r="BO143" i="1"/>
  <c r="BM143" i="1"/>
  <c r="Y143" i="1"/>
  <c r="P143" i="1"/>
  <c r="Y141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N133" i="1" s="1"/>
  <c r="P133" i="1"/>
  <c r="BO132" i="1"/>
  <c r="BM132" i="1"/>
  <c r="Y132" i="1"/>
  <c r="Z132" i="1" s="1"/>
  <c r="P132" i="1"/>
  <c r="X130" i="1"/>
  <c r="X129" i="1"/>
  <c r="BO128" i="1"/>
  <c r="BM128" i="1"/>
  <c r="Y128" i="1"/>
  <c r="BN128" i="1" s="1"/>
  <c r="P128" i="1"/>
  <c r="BO127" i="1"/>
  <c r="BM127" i="1"/>
  <c r="Y127" i="1"/>
  <c r="BN127" i="1" s="1"/>
  <c r="P127" i="1"/>
  <c r="BO126" i="1"/>
  <c r="BM126" i="1"/>
  <c r="Y126" i="1"/>
  <c r="P126" i="1"/>
  <c r="BO125" i="1"/>
  <c r="BM125" i="1"/>
  <c r="Z125" i="1"/>
  <c r="Y125" i="1"/>
  <c r="BN125" i="1" s="1"/>
  <c r="BO124" i="1"/>
  <c r="BM124" i="1"/>
  <c r="Y124" i="1"/>
  <c r="BN124" i="1" s="1"/>
  <c r="P124" i="1"/>
  <c r="BO123" i="1"/>
  <c r="BM123" i="1"/>
  <c r="Y123" i="1"/>
  <c r="BO122" i="1"/>
  <c r="BM122" i="1"/>
  <c r="Y122" i="1"/>
  <c r="P122" i="1"/>
  <c r="BO121" i="1"/>
  <c r="BM121" i="1"/>
  <c r="Y121" i="1"/>
  <c r="BP120" i="1"/>
  <c r="BO120" i="1"/>
  <c r="BN120" i="1"/>
  <c r="BM120" i="1"/>
  <c r="Z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N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N109" i="1" s="1"/>
  <c r="P109" i="1"/>
  <c r="BO108" i="1"/>
  <c r="BM108" i="1"/>
  <c r="Y108" i="1"/>
  <c r="P108" i="1"/>
  <c r="BO107" i="1"/>
  <c r="BM107" i="1"/>
  <c r="Y107" i="1"/>
  <c r="BN107" i="1" s="1"/>
  <c r="P107" i="1"/>
  <c r="BO106" i="1"/>
  <c r="BM106" i="1"/>
  <c r="Y106" i="1"/>
  <c r="BN106" i="1" s="1"/>
  <c r="P106" i="1"/>
  <c r="X103" i="1"/>
  <c r="X102" i="1"/>
  <c r="BO101" i="1"/>
  <c r="BM101" i="1"/>
  <c r="Y101" i="1"/>
  <c r="P101" i="1"/>
  <c r="BO100" i="1"/>
  <c r="BM100" i="1"/>
  <c r="Y100" i="1"/>
  <c r="BN100" i="1" s="1"/>
  <c r="P100" i="1"/>
  <c r="BO99" i="1"/>
  <c r="BM99" i="1"/>
  <c r="Y99" i="1"/>
  <c r="P99" i="1"/>
  <c r="BO98" i="1"/>
  <c r="BM98" i="1"/>
  <c r="Y98" i="1"/>
  <c r="BN98" i="1" s="1"/>
  <c r="BO97" i="1"/>
  <c r="BM97" i="1"/>
  <c r="Y97" i="1"/>
  <c r="BO96" i="1"/>
  <c r="BM96" i="1"/>
  <c r="Y96" i="1"/>
  <c r="BN96" i="1" s="1"/>
  <c r="BO95" i="1"/>
  <c r="BM95" i="1"/>
  <c r="Y95" i="1"/>
  <c r="BO94" i="1"/>
  <c r="BM94" i="1"/>
  <c r="Z94" i="1"/>
  <c r="Y94" i="1"/>
  <c r="BN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P82" i="1"/>
  <c r="BO81" i="1"/>
  <c r="BM81" i="1"/>
  <c r="Y81" i="1"/>
  <c r="BN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N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N67" i="1" s="1"/>
  <c r="P67" i="1"/>
  <c r="BO66" i="1"/>
  <c r="BM66" i="1"/>
  <c r="Y66" i="1"/>
  <c r="BN66" i="1" s="1"/>
  <c r="P66" i="1"/>
  <c r="BO65" i="1"/>
  <c r="BM65" i="1"/>
  <c r="Y65" i="1"/>
  <c r="Y68" i="1" s="1"/>
  <c r="P65" i="1"/>
  <c r="X63" i="1"/>
  <c r="X62" i="1"/>
  <c r="BO61" i="1"/>
  <c r="BM61" i="1"/>
  <c r="Y61" i="1"/>
  <c r="BN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Z58" i="1"/>
  <c r="Y58" i="1"/>
  <c r="P58" i="1"/>
  <c r="X56" i="1"/>
  <c r="X55" i="1"/>
  <c r="BO54" i="1"/>
  <c r="BM54" i="1"/>
  <c r="Y54" i="1"/>
  <c r="BN54" i="1" s="1"/>
  <c r="P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Z50" i="1"/>
  <c r="Y50" i="1"/>
  <c r="BN50" i="1" s="1"/>
  <c r="P50" i="1"/>
  <c r="BO49" i="1"/>
  <c r="BM49" i="1"/>
  <c r="Y49" i="1"/>
  <c r="BN49" i="1" s="1"/>
  <c r="P49" i="1"/>
  <c r="BO48" i="1"/>
  <c r="BM48" i="1"/>
  <c r="Y48" i="1"/>
  <c r="BN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N37" i="1" s="1"/>
  <c r="P37" i="1"/>
  <c r="BO36" i="1"/>
  <c r="BM36" i="1"/>
  <c r="Y36" i="1"/>
  <c r="BN36" i="1" s="1"/>
  <c r="P36" i="1"/>
  <c r="BO35" i="1"/>
  <c r="BM35" i="1"/>
  <c r="Y35" i="1"/>
  <c r="BN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N23" i="1" s="1"/>
  <c r="P23" i="1"/>
  <c r="BO22" i="1"/>
  <c r="BM22" i="1"/>
  <c r="Y22" i="1"/>
  <c r="P22" i="1"/>
  <c r="H10" i="1"/>
  <c r="A9" i="1"/>
  <c r="J9" i="1" s="1"/>
  <c r="D7" i="1"/>
  <c r="Q6" i="1"/>
  <c r="P2" i="1"/>
  <c r="Y30" i="1" l="1"/>
  <c r="Y458" i="1"/>
  <c r="Y587" i="1"/>
  <c r="Z23" i="1"/>
  <c r="Z54" i="1"/>
  <c r="Z66" i="1"/>
  <c r="Z87" i="1"/>
  <c r="BN87" i="1"/>
  <c r="Z116" i="1"/>
  <c r="BN116" i="1"/>
  <c r="Z133" i="1"/>
  <c r="Z134" i="1" s="1"/>
  <c r="Z202" i="1"/>
  <c r="BN202" i="1"/>
  <c r="Z214" i="1"/>
  <c r="BN214" i="1"/>
  <c r="Z249" i="1"/>
  <c r="BN249" i="1"/>
  <c r="Z305" i="1"/>
  <c r="Z306" i="1" s="1"/>
  <c r="BN305" i="1"/>
  <c r="BP305" i="1"/>
  <c r="Y306" i="1"/>
  <c r="Z327" i="1"/>
  <c r="BN327" i="1"/>
  <c r="Z341" i="1"/>
  <c r="BN341" i="1"/>
  <c r="Z361" i="1"/>
  <c r="BN361" i="1"/>
  <c r="Z388" i="1"/>
  <c r="BN388" i="1"/>
  <c r="Y403" i="1"/>
  <c r="Y404" i="1"/>
  <c r="Z422" i="1"/>
  <c r="Z462" i="1"/>
  <c r="BN462" i="1"/>
  <c r="Y480" i="1"/>
  <c r="Y481" i="1"/>
  <c r="Z512" i="1"/>
  <c r="BN512" i="1"/>
  <c r="Z513" i="1"/>
  <c r="Z526" i="1"/>
  <c r="Z528" i="1"/>
  <c r="BN528" i="1"/>
  <c r="Y529" i="1"/>
  <c r="Z532" i="1"/>
  <c r="BN532" i="1"/>
  <c r="BP532" i="1"/>
  <c r="Y552" i="1"/>
  <c r="Z549" i="1"/>
  <c r="BN549" i="1"/>
  <c r="Z566" i="1"/>
  <c r="BN566" i="1"/>
  <c r="Z582" i="1"/>
  <c r="BN582" i="1"/>
  <c r="BN25" i="1"/>
  <c r="BP37" i="1"/>
  <c r="BN43" i="1"/>
  <c r="BN52" i="1"/>
  <c r="BN60" i="1"/>
  <c r="BN72" i="1"/>
  <c r="BN76" i="1"/>
  <c r="BN89" i="1"/>
  <c r="BP99" i="1"/>
  <c r="BN99" i="1"/>
  <c r="Z99" i="1"/>
  <c r="BP101" i="1"/>
  <c r="BN101" i="1"/>
  <c r="Z101" i="1"/>
  <c r="BP108" i="1"/>
  <c r="BN108" i="1"/>
  <c r="Z108" i="1"/>
  <c r="BN110" i="1"/>
  <c r="Z110" i="1"/>
  <c r="BP123" i="1"/>
  <c r="BN123" i="1"/>
  <c r="Z123" i="1"/>
  <c r="BP126" i="1"/>
  <c r="BN126" i="1"/>
  <c r="Z126" i="1"/>
  <c r="BP143" i="1"/>
  <c r="BN143" i="1"/>
  <c r="Z143" i="1"/>
  <c r="Y155" i="1"/>
  <c r="BP154" i="1"/>
  <c r="BN154" i="1"/>
  <c r="Z154" i="1"/>
  <c r="Z155" i="1" s="1"/>
  <c r="BP160" i="1"/>
  <c r="BN160" i="1"/>
  <c r="Z160" i="1"/>
  <c r="BP162" i="1"/>
  <c r="BN162" i="1"/>
  <c r="Z162" i="1"/>
  <c r="BP178" i="1"/>
  <c r="BN178" i="1"/>
  <c r="Z178" i="1"/>
  <c r="BN183" i="1"/>
  <c r="Z183" i="1"/>
  <c r="BP190" i="1"/>
  <c r="BN190" i="1"/>
  <c r="Z190" i="1"/>
  <c r="Y192" i="1"/>
  <c r="BN204" i="1"/>
  <c r="BP206" i="1"/>
  <c r="BN206" i="1"/>
  <c r="Z206" i="1"/>
  <c r="BN213" i="1"/>
  <c r="Z213" i="1"/>
  <c r="B607" i="1"/>
  <c r="X599" i="1"/>
  <c r="BP23" i="1"/>
  <c r="BN29" i="1"/>
  <c r="Z37" i="1"/>
  <c r="Z38" i="1"/>
  <c r="BN38" i="1"/>
  <c r="BN39" i="1"/>
  <c r="Y44" i="1"/>
  <c r="BP50" i="1"/>
  <c r="BN51" i="1"/>
  <c r="BP54" i="1"/>
  <c r="Y62" i="1"/>
  <c r="BP58" i="1"/>
  <c r="BP82" i="1"/>
  <c r="BN82" i="1"/>
  <c r="Z82" i="1"/>
  <c r="BP110" i="1"/>
  <c r="BP114" i="1"/>
  <c r="Y118" i="1"/>
  <c r="BN114" i="1"/>
  <c r="BP139" i="1"/>
  <c r="BN139" i="1"/>
  <c r="Z139" i="1"/>
  <c r="Y169" i="1"/>
  <c r="BP183" i="1"/>
  <c r="BN184" i="1"/>
  <c r="Z184" i="1"/>
  <c r="BN201" i="1"/>
  <c r="Z201" i="1"/>
  <c r="BN216" i="1"/>
  <c r="BN227" i="1"/>
  <c r="BN261" i="1"/>
  <c r="Y311" i="1"/>
  <c r="Y312" i="1"/>
  <c r="BN315" i="1"/>
  <c r="BN321" i="1"/>
  <c r="BN348" i="1"/>
  <c r="Y350" i="1"/>
  <c r="BN355" i="1"/>
  <c r="BN362" i="1"/>
  <c r="Y364" i="1"/>
  <c r="BN367" i="1"/>
  <c r="BN372" i="1"/>
  <c r="BN381" i="1"/>
  <c r="BN386" i="1"/>
  <c r="Y394" i="1"/>
  <c r="Y395" i="1"/>
  <c r="BN407" i="1"/>
  <c r="BN410" i="1"/>
  <c r="BP423" i="1"/>
  <c r="BN423" i="1"/>
  <c r="Z423" i="1"/>
  <c r="BP435" i="1"/>
  <c r="BN435" i="1"/>
  <c r="Z435" i="1"/>
  <c r="BP446" i="1"/>
  <c r="BN446" i="1"/>
  <c r="Z446" i="1"/>
  <c r="BN485" i="1"/>
  <c r="BN489" i="1"/>
  <c r="BP491" i="1"/>
  <c r="BN491" i="1"/>
  <c r="Z491" i="1"/>
  <c r="BP498" i="1"/>
  <c r="BN498" i="1"/>
  <c r="Z498" i="1"/>
  <c r="BN500" i="1"/>
  <c r="Z500" i="1"/>
  <c r="BN506" i="1"/>
  <c r="Z506" i="1"/>
  <c r="BN515" i="1"/>
  <c r="Z515" i="1"/>
  <c r="BN521" i="1"/>
  <c r="Z521" i="1"/>
  <c r="AD607" i="1"/>
  <c r="Z539" i="1"/>
  <c r="BN555" i="1"/>
  <c r="BN556" i="1"/>
  <c r="Z556" i="1"/>
  <c r="BN59" i="1"/>
  <c r="BP66" i="1"/>
  <c r="Y84" i="1"/>
  <c r="BN80" i="1"/>
  <c r="Y103" i="1"/>
  <c r="BN196" i="1"/>
  <c r="Z218" i="1"/>
  <c r="BN218" i="1"/>
  <c r="BN220" i="1"/>
  <c r="Z234" i="1"/>
  <c r="BN234" i="1"/>
  <c r="BN236" i="1"/>
  <c r="Z238" i="1"/>
  <c r="BN238" i="1"/>
  <c r="Z240" i="1"/>
  <c r="BN240" i="1"/>
  <c r="Z251" i="1"/>
  <c r="BN251" i="1"/>
  <c r="BN252" i="1"/>
  <c r="Z255" i="1"/>
  <c r="BN255" i="1"/>
  <c r="BN256" i="1"/>
  <c r="Y262" i="1"/>
  <c r="Y263" i="1"/>
  <c r="Z274" i="1"/>
  <c r="BN274" i="1"/>
  <c r="BN275" i="1"/>
  <c r="Z299" i="1"/>
  <c r="Z309" i="1"/>
  <c r="BN309" i="1"/>
  <c r="BN310" i="1"/>
  <c r="Y316" i="1"/>
  <c r="Y317" i="1"/>
  <c r="Z325" i="1"/>
  <c r="BN325" i="1"/>
  <c r="Z331" i="1"/>
  <c r="BN331" i="1"/>
  <c r="Z339" i="1"/>
  <c r="BN339" i="1"/>
  <c r="Z343" i="1"/>
  <c r="BN343" i="1"/>
  <c r="Y351" i="1"/>
  <c r="BN349" i="1"/>
  <c r="BN354" i="1"/>
  <c r="Y368" i="1"/>
  <c r="BN382" i="1"/>
  <c r="Z384" i="1"/>
  <c r="BN384" i="1"/>
  <c r="BN385" i="1"/>
  <c r="Z392" i="1"/>
  <c r="BN392" i="1"/>
  <c r="BN393" i="1"/>
  <c r="BN397" i="1"/>
  <c r="BN402" i="1"/>
  <c r="BN408" i="1"/>
  <c r="BP416" i="1"/>
  <c r="BN416" i="1"/>
  <c r="BP437" i="1"/>
  <c r="BN437" i="1"/>
  <c r="Z437" i="1"/>
  <c r="BP443" i="1"/>
  <c r="BN443" i="1"/>
  <c r="Z443" i="1"/>
  <c r="Y448" i="1"/>
  <c r="BP450" i="1"/>
  <c r="BN450" i="1"/>
  <c r="Z450" i="1"/>
  <c r="Y452" i="1"/>
  <c r="Y453" i="1"/>
  <c r="BN456" i="1"/>
  <c r="BP475" i="1"/>
  <c r="Y477" i="1"/>
  <c r="Y476" i="1"/>
  <c r="BN475" i="1"/>
  <c r="BN487" i="1"/>
  <c r="Z487" i="1"/>
  <c r="BN497" i="1"/>
  <c r="Z497" i="1"/>
  <c r="BN499" i="1"/>
  <c r="Z499" i="1"/>
  <c r="BP500" i="1"/>
  <c r="Y509" i="1"/>
  <c r="Z504" i="1"/>
  <c r="BP506" i="1"/>
  <c r="BN511" i="1"/>
  <c r="Z511" i="1"/>
  <c r="BP514" i="1"/>
  <c r="BN514" i="1"/>
  <c r="Z514" i="1"/>
  <c r="BP515" i="1"/>
  <c r="BN516" i="1"/>
  <c r="Z516" i="1"/>
  <c r="BP519" i="1"/>
  <c r="BN519" i="1"/>
  <c r="Z519" i="1"/>
  <c r="BP521" i="1"/>
  <c r="BP522" i="1"/>
  <c r="BN522" i="1"/>
  <c r="Z522" i="1"/>
  <c r="BP539" i="1"/>
  <c r="BN542" i="1"/>
  <c r="BN543" i="1"/>
  <c r="Z543" i="1"/>
  <c r="Y545" i="1"/>
  <c r="BP551" i="1"/>
  <c r="BN551" i="1"/>
  <c r="Z551" i="1"/>
  <c r="BP556" i="1"/>
  <c r="BN559" i="1"/>
  <c r="BN560" i="1"/>
  <c r="Z560" i="1"/>
  <c r="Y562" i="1"/>
  <c r="BP568" i="1"/>
  <c r="BN568" i="1"/>
  <c r="Z568" i="1"/>
  <c r="BN574" i="1"/>
  <c r="BN575" i="1"/>
  <c r="Z575" i="1"/>
  <c r="Y577" i="1"/>
  <c r="AE607" i="1"/>
  <c r="Y426" i="1"/>
  <c r="BN421" i="1"/>
  <c r="BN424" i="1"/>
  <c r="BN440" i="1"/>
  <c r="BN451" i="1"/>
  <c r="BN470" i="1"/>
  <c r="BN479" i="1"/>
  <c r="BN492" i="1"/>
  <c r="BN495" i="1"/>
  <c r="BP513" i="1"/>
  <c r="BP518" i="1"/>
  <c r="BP526" i="1"/>
  <c r="BP527" i="1"/>
  <c r="BN540" i="1"/>
  <c r="BP541" i="1"/>
  <c r="BN544" i="1"/>
  <c r="BN557" i="1"/>
  <c r="BP558" i="1"/>
  <c r="BN561" i="1"/>
  <c r="Y578" i="1"/>
  <c r="BP573" i="1"/>
  <c r="BN576" i="1"/>
  <c r="BN586" i="1"/>
  <c r="A10" i="1"/>
  <c r="Y78" i="1"/>
  <c r="BP71" i="1"/>
  <c r="Z71" i="1"/>
  <c r="BP73" i="1"/>
  <c r="BP88" i="1"/>
  <c r="Z88" i="1"/>
  <c r="BP95" i="1"/>
  <c r="Z95" i="1"/>
  <c r="BP96" i="1"/>
  <c r="BP122" i="1"/>
  <c r="Z122" i="1"/>
  <c r="Y229" i="1"/>
  <c r="BN224" i="1"/>
  <c r="Y228" i="1"/>
  <c r="Z224" i="1"/>
  <c r="BP517" i="1"/>
  <c r="Z517" i="1"/>
  <c r="BN517" i="1"/>
  <c r="BP520" i="1"/>
  <c r="Z520" i="1"/>
  <c r="BN520" i="1"/>
  <c r="C607" i="1"/>
  <c r="Z53" i="1"/>
  <c r="BP53" i="1"/>
  <c r="BP61" i="1"/>
  <c r="Z73" i="1"/>
  <c r="BP75" i="1"/>
  <c r="Z75" i="1"/>
  <c r="Z81" i="1"/>
  <c r="BP93" i="1"/>
  <c r="Z96" i="1"/>
  <c r="BP144" i="1"/>
  <c r="Z144" i="1"/>
  <c r="Z145" i="1" s="1"/>
  <c r="BN144" i="1"/>
  <c r="Y164" i="1"/>
  <c r="BP158" i="1"/>
  <c r="Z158" i="1"/>
  <c r="Y163" i="1"/>
  <c r="BN212" i="1"/>
  <c r="Y221" i="1"/>
  <c r="BP212" i="1"/>
  <c r="Z212" i="1"/>
  <c r="BN387" i="1"/>
  <c r="BP387" i="1"/>
  <c r="Z387" i="1"/>
  <c r="Y26" i="1"/>
  <c r="Y40" i="1"/>
  <c r="Y90" i="1"/>
  <c r="F9" i="1"/>
  <c r="D607" i="1"/>
  <c r="Z65" i="1"/>
  <c r="BP65" i="1"/>
  <c r="Z93" i="1"/>
  <c r="BP97" i="1"/>
  <c r="Z97" i="1"/>
  <c r="BP98" i="1"/>
  <c r="Z128" i="1"/>
  <c r="BP128" i="1"/>
  <c r="G607" i="1"/>
  <c r="BN138" i="1"/>
  <c r="BP138" i="1"/>
  <c r="Y145" i="1"/>
  <c r="H9" i="1"/>
  <c r="X598" i="1"/>
  <c r="X600" i="1" s="1"/>
  <c r="Z25" i="1"/>
  <c r="X597" i="1"/>
  <c r="Z29" i="1"/>
  <c r="Z30" i="1" s="1"/>
  <c r="BP29" i="1"/>
  <c r="Z35" i="1"/>
  <c r="BP35" i="1"/>
  <c r="Z39" i="1"/>
  <c r="Z43" i="1"/>
  <c r="Z44" i="1" s="1"/>
  <c r="BP43" i="1"/>
  <c r="Z48" i="1"/>
  <c r="BP48" i="1"/>
  <c r="Z52" i="1"/>
  <c r="Y55" i="1"/>
  <c r="BN58" i="1"/>
  <c r="Z60" i="1"/>
  <c r="Y63" i="1"/>
  <c r="BP67" i="1"/>
  <c r="Z67" i="1"/>
  <c r="Y69" i="1"/>
  <c r="BN71" i="1"/>
  <c r="Z72" i="1"/>
  <c r="Z80" i="1"/>
  <c r="BP80" i="1"/>
  <c r="BN88" i="1"/>
  <c r="Z89" i="1"/>
  <c r="BN95" i="1"/>
  <c r="Z98" i="1"/>
  <c r="BP100" i="1"/>
  <c r="Z100" i="1"/>
  <c r="Y102" i="1"/>
  <c r="F607" i="1"/>
  <c r="Y112" i="1"/>
  <c r="Z107" i="1"/>
  <c r="BP109" i="1"/>
  <c r="Z109" i="1"/>
  <c r="Y111" i="1"/>
  <c r="Z115" i="1"/>
  <c r="Y117" i="1"/>
  <c r="BN122" i="1"/>
  <c r="Z138" i="1"/>
  <c r="Z140" i="1" s="1"/>
  <c r="Y140" i="1"/>
  <c r="BP149" i="1"/>
  <c r="BP159" i="1"/>
  <c r="BN167" i="1"/>
  <c r="Z167" i="1"/>
  <c r="BN177" i="1"/>
  <c r="Y186" i="1"/>
  <c r="Y187" i="1"/>
  <c r="Z177" i="1"/>
  <c r="BN205" i="1"/>
  <c r="Z205" i="1"/>
  <c r="BN217" i="1"/>
  <c r="Z217" i="1"/>
  <c r="BN268" i="1"/>
  <c r="Z268" i="1"/>
  <c r="BN277" i="1"/>
  <c r="Z277" i="1"/>
  <c r="R607" i="1"/>
  <c r="Y296" i="1"/>
  <c r="BN295" i="1"/>
  <c r="Y297" i="1"/>
  <c r="Z295" i="1"/>
  <c r="Z296" i="1" s="1"/>
  <c r="BP81" i="1"/>
  <c r="BP121" i="1"/>
  <c r="Z121" i="1"/>
  <c r="BN121" i="1"/>
  <c r="BN233" i="1"/>
  <c r="Z233" i="1"/>
  <c r="Y523" i="1"/>
  <c r="F10" i="1"/>
  <c r="Z22" i="1"/>
  <c r="Z26" i="1" s="1"/>
  <c r="BP22" i="1"/>
  <c r="Z36" i="1"/>
  <c r="BP36" i="1"/>
  <c r="Z49" i="1"/>
  <c r="BP49" i="1"/>
  <c r="Y56" i="1"/>
  <c r="Z61" i="1"/>
  <c r="Y77" i="1"/>
  <c r="Y83" i="1"/>
  <c r="BP107" i="1"/>
  <c r="BP115" i="1"/>
  <c r="Y198" i="1"/>
  <c r="BP195" i="1"/>
  <c r="Z195" i="1"/>
  <c r="BN195" i="1"/>
  <c r="BN200" i="1"/>
  <c r="Y208" i="1"/>
  <c r="Y209" i="1"/>
  <c r="BP200" i="1"/>
  <c r="Z200" i="1"/>
  <c r="BP203" i="1"/>
  <c r="Z203" i="1"/>
  <c r="BN203" i="1"/>
  <c r="BP215" i="1"/>
  <c r="Z215" i="1"/>
  <c r="BN215" i="1"/>
  <c r="BN22" i="1"/>
  <c r="X601" i="1"/>
  <c r="Y27" i="1"/>
  <c r="Y41" i="1"/>
  <c r="Z51" i="1"/>
  <c r="Z59" i="1"/>
  <c r="Z62" i="1" s="1"/>
  <c r="BN65" i="1"/>
  <c r="BN75" i="1"/>
  <c r="Z76" i="1"/>
  <c r="BN93" i="1"/>
  <c r="BP94" i="1"/>
  <c r="BN97" i="1"/>
  <c r="Z106" i="1"/>
  <c r="BP106" i="1"/>
  <c r="Z114" i="1"/>
  <c r="BP127" i="1"/>
  <c r="Z127" i="1"/>
  <c r="Y129" i="1"/>
  <c r="Y134" i="1"/>
  <c r="Y135" i="1"/>
  <c r="BN132" i="1"/>
  <c r="BP132" i="1"/>
  <c r="Y146" i="1"/>
  <c r="Z149" i="1"/>
  <c r="BN158" i="1"/>
  <c r="Z159" i="1"/>
  <c r="BP224" i="1"/>
  <c r="BP233" i="1"/>
  <c r="BN250" i="1"/>
  <c r="Y258" i="1"/>
  <c r="Z250" i="1"/>
  <c r="BN334" i="1"/>
  <c r="BP334" i="1"/>
  <c r="Z334" i="1"/>
  <c r="BP161" i="1"/>
  <c r="Z161" i="1"/>
  <c r="Y168" i="1"/>
  <c r="BP179" i="1"/>
  <c r="Z179" i="1"/>
  <c r="BP181" i="1"/>
  <c r="BP207" i="1"/>
  <c r="Z207" i="1"/>
  <c r="BP219" i="1"/>
  <c r="Z219" i="1"/>
  <c r="BP226" i="1"/>
  <c r="Z226" i="1"/>
  <c r="K607" i="1"/>
  <c r="Y242" i="1"/>
  <c r="BP235" i="1"/>
  <c r="Z235" i="1"/>
  <c r="BP237" i="1"/>
  <c r="BN244" i="1"/>
  <c r="Y245" i="1"/>
  <c r="L607" i="1"/>
  <c r="Y257" i="1"/>
  <c r="P607" i="1"/>
  <c r="Y278" i="1"/>
  <c r="BN273" i="1"/>
  <c r="Y279" i="1"/>
  <c r="BP273" i="1"/>
  <c r="Q607" i="1"/>
  <c r="Y283" i="1"/>
  <c r="BN282" i="1"/>
  <c r="Y284" i="1"/>
  <c r="BP282" i="1"/>
  <c r="BN299" i="1"/>
  <c r="Y301" i="1"/>
  <c r="BP299" i="1"/>
  <c r="Y329" i="1"/>
  <c r="BN326" i="1"/>
  <c r="BP326" i="1"/>
  <c r="Z326" i="1"/>
  <c r="BN342" i="1"/>
  <c r="BP342" i="1"/>
  <c r="Z342" i="1"/>
  <c r="Y357" i="1"/>
  <c r="BN353" i="1"/>
  <c r="Y358" i="1"/>
  <c r="BP353" i="1"/>
  <c r="Z353" i="1"/>
  <c r="BN360" i="1"/>
  <c r="Y363" i="1"/>
  <c r="BP360" i="1"/>
  <c r="Z360" i="1"/>
  <c r="Y374" i="1"/>
  <c r="E607" i="1"/>
  <c r="Y91" i="1"/>
  <c r="Y130" i="1"/>
  <c r="BP124" i="1"/>
  <c r="Z124" i="1"/>
  <c r="BP125" i="1"/>
  <c r="BP133" i="1"/>
  <c r="Y151" i="1"/>
  <c r="BP148" i="1"/>
  <c r="Z148" i="1"/>
  <c r="Y150" i="1"/>
  <c r="H607" i="1"/>
  <c r="Y156" i="1"/>
  <c r="Z166" i="1"/>
  <c r="BP166" i="1"/>
  <c r="I607" i="1"/>
  <c r="Y174" i="1"/>
  <c r="BN173" i="1"/>
  <c r="BP173" i="1"/>
  <c r="Y175" i="1"/>
  <c r="Z181" i="1"/>
  <c r="BP182" i="1"/>
  <c r="Z182" i="1"/>
  <c r="BP184" i="1"/>
  <c r="BP191" i="1"/>
  <c r="Z191" i="1"/>
  <c r="Y193" i="1"/>
  <c r="Z196" i="1"/>
  <c r="Z204" i="1"/>
  <c r="Z216" i="1"/>
  <c r="Z232" i="1"/>
  <c r="BP232" i="1"/>
  <c r="Z237" i="1"/>
  <c r="BP239" i="1"/>
  <c r="Z239" i="1"/>
  <c r="Y241" i="1"/>
  <c r="BP253" i="1"/>
  <c r="Z253" i="1"/>
  <c r="Y287" i="1"/>
  <c r="BN286" i="1"/>
  <c r="Y288" i="1"/>
  <c r="BP286" i="1"/>
  <c r="Z301" i="1"/>
  <c r="Y335" i="1"/>
  <c r="BN356" i="1"/>
  <c r="BP356" i="1"/>
  <c r="Z356" i="1"/>
  <c r="W607" i="1"/>
  <c r="BN379" i="1"/>
  <c r="Y389" i="1"/>
  <c r="Y390" i="1"/>
  <c r="BP379" i="1"/>
  <c r="Z379" i="1"/>
  <c r="BP441" i="1"/>
  <c r="Z441" i="1"/>
  <c r="BN441" i="1"/>
  <c r="BN464" i="1"/>
  <c r="Z464" i="1"/>
  <c r="BN179" i="1"/>
  <c r="BP201" i="1"/>
  <c r="BN207" i="1"/>
  <c r="Y222" i="1"/>
  <c r="BP211" i="1"/>
  <c r="Z211" i="1"/>
  <c r="BP213" i="1"/>
  <c r="BN219" i="1"/>
  <c r="Z220" i="1"/>
  <c r="BN226" i="1"/>
  <c r="Z227" i="1"/>
  <c r="BN235" i="1"/>
  <c r="Z236" i="1"/>
  <c r="Z244" i="1"/>
  <c r="Z245" i="1" s="1"/>
  <c r="BP244" i="1"/>
  <c r="BP254" i="1"/>
  <c r="BP267" i="1"/>
  <c r="Z267" i="1"/>
  <c r="BP276" i="1"/>
  <c r="Z276" i="1"/>
  <c r="Z286" i="1"/>
  <c r="Z287" i="1" s="1"/>
  <c r="Y291" i="1"/>
  <c r="BN290" i="1"/>
  <c r="Y292" i="1"/>
  <c r="BP290" i="1"/>
  <c r="BN322" i="1"/>
  <c r="BP322" i="1"/>
  <c r="Z322" i="1"/>
  <c r="BN338" i="1"/>
  <c r="Y344" i="1"/>
  <c r="Y345" i="1"/>
  <c r="BP338" i="1"/>
  <c r="Z338" i="1"/>
  <c r="BN373" i="1"/>
  <c r="BP373" i="1"/>
  <c r="Z373" i="1"/>
  <c r="BN383" i="1"/>
  <c r="BP383" i="1"/>
  <c r="Z383" i="1"/>
  <c r="BP409" i="1"/>
  <c r="BN409" i="1"/>
  <c r="Z409" i="1"/>
  <c r="BN324" i="1"/>
  <c r="BN332" i="1"/>
  <c r="BN340" i="1"/>
  <c r="Y400" i="1"/>
  <c r="BP411" i="1"/>
  <c r="BP417" i="1"/>
  <c r="Z417" i="1"/>
  <c r="Z418" i="1" s="1"/>
  <c r="Y419" i="1"/>
  <c r="BP425" i="1"/>
  <c r="Z425" i="1"/>
  <c r="Y430" i="1"/>
  <c r="BN429" i="1"/>
  <c r="Y431" i="1"/>
  <c r="BP429" i="1"/>
  <c r="Y607" i="1"/>
  <c r="BP438" i="1"/>
  <c r="Z438" i="1"/>
  <c r="BP442" i="1"/>
  <c r="BP444" i="1"/>
  <c r="Z444" i="1"/>
  <c r="AA607" i="1"/>
  <c r="BN469" i="1"/>
  <c r="BP469" i="1"/>
  <c r="Y472" i="1"/>
  <c r="BP490" i="1"/>
  <c r="Z490" i="1"/>
  <c r="BP493" i="1"/>
  <c r="Z493" i="1"/>
  <c r="BP505" i="1"/>
  <c r="Z505" i="1"/>
  <c r="Y508" i="1"/>
  <c r="BN505" i="1"/>
  <c r="BP507" i="1"/>
  <c r="Z507" i="1"/>
  <c r="BN507" i="1"/>
  <c r="O607" i="1"/>
  <c r="Y270" i="1"/>
  <c r="U607" i="1"/>
  <c r="Z321" i="1"/>
  <c r="Y328" i="1"/>
  <c r="Y336" i="1"/>
  <c r="Z349" i="1"/>
  <c r="Z355" i="1"/>
  <c r="V607" i="1"/>
  <c r="Z372" i="1"/>
  <c r="Y375" i="1"/>
  <c r="Z382" i="1"/>
  <c r="Z386" i="1"/>
  <c r="Z397" i="1"/>
  <c r="Z399" i="1" s="1"/>
  <c r="BP397" i="1"/>
  <c r="X607" i="1"/>
  <c r="Z408" i="1"/>
  <c r="Z411" i="1"/>
  <c r="Y413" i="1"/>
  <c r="Y418" i="1"/>
  <c r="Z429" i="1"/>
  <c r="Z430" i="1" s="1"/>
  <c r="BP439" i="1"/>
  <c r="Z442" i="1"/>
  <c r="BP445" i="1"/>
  <c r="Z469" i="1"/>
  <c r="BP486" i="1"/>
  <c r="Z486" i="1"/>
  <c r="BP494" i="1"/>
  <c r="Y502" i="1"/>
  <c r="J607" i="1"/>
  <c r="Z252" i="1"/>
  <c r="Z256" i="1"/>
  <c r="Z261" i="1"/>
  <c r="Z262" i="1" s="1"/>
  <c r="BP261" i="1"/>
  <c r="Z266" i="1"/>
  <c r="BP266" i="1"/>
  <c r="Y269" i="1"/>
  <c r="Z275" i="1"/>
  <c r="Z278" i="1" s="1"/>
  <c r="S607" i="1"/>
  <c r="Z310" i="1"/>
  <c r="Z311" i="1" s="1"/>
  <c r="Z315" i="1"/>
  <c r="Z316" i="1" s="1"/>
  <c r="BP315" i="1"/>
  <c r="Z320" i="1"/>
  <c r="BP320" i="1"/>
  <c r="Z324" i="1"/>
  <c r="Z332" i="1"/>
  <c r="Z335" i="1" s="1"/>
  <c r="Z340" i="1"/>
  <c r="Z348" i="1"/>
  <c r="Z350" i="1" s="1"/>
  <c r="Z354" i="1"/>
  <c r="Z362" i="1"/>
  <c r="Z367" i="1"/>
  <c r="Z368" i="1" s="1"/>
  <c r="BP367" i="1"/>
  <c r="Z371" i="1"/>
  <c r="BP371" i="1"/>
  <c r="Z381" i="1"/>
  <c r="Z385" i="1"/>
  <c r="Z393" i="1"/>
  <c r="Z394" i="1" s="1"/>
  <c r="Z402" i="1"/>
  <c r="Z403" i="1" s="1"/>
  <c r="Z407" i="1"/>
  <c r="BP407" i="1"/>
  <c r="Z410" i="1"/>
  <c r="BN417" i="1"/>
  <c r="Y427" i="1"/>
  <c r="BP421" i="1"/>
  <c r="Z421" i="1"/>
  <c r="BP422" i="1"/>
  <c r="BN425" i="1"/>
  <c r="Y447" i="1"/>
  <c r="BP436" i="1"/>
  <c r="Z436" i="1"/>
  <c r="BN438" i="1"/>
  <c r="Z439" i="1"/>
  <c r="BN444" i="1"/>
  <c r="Z445" i="1"/>
  <c r="BP457" i="1"/>
  <c r="Z457" i="1"/>
  <c r="Y465" i="1"/>
  <c r="BN461" i="1"/>
  <c r="Y466" i="1"/>
  <c r="BP461" i="1"/>
  <c r="BP463" i="1"/>
  <c r="Z463" i="1"/>
  <c r="Z465" i="1" s="1"/>
  <c r="Y471" i="1"/>
  <c r="BP487" i="1"/>
  <c r="BN490" i="1"/>
  <c r="BN493" i="1"/>
  <c r="Z494" i="1"/>
  <c r="BP496" i="1"/>
  <c r="Y524" i="1"/>
  <c r="BN539" i="1"/>
  <c r="Z540" i="1"/>
  <c r="Z542" i="1"/>
  <c r="Z544" i="1"/>
  <c r="Z555" i="1"/>
  <c r="BP555" i="1"/>
  <c r="Z557" i="1"/>
  <c r="Z559" i="1"/>
  <c r="Z561" i="1"/>
  <c r="Y571" i="1"/>
  <c r="BN573" i="1"/>
  <c r="Z574" i="1"/>
  <c r="Z576" i="1"/>
  <c r="Z586" i="1"/>
  <c r="Z587" i="1" s="1"/>
  <c r="BP586" i="1"/>
  <c r="Y592" i="1"/>
  <c r="BN594" i="1"/>
  <c r="Y595" i="1"/>
  <c r="AB607" i="1"/>
  <c r="BN526" i="1"/>
  <c r="BN533" i="1"/>
  <c r="Y534" i="1"/>
  <c r="Y546" i="1"/>
  <c r="BN548" i="1"/>
  <c r="BN550" i="1"/>
  <c r="BN565" i="1"/>
  <c r="BN567" i="1"/>
  <c r="BN569" i="1"/>
  <c r="Y570" i="1"/>
  <c r="BN581" i="1"/>
  <c r="BN590" i="1"/>
  <c r="Y591" i="1"/>
  <c r="AC607" i="1"/>
  <c r="Y501" i="1"/>
  <c r="BN504" i="1"/>
  <c r="Y553" i="1"/>
  <c r="Y584" i="1"/>
  <c r="Z594" i="1"/>
  <c r="Z595" i="1" s="1"/>
  <c r="BP594" i="1"/>
  <c r="Z607" i="1"/>
  <c r="Z424" i="1"/>
  <c r="Z440" i="1"/>
  <c r="Z451" i="1"/>
  <c r="Z452" i="1" s="1"/>
  <c r="Z456" i="1"/>
  <c r="BP456" i="1"/>
  <c r="Z470" i="1"/>
  <c r="Z475" i="1"/>
  <c r="Z476" i="1" s="1"/>
  <c r="Z479" i="1"/>
  <c r="Z480" i="1" s="1"/>
  <c r="Z485" i="1"/>
  <c r="Z489" i="1"/>
  <c r="Z492" i="1"/>
  <c r="Z495" i="1"/>
  <c r="Z533" i="1"/>
  <c r="Z534" i="1" s="1"/>
  <c r="Z548" i="1"/>
  <c r="BP548" i="1"/>
  <c r="Z550" i="1"/>
  <c r="Z565" i="1"/>
  <c r="Z567" i="1"/>
  <c r="Z569" i="1"/>
  <c r="Z581" i="1"/>
  <c r="Z583" i="1" s="1"/>
  <c r="BP581" i="1"/>
  <c r="Y583" i="1"/>
  <c r="Z590" i="1"/>
  <c r="Z591" i="1" s="1"/>
  <c r="Z458" i="1" l="1"/>
  <c r="Z577" i="1"/>
  <c r="Z257" i="1"/>
  <c r="Z221" i="1"/>
  <c r="Z192" i="1"/>
  <c r="Z168" i="1"/>
  <c r="Z150" i="1"/>
  <c r="Z117" i="1"/>
  <c r="Z111" i="1"/>
  <c r="Z529" i="1"/>
  <c r="Z552" i="1"/>
  <c r="Z545" i="1"/>
  <c r="Z447" i="1"/>
  <c r="Z197" i="1"/>
  <c r="Z523" i="1"/>
  <c r="Z562" i="1"/>
  <c r="Z328" i="1"/>
  <c r="Z68" i="1"/>
  <c r="Z570" i="1"/>
  <c r="Z163" i="1"/>
  <c r="Z269" i="1"/>
  <c r="Z344" i="1"/>
  <c r="Y597" i="1"/>
  <c r="Y599" i="1"/>
  <c r="Z129" i="1"/>
  <c r="Z83" i="1"/>
  <c r="Z55" i="1"/>
  <c r="Z228" i="1"/>
  <c r="Z77" i="1"/>
  <c r="Z389" i="1"/>
  <c r="Y598" i="1"/>
  <c r="Z501" i="1"/>
  <c r="Z413" i="1"/>
  <c r="Z426" i="1"/>
  <c r="Z374" i="1"/>
  <c r="Z471" i="1"/>
  <c r="Z508" i="1"/>
  <c r="Z241" i="1"/>
  <c r="Z363" i="1"/>
  <c r="Z357" i="1"/>
  <c r="Z208" i="1"/>
  <c r="Z186" i="1"/>
  <c r="Z40" i="1"/>
  <c r="Z102" i="1"/>
  <c r="Y601" i="1"/>
  <c r="Z90" i="1"/>
  <c r="Y600" i="1" l="1"/>
  <c r="Z602" i="1"/>
</calcChain>
</file>

<file path=xl/sharedStrings.xml><?xml version="1.0" encoding="utf-8"?>
<sst xmlns="http://schemas.openxmlformats.org/spreadsheetml/2006/main" count="2796" uniqueCount="993">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</sst>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1005" t="s">
        <v>0</v>
      </c>
      <c r="E1" s="731"/>
      <c r="F1" s="731"/>
      <c r="G1" s="12" t="s">
        <v>1</v>
      </c>
      <c r="H1" s="1005" t="s">
        <v>2</v>
      </c>
      <c r="I1" s="731"/>
      <c r="J1" s="731"/>
      <c r="K1" s="731"/>
      <c r="L1" s="731"/>
      <c r="M1" s="731"/>
      <c r="N1" s="731"/>
      <c r="O1" s="731"/>
      <c r="P1" s="731"/>
      <c r="Q1" s="731"/>
      <c r="R1" s="1065" t="s">
        <v>3</v>
      </c>
      <c r="S1" s="731"/>
      <c r="T1" s="7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986" t="s">
        <v>8</v>
      </c>
      <c r="B5" s="692"/>
      <c r="C5" s="693"/>
      <c r="D5" s="833"/>
      <c r="E5" s="835"/>
      <c r="F5" s="762" t="s">
        <v>9</v>
      </c>
      <c r="G5" s="693"/>
      <c r="H5" s="833" t="s">
        <v>992</v>
      </c>
      <c r="I5" s="834"/>
      <c r="J5" s="834"/>
      <c r="K5" s="834"/>
      <c r="L5" s="834"/>
      <c r="M5" s="835"/>
      <c r="N5" s="58"/>
      <c r="P5" s="24" t="s">
        <v>10</v>
      </c>
      <c r="Q5" s="738">
        <v>45740</v>
      </c>
      <c r="R5" s="739"/>
      <c r="T5" s="943" t="s">
        <v>11</v>
      </c>
      <c r="U5" s="935"/>
      <c r="V5" s="947" t="s">
        <v>12</v>
      </c>
      <c r="W5" s="739"/>
      <c r="AB5" s="51"/>
      <c r="AC5" s="51"/>
      <c r="AD5" s="51"/>
      <c r="AE5" s="51"/>
    </row>
    <row r="6" spans="1:32" s="681" customFormat="1" ht="24" customHeight="1" x14ac:dyDescent="0.2">
      <c r="A6" s="986" t="s">
        <v>13</v>
      </c>
      <c r="B6" s="692"/>
      <c r="C6" s="693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698"/>
      <c r="T6" s="934" t="s">
        <v>16</v>
      </c>
      <c r="U6" s="935"/>
      <c r="V6" s="849" t="s">
        <v>17</v>
      </c>
      <c r="W6" s="85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1074" t="str">
        <f>IFERROR(VLOOKUP(DeliveryAddress,Table,3,0),1)</f>
        <v>1</v>
      </c>
      <c r="E7" s="1075"/>
      <c r="F7" s="1075"/>
      <c r="G7" s="1075"/>
      <c r="H7" s="1075"/>
      <c r="I7" s="1075"/>
      <c r="J7" s="1075"/>
      <c r="K7" s="1075"/>
      <c r="L7" s="1075"/>
      <c r="M7" s="950"/>
      <c r="N7" s="60"/>
      <c r="P7" s="24"/>
      <c r="Q7" s="42"/>
      <c r="R7" s="42"/>
      <c r="T7" s="704"/>
      <c r="U7" s="935"/>
      <c r="V7" s="851"/>
      <c r="W7" s="852"/>
      <c r="AB7" s="51"/>
      <c r="AC7" s="51"/>
      <c r="AD7" s="51"/>
      <c r="AE7" s="51"/>
    </row>
    <row r="8" spans="1:32" s="681" customFormat="1" ht="25.5" customHeight="1" x14ac:dyDescent="0.2">
      <c r="A8" s="725" t="s">
        <v>18</v>
      </c>
      <c r="B8" s="723"/>
      <c r="C8" s="724"/>
      <c r="D8" s="1039" t="s">
        <v>19</v>
      </c>
      <c r="E8" s="1040"/>
      <c r="F8" s="1040"/>
      <c r="G8" s="1040"/>
      <c r="H8" s="1040"/>
      <c r="I8" s="1040"/>
      <c r="J8" s="1040"/>
      <c r="K8" s="1040"/>
      <c r="L8" s="1040"/>
      <c r="M8" s="1041"/>
      <c r="N8" s="61"/>
      <c r="P8" s="24" t="s">
        <v>20</v>
      </c>
      <c r="Q8" s="949">
        <v>0.375</v>
      </c>
      <c r="R8" s="950"/>
      <c r="T8" s="704"/>
      <c r="U8" s="935"/>
      <c r="V8" s="851"/>
      <c r="W8" s="852"/>
      <c r="AB8" s="51"/>
      <c r="AC8" s="51"/>
      <c r="AD8" s="51"/>
      <c r="AE8" s="51"/>
    </row>
    <row r="9" spans="1:32" s="681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81"/>
      <c r="E9" s="782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954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9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679"/>
      <c r="P9" s="26" t="s">
        <v>21</v>
      </c>
      <c r="Q9" s="1009"/>
      <c r="R9" s="767"/>
      <c r="T9" s="704"/>
      <c r="U9" s="935"/>
      <c r="V9" s="853"/>
      <c r="W9" s="854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81"/>
      <c r="E10" s="782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867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932"/>
      <c r="R10" s="933"/>
      <c r="U10" s="24" t="s">
        <v>23</v>
      </c>
      <c r="V10" s="1072" t="s">
        <v>24</v>
      </c>
      <c r="W10" s="85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11"/>
      <c r="R11" s="739"/>
      <c r="U11" s="24" t="s">
        <v>27</v>
      </c>
      <c r="V11" s="766" t="s">
        <v>28</v>
      </c>
      <c r="W11" s="767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906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49"/>
      <c r="R12" s="950"/>
      <c r="S12" s="23"/>
      <c r="U12" s="24"/>
      <c r="V12" s="731"/>
      <c r="W12" s="704"/>
      <c r="AB12" s="51"/>
      <c r="AC12" s="51"/>
      <c r="AD12" s="51"/>
      <c r="AE12" s="51"/>
    </row>
    <row r="13" spans="1:32" s="681" customFormat="1" ht="23.25" customHeight="1" x14ac:dyDescent="0.2">
      <c r="A13" s="906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66"/>
      <c r="R13" s="7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906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9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66" t="s">
        <v>35</v>
      </c>
      <c r="Q15" s="731"/>
      <c r="R15" s="731"/>
      <c r="S15" s="731"/>
      <c r="T15" s="7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9" t="s">
        <v>36</v>
      </c>
      <c r="B17" s="699" t="s">
        <v>37</v>
      </c>
      <c r="C17" s="975" t="s">
        <v>38</v>
      </c>
      <c r="D17" s="699" t="s">
        <v>39</v>
      </c>
      <c r="E17" s="700"/>
      <c r="F17" s="699" t="s">
        <v>40</v>
      </c>
      <c r="G17" s="699" t="s">
        <v>41</v>
      </c>
      <c r="H17" s="699" t="s">
        <v>42</v>
      </c>
      <c r="I17" s="699" t="s">
        <v>43</v>
      </c>
      <c r="J17" s="699" t="s">
        <v>44</v>
      </c>
      <c r="K17" s="699" t="s">
        <v>45</v>
      </c>
      <c r="L17" s="699" t="s">
        <v>46</v>
      </c>
      <c r="M17" s="699" t="s">
        <v>47</v>
      </c>
      <c r="N17" s="699" t="s">
        <v>48</v>
      </c>
      <c r="O17" s="699" t="s">
        <v>49</v>
      </c>
      <c r="P17" s="699" t="s">
        <v>50</v>
      </c>
      <c r="Q17" s="1007"/>
      <c r="R17" s="1007"/>
      <c r="S17" s="1007"/>
      <c r="T17" s="700"/>
      <c r="U17" s="721" t="s">
        <v>51</v>
      </c>
      <c r="V17" s="693"/>
      <c r="W17" s="699" t="s">
        <v>52</v>
      </c>
      <c r="X17" s="699" t="s">
        <v>53</v>
      </c>
      <c r="Y17" s="718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757"/>
      <c r="AF17" s="758"/>
      <c r="AG17" s="66"/>
      <c r="BD17" s="65" t="s">
        <v>60</v>
      </c>
    </row>
    <row r="18" spans="1:68" ht="14.25" customHeight="1" x14ac:dyDescent="0.2">
      <c r="A18" s="712"/>
      <c r="B18" s="712"/>
      <c r="C18" s="712"/>
      <c r="D18" s="701"/>
      <c r="E18" s="702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01"/>
      <c r="Q18" s="1008"/>
      <c r="R18" s="1008"/>
      <c r="S18" s="1008"/>
      <c r="T18" s="702"/>
      <c r="U18" s="67" t="s">
        <v>61</v>
      </c>
      <c r="V18" s="67" t="s">
        <v>62</v>
      </c>
      <c r="W18" s="712"/>
      <c r="X18" s="712"/>
      <c r="Y18" s="719"/>
      <c r="Z18" s="863"/>
      <c r="AA18" s="866"/>
      <c r="AB18" s="866"/>
      <c r="AC18" s="866"/>
      <c r="AD18" s="759"/>
      <c r="AE18" s="760"/>
      <c r="AF18" s="761"/>
      <c r="AG18" s="66"/>
      <c r="BD18" s="65"/>
    </row>
    <row r="19" spans="1:68" ht="27.75" hidden="1" customHeight="1" x14ac:dyDescent="0.2">
      <c r="A19" s="777" t="s">
        <v>63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48"/>
      <c r="AB19" s="48"/>
      <c r="AC19" s="48"/>
    </row>
    <row r="20" spans="1:68" ht="16.5" hidden="1" customHeight="1" x14ac:dyDescent="0.25">
      <c r="A20" s="730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97">
        <v>4680115885912</v>
      </c>
      <c r="E22" s="698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97">
        <v>4607091388237</v>
      </c>
      <c r="E23" s="698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97">
        <v>4680115885905</v>
      </c>
      <c r="E24" s="698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97">
        <v>4607091388244</v>
      </c>
      <c r="E25" s="698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9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10"/>
      <c r="P26" s="722" t="s">
        <v>80</v>
      </c>
      <c r="Q26" s="723"/>
      <c r="R26" s="723"/>
      <c r="S26" s="723"/>
      <c r="T26" s="723"/>
      <c r="U26" s="723"/>
      <c r="V26" s="724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10"/>
      <c r="P27" s="722" t="s">
        <v>80</v>
      </c>
      <c r="Q27" s="723"/>
      <c r="R27" s="723"/>
      <c r="S27" s="723"/>
      <c r="T27" s="723"/>
      <c r="U27" s="723"/>
      <c r="V27" s="724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97">
        <v>4607091388503</v>
      </c>
      <c r="E29" s="698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9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10"/>
      <c r="P30" s="722" t="s">
        <v>80</v>
      </c>
      <c r="Q30" s="723"/>
      <c r="R30" s="723"/>
      <c r="S30" s="723"/>
      <c r="T30" s="723"/>
      <c r="U30" s="723"/>
      <c r="V30" s="724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10"/>
      <c r="P31" s="722" t="s">
        <v>80</v>
      </c>
      <c r="Q31" s="723"/>
      <c r="R31" s="723"/>
      <c r="S31" s="723"/>
      <c r="T31" s="723"/>
      <c r="U31" s="723"/>
      <c r="V31" s="724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77" t="s">
        <v>88</v>
      </c>
      <c r="B32" s="778"/>
      <c r="C32" s="778"/>
      <c r="D32" s="778"/>
      <c r="E32" s="778"/>
      <c r="F32" s="778"/>
      <c r="G32" s="778"/>
      <c r="H32" s="778"/>
      <c r="I32" s="778"/>
      <c r="J32" s="778"/>
      <c r="K32" s="778"/>
      <c r="L32" s="778"/>
      <c r="M32" s="778"/>
      <c r="N32" s="778"/>
      <c r="O32" s="778"/>
      <c r="P32" s="778"/>
      <c r="Q32" s="778"/>
      <c r="R32" s="778"/>
      <c r="S32" s="778"/>
      <c r="T32" s="778"/>
      <c r="U32" s="778"/>
      <c r="V32" s="778"/>
      <c r="W32" s="778"/>
      <c r="X32" s="778"/>
      <c r="Y32" s="778"/>
      <c r="Z32" s="778"/>
      <c r="AA32" s="48"/>
      <c r="AB32" s="48"/>
      <c r="AC32" s="48"/>
    </row>
    <row r="33" spans="1:68" ht="16.5" hidden="1" customHeight="1" x14ac:dyDescent="0.25">
      <c r="A33" s="730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97">
        <v>4607091385670</v>
      </c>
      <c r="E35" s="698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250</v>
      </c>
      <c r="Y35" s="688">
        <f>IFERROR(IF(X35="",0,CEILING((X35/$H35),1)*$H35),"")</f>
        <v>259.20000000000005</v>
      </c>
      <c r="Z35" s="36">
        <f>IFERROR(IF(Y35=0,"",ROUNDUP(Y35/H35,0)*0.01898),"")</f>
        <v>0.45552000000000004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260.0694444444444</v>
      </c>
      <c r="BN35" s="64">
        <f>IFERROR(Y35*I35/H35,"0")</f>
        <v>269.64000000000004</v>
      </c>
      <c r="BO35" s="64">
        <f>IFERROR(1/J35*(X35/H35),"0")</f>
        <v>0.36168981481481477</v>
      </c>
      <c r="BP35" s="64">
        <f>IFERROR(1/J35*(Y35/H35),"0")</f>
        <v>0.37500000000000006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97">
        <v>4680115883956</v>
      </c>
      <c r="E36" s="698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97">
        <v>4680115882539</v>
      </c>
      <c r="E37" s="698"/>
      <c r="F37" s="686">
        <v>0.37</v>
      </c>
      <c r="G37" s="32">
        <v>10</v>
      </c>
      <c r="H37" s="686">
        <v>3.7</v>
      </c>
      <c r="I37" s="686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8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95"/>
      <c r="R37" s="695"/>
      <c r="S37" s="695"/>
      <c r="T37" s="696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697">
        <v>4607091385687</v>
      </c>
      <c r="E38" s="698"/>
      <c r="F38" s="686">
        <v>0.4</v>
      </c>
      <c r="G38" s="32">
        <v>10</v>
      </c>
      <c r="H38" s="686">
        <v>4</v>
      </c>
      <c r="I38" s="686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5"/>
      <c r="R38" s="695"/>
      <c r="S38" s="695"/>
      <c r="T38" s="696"/>
      <c r="U38" s="34"/>
      <c r="V38" s="34"/>
      <c r="W38" s="35" t="s">
        <v>69</v>
      </c>
      <c r="X38" s="687">
        <v>280</v>
      </c>
      <c r="Y38" s="688">
        <f>IFERROR(IF(X38="",0,CEILING((X38/$H38),1)*$H38),"")</f>
        <v>280</v>
      </c>
      <c r="Z38" s="36">
        <f>IFERROR(IF(Y38=0,"",ROUNDUP(Y38/H38,0)*0.00902),"")</f>
        <v>0.63139999999999996</v>
      </c>
      <c r="AA38" s="56"/>
      <c r="AB38" s="57"/>
      <c r="AC38" s="85" t="s">
        <v>95</v>
      </c>
      <c r="AG38" s="64"/>
      <c r="AJ38" s="68" t="s">
        <v>106</v>
      </c>
      <c r="AK38" s="68">
        <v>528</v>
      </c>
      <c r="BB38" s="86" t="s">
        <v>1</v>
      </c>
      <c r="BM38" s="64">
        <f>IFERROR(X38*I38/H38,"0")</f>
        <v>294.7</v>
      </c>
      <c r="BN38" s="64">
        <f>IFERROR(Y38*I38/H38,"0")</f>
        <v>294.7</v>
      </c>
      <c r="BO38" s="64">
        <f>IFERROR(1/J38*(X38/H38),"0")</f>
        <v>0.53030303030303028</v>
      </c>
      <c r="BP38" s="64">
        <f>IFERROR(1/J38*(Y38/H38),"0")</f>
        <v>0.53030303030303028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97">
        <v>4680115883949</v>
      </c>
      <c r="E39" s="698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9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10"/>
      <c r="P40" s="722" t="s">
        <v>80</v>
      </c>
      <c r="Q40" s="723"/>
      <c r="R40" s="723"/>
      <c r="S40" s="723"/>
      <c r="T40" s="723"/>
      <c r="U40" s="723"/>
      <c r="V40" s="724"/>
      <c r="W40" s="37" t="s">
        <v>81</v>
      </c>
      <c r="X40" s="689">
        <f>IFERROR(X35/H35,"0")+IFERROR(X36/H36,"0")+IFERROR(X37/H37,"0")+IFERROR(X38/H38,"0")+IFERROR(X39/H39,"0")</f>
        <v>93.148148148148152</v>
      </c>
      <c r="Y40" s="689">
        <f>IFERROR(Y35/H35,"0")+IFERROR(Y36/H36,"0")+IFERROR(Y37/H37,"0")+IFERROR(Y38/H38,"0")+IFERROR(Y39/H39,"0")</f>
        <v>94</v>
      </c>
      <c r="Z40" s="689">
        <f>IFERROR(IF(Z35="",0,Z35),"0")+IFERROR(IF(Z36="",0,Z36),"0")+IFERROR(IF(Z37="",0,Z37),"0")+IFERROR(IF(Z38="",0,Z38),"0")+IFERROR(IF(Z39="",0,Z39),"0")</f>
        <v>1.0869200000000001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10"/>
      <c r="P41" s="722" t="s">
        <v>80</v>
      </c>
      <c r="Q41" s="723"/>
      <c r="R41" s="723"/>
      <c r="S41" s="723"/>
      <c r="T41" s="723"/>
      <c r="U41" s="723"/>
      <c r="V41" s="724"/>
      <c r="W41" s="37" t="s">
        <v>69</v>
      </c>
      <c r="X41" s="689">
        <f>IFERROR(SUM(X35:X39),"0")</f>
        <v>530</v>
      </c>
      <c r="Y41" s="689">
        <f>IFERROR(SUM(Y35:Y39),"0")</f>
        <v>539.20000000000005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97">
        <v>4680115884915</v>
      </c>
      <c r="E43" s="698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102</v>
      </c>
      <c r="N43" s="33"/>
      <c r="O43" s="32">
        <v>40</v>
      </c>
      <c r="P43" s="9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9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10"/>
      <c r="P44" s="722" t="s">
        <v>80</v>
      </c>
      <c r="Q44" s="723"/>
      <c r="R44" s="723"/>
      <c r="S44" s="723"/>
      <c r="T44" s="723"/>
      <c r="U44" s="723"/>
      <c r="V44" s="724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10"/>
      <c r="P45" s="722" t="s">
        <v>80</v>
      </c>
      <c r="Q45" s="723"/>
      <c r="R45" s="723"/>
      <c r="S45" s="723"/>
      <c r="T45" s="723"/>
      <c r="U45" s="723"/>
      <c r="V45" s="724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0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97">
        <v>4680115885882</v>
      </c>
      <c r="E48" s="698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102</v>
      </c>
      <c r="N48" s="33"/>
      <c r="O48" s="32">
        <v>50</v>
      </c>
      <c r="P48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97">
        <v>4680115881426</v>
      </c>
      <c r="E49" s="698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105</v>
      </c>
      <c r="M49" s="33" t="s">
        <v>94</v>
      </c>
      <c r="N49" s="33"/>
      <c r="O49" s="32">
        <v>50</v>
      </c>
      <c r="P49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250</v>
      </c>
      <c r="Y49" s="688">
        <f t="shared" si="0"/>
        <v>259.20000000000005</v>
      </c>
      <c r="Z49" s="36">
        <f>IFERROR(IF(Y49=0,"",ROUNDUP(Y49/H49,0)*0.01898),"")</f>
        <v>0.45552000000000004</v>
      </c>
      <c r="AA49" s="56"/>
      <c r="AB49" s="57"/>
      <c r="AC49" s="93" t="s">
        <v>118</v>
      </c>
      <c r="AG49" s="64"/>
      <c r="AJ49" s="68" t="s">
        <v>106</v>
      </c>
      <c r="AK49" s="68">
        <v>691.2</v>
      </c>
      <c r="BB49" s="94" t="s">
        <v>1</v>
      </c>
      <c r="BM49" s="64">
        <f t="shared" si="1"/>
        <v>260.0694444444444</v>
      </c>
      <c r="BN49" s="64">
        <f t="shared" si="2"/>
        <v>269.64000000000004</v>
      </c>
      <c r="BO49" s="64">
        <f t="shared" si="3"/>
        <v>0.36168981481481477</v>
      </c>
      <c r="BP49" s="64">
        <f t="shared" si="4"/>
        <v>0.37500000000000006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697">
        <v>4680115880283</v>
      </c>
      <c r="E50" s="698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697">
        <v>4680115882720</v>
      </c>
      <c r="E51" s="698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697">
        <v>4680115881525</v>
      </c>
      <c r="E52" s="698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697">
        <v>4680115885899</v>
      </c>
      <c r="E53" s="698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97">
        <v>4680115881419</v>
      </c>
      <c r="E54" s="698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105</v>
      </c>
      <c r="M54" s="33" t="s">
        <v>94</v>
      </c>
      <c r="N54" s="33"/>
      <c r="O54" s="32">
        <v>50</v>
      </c>
      <c r="P54" s="7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180</v>
      </c>
      <c r="Y54" s="688">
        <f t="shared" si="0"/>
        <v>180</v>
      </c>
      <c r="Z54" s="36">
        <f>IFERROR(IF(Y54=0,"",ROUNDUP(Y54/H54,0)*0.00902),"")</f>
        <v>0.36080000000000001</v>
      </c>
      <c r="AA54" s="56"/>
      <c r="AB54" s="57"/>
      <c r="AC54" s="103" t="s">
        <v>118</v>
      </c>
      <c r="AG54" s="64"/>
      <c r="AJ54" s="68" t="s">
        <v>106</v>
      </c>
      <c r="AK54" s="68">
        <v>594</v>
      </c>
      <c r="BB54" s="104" t="s">
        <v>1</v>
      </c>
      <c r="BM54" s="64">
        <f t="shared" si="1"/>
        <v>188.39999999999998</v>
      </c>
      <c r="BN54" s="64">
        <f t="shared" si="2"/>
        <v>188.39999999999998</v>
      </c>
      <c r="BO54" s="64">
        <f t="shared" si="3"/>
        <v>0.30303030303030304</v>
      </c>
      <c r="BP54" s="64">
        <f t="shared" si="4"/>
        <v>0.30303030303030304</v>
      </c>
    </row>
    <row r="55" spans="1:68" x14ac:dyDescent="0.2">
      <c r="A55" s="709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10"/>
      <c r="P55" s="722" t="s">
        <v>80</v>
      </c>
      <c r="Q55" s="723"/>
      <c r="R55" s="723"/>
      <c r="S55" s="723"/>
      <c r="T55" s="723"/>
      <c r="U55" s="723"/>
      <c r="V55" s="724"/>
      <c r="W55" s="37" t="s">
        <v>81</v>
      </c>
      <c r="X55" s="689">
        <f>IFERROR(X48/H48,"0")+IFERROR(X49/H49,"0")+IFERROR(X50/H50,"0")+IFERROR(X51/H51,"0")+IFERROR(X52/H52,"0")+IFERROR(X53/H53,"0")+IFERROR(X54/H54,"0")</f>
        <v>63.148148148148145</v>
      </c>
      <c r="Y55" s="689">
        <f>IFERROR(Y48/H48,"0")+IFERROR(Y49/H49,"0")+IFERROR(Y50/H50,"0")+IFERROR(Y51/H51,"0")+IFERROR(Y52/H52,"0")+IFERROR(Y53/H53,"0")+IFERROR(Y54/H54,"0")</f>
        <v>64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0.81632000000000005</v>
      </c>
      <c r="AA55" s="690"/>
      <c r="AB55" s="690"/>
      <c r="AC55" s="690"/>
    </row>
    <row r="56" spans="1:68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10"/>
      <c r="P56" s="722" t="s">
        <v>80</v>
      </c>
      <c r="Q56" s="723"/>
      <c r="R56" s="723"/>
      <c r="S56" s="723"/>
      <c r="T56" s="723"/>
      <c r="U56" s="723"/>
      <c r="V56" s="724"/>
      <c r="W56" s="37" t="s">
        <v>69</v>
      </c>
      <c r="X56" s="689">
        <f>IFERROR(SUM(X48:X54),"0")</f>
        <v>430</v>
      </c>
      <c r="Y56" s="689">
        <f>IFERROR(SUM(Y48:Y54),"0")</f>
        <v>439.20000000000005</v>
      </c>
      <c r="Z56" s="37"/>
      <c r="AA56" s="690"/>
      <c r="AB56" s="690"/>
      <c r="AC56" s="690"/>
    </row>
    <row r="57" spans="1:68" ht="14.25" hidden="1" customHeight="1" x14ac:dyDescent="0.25">
      <c r="A57" s="703" t="s">
        <v>133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97">
        <v>4680115881440</v>
      </c>
      <c r="E58" s="698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60</v>
      </c>
      <c r="Y58" s="688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697">
        <v>4680115882751</v>
      </c>
      <c r="E59" s="698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697">
        <v>4680115885950</v>
      </c>
      <c r="E60" s="698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102</v>
      </c>
      <c r="N60" s="33"/>
      <c r="O60" s="32">
        <v>50</v>
      </c>
      <c r="P60" s="7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97">
        <v>4680115881433</v>
      </c>
      <c r="E61" s="698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105</v>
      </c>
      <c r="M61" s="33" t="s">
        <v>94</v>
      </c>
      <c r="N61" s="33"/>
      <c r="O61" s="32">
        <v>50</v>
      </c>
      <c r="P61" s="81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202.5</v>
      </c>
      <c r="Y61" s="688">
        <f>IFERROR(IF(X61="",0,CEILING((X61/$H61),1)*$H61),"")</f>
        <v>202.5</v>
      </c>
      <c r="Z61" s="36">
        <f>IFERROR(IF(Y61=0,"",ROUNDUP(Y61/H61,0)*0.00651),"")</f>
        <v>0.48825000000000002</v>
      </c>
      <c r="AA61" s="56"/>
      <c r="AB61" s="57"/>
      <c r="AC61" s="111" t="s">
        <v>136</v>
      </c>
      <c r="AG61" s="64"/>
      <c r="AJ61" s="68" t="s">
        <v>106</v>
      </c>
      <c r="AK61" s="68">
        <v>491.4</v>
      </c>
      <c r="BB61" s="112" t="s">
        <v>1</v>
      </c>
      <c r="BM61" s="64">
        <f>IFERROR(X61*I61/H61,"0")</f>
        <v>215.99999999999997</v>
      </c>
      <c r="BN61" s="64">
        <f>IFERROR(Y61*I61/H61,"0")</f>
        <v>215.99999999999997</v>
      </c>
      <c r="BO61" s="64">
        <f>IFERROR(1/J61*(X61/H61),"0")</f>
        <v>0.41208791208791212</v>
      </c>
      <c r="BP61" s="64">
        <f>IFERROR(1/J61*(Y61/H61),"0")</f>
        <v>0.41208791208791212</v>
      </c>
    </row>
    <row r="62" spans="1:68" x14ac:dyDescent="0.2">
      <c r="A62" s="709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10"/>
      <c r="P62" s="722" t="s">
        <v>80</v>
      </c>
      <c r="Q62" s="723"/>
      <c r="R62" s="723"/>
      <c r="S62" s="723"/>
      <c r="T62" s="723"/>
      <c r="U62" s="723"/>
      <c r="V62" s="724"/>
      <c r="W62" s="37" t="s">
        <v>81</v>
      </c>
      <c r="X62" s="689">
        <f>IFERROR(X58/H58,"0")+IFERROR(X59/H59,"0")+IFERROR(X60/H60,"0")+IFERROR(X61/H61,"0")</f>
        <v>80.555555555555557</v>
      </c>
      <c r="Y62" s="689">
        <f>IFERROR(Y58/H58,"0")+IFERROR(Y59/H59,"0")+IFERROR(Y60/H60,"0")+IFERROR(Y61/H61,"0")</f>
        <v>81</v>
      </c>
      <c r="Z62" s="689">
        <f>IFERROR(IF(Z58="",0,Z58),"0")+IFERROR(IF(Z59="",0,Z59),"0")+IFERROR(IF(Z60="",0,Z60),"0")+IFERROR(IF(Z61="",0,Z61),"0")</f>
        <v>0.60213000000000005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10"/>
      <c r="P63" s="722" t="s">
        <v>80</v>
      </c>
      <c r="Q63" s="723"/>
      <c r="R63" s="723"/>
      <c r="S63" s="723"/>
      <c r="T63" s="723"/>
      <c r="U63" s="723"/>
      <c r="V63" s="724"/>
      <c r="W63" s="37" t="s">
        <v>69</v>
      </c>
      <c r="X63" s="689">
        <f>IFERROR(SUM(X58:X61),"0")</f>
        <v>262.5</v>
      </c>
      <c r="Y63" s="689">
        <f>IFERROR(SUM(Y58:Y61),"0")</f>
        <v>267.3</v>
      </c>
      <c r="Z63" s="37"/>
      <c r="AA63" s="690"/>
      <c r="AB63" s="690"/>
      <c r="AC63" s="690"/>
    </row>
    <row r="64" spans="1:68" ht="14.25" hidden="1" customHeight="1" x14ac:dyDescent="0.25">
      <c r="A64" s="703" t="s">
        <v>144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697">
        <v>4680115885073</v>
      </c>
      <c r="E65" s="698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697">
        <v>4680115885059</v>
      </c>
      <c r="E66" s="698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697">
        <v>4680115885097</v>
      </c>
      <c r="E67" s="698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7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9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10"/>
      <c r="P68" s="722" t="s">
        <v>80</v>
      </c>
      <c r="Q68" s="723"/>
      <c r="R68" s="723"/>
      <c r="S68" s="723"/>
      <c r="T68" s="723"/>
      <c r="U68" s="723"/>
      <c r="V68" s="724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10"/>
      <c r="P69" s="722" t="s">
        <v>80</v>
      </c>
      <c r="Q69" s="723"/>
      <c r="R69" s="723"/>
      <c r="S69" s="723"/>
      <c r="T69" s="723"/>
      <c r="U69" s="723"/>
      <c r="V69" s="724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697">
        <v>4680115881891</v>
      </c>
      <c r="E71" s="698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102</v>
      </c>
      <c r="N71" s="33"/>
      <c r="O71" s="32">
        <v>40</v>
      </c>
      <c r="P71" s="7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697">
        <v>4680115885769</v>
      </c>
      <c r="E72" s="698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102</v>
      </c>
      <c r="N72" s="33"/>
      <c r="O72" s="32">
        <v>45</v>
      </c>
      <c r="P72" s="7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161</v>
      </c>
      <c r="B73" s="54" t="s">
        <v>162</v>
      </c>
      <c r="C73" s="31">
        <v>4301051822</v>
      </c>
      <c r="D73" s="697">
        <v>4680115884410</v>
      </c>
      <c r="E73" s="698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697">
        <v>4680115884311</v>
      </c>
      <c r="E74" s="698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102</v>
      </c>
      <c r="N74" s="33"/>
      <c r="O74" s="32">
        <v>40</v>
      </c>
      <c r="P74" s="9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697">
        <v>4680115885929</v>
      </c>
      <c r="E75" s="698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102</v>
      </c>
      <c r="N75" s="33"/>
      <c r="O75" s="32">
        <v>45</v>
      </c>
      <c r="P75" s="7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697">
        <v>4680115884403</v>
      </c>
      <c r="E76" s="698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9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10"/>
      <c r="P77" s="722" t="s">
        <v>80</v>
      </c>
      <c r="Q77" s="723"/>
      <c r="R77" s="723"/>
      <c r="S77" s="723"/>
      <c r="T77" s="723"/>
      <c r="U77" s="723"/>
      <c r="V77" s="724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10"/>
      <c r="P78" s="722" t="s">
        <v>80</v>
      </c>
      <c r="Q78" s="723"/>
      <c r="R78" s="723"/>
      <c r="S78" s="723"/>
      <c r="T78" s="723"/>
      <c r="U78" s="723"/>
      <c r="V78" s="724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170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697">
        <v>4680115881532</v>
      </c>
      <c r="E80" s="698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97">
        <v>4680115881532</v>
      </c>
      <c r="E81" s="698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40</v>
      </c>
      <c r="Y81" s="688">
        <f>IFERROR(IF(X81="",0,CEILING((X81/$H81),1)*$H81),"")</f>
        <v>42</v>
      </c>
      <c r="Z81" s="36">
        <f>IFERROR(IF(Y81=0,"",ROUNDUP(Y81/H81,0)*0.01898),"")</f>
        <v>9.4899999999999998E-2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42.471428571428568</v>
      </c>
      <c r="BN81" s="64">
        <f>IFERROR(Y81*I81/H81,"0")</f>
        <v>44.594999999999999</v>
      </c>
      <c r="BO81" s="64">
        <f>IFERROR(1/J81*(X81/H81),"0")</f>
        <v>7.4404761904761904E-2</v>
      </c>
      <c r="BP81" s="64">
        <f>IFERROR(1/J81*(Y81/H81),"0")</f>
        <v>7.8125E-2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697">
        <v>4680115881464</v>
      </c>
      <c r="E82" s="698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102</v>
      </c>
      <c r="N82" s="33"/>
      <c r="O82" s="32">
        <v>30</v>
      </c>
      <c r="P82" s="76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9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10"/>
      <c r="P83" s="722" t="s">
        <v>80</v>
      </c>
      <c r="Q83" s="723"/>
      <c r="R83" s="723"/>
      <c r="S83" s="723"/>
      <c r="T83" s="723"/>
      <c r="U83" s="723"/>
      <c r="V83" s="724"/>
      <c r="W83" s="37" t="s">
        <v>81</v>
      </c>
      <c r="X83" s="689">
        <f>IFERROR(X80/H80,"0")+IFERROR(X81/H81,"0")+IFERROR(X82/H82,"0")</f>
        <v>4.7619047619047619</v>
      </c>
      <c r="Y83" s="689">
        <f>IFERROR(Y80/H80,"0")+IFERROR(Y81/H81,"0")+IFERROR(Y82/H82,"0")</f>
        <v>5</v>
      </c>
      <c r="Z83" s="689">
        <f>IFERROR(IF(Z80="",0,Z80),"0")+IFERROR(IF(Z81="",0,Z81),"0")+IFERROR(IF(Z82="",0,Z82),"0")</f>
        <v>9.4899999999999998E-2</v>
      </c>
      <c r="AA83" s="690"/>
      <c r="AB83" s="690"/>
      <c r="AC83" s="690"/>
    </row>
    <row r="84" spans="1:68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10"/>
      <c r="P84" s="722" t="s">
        <v>80</v>
      </c>
      <c r="Q84" s="723"/>
      <c r="R84" s="723"/>
      <c r="S84" s="723"/>
      <c r="T84" s="723"/>
      <c r="U84" s="723"/>
      <c r="V84" s="724"/>
      <c r="W84" s="37" t="s">
        <v>69</v>
      </c>
      <c r="X84" s="689">
        <f>IFERROR(SUM(X80:X82),"0")</f>
        <v>40</v>
      </c>
      <c r="Y84" s="689">
        <f>IFERROR(SUM(Y80:Y82),"0")</f>
        <v>42</v>
      </c>
      <c r="Z84" s="37"/>
      <c r="AA84" s="690"/>
      <c r="AB84" s="690"/>
      <c r="AC84" s="690"/>
    </row>
    <row r="85" spans="1:68" ht="16.5" hidden="1" customHeight="1" x14ac:dyDescent="0.25">
      <c r="A85" s="730" t="s">
        <v>178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697">
        <v>4680115881327</v>
      </c>
      <c r="E87" s="698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9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250</v>
      </c>
      <c r="Y87" s="688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697">
        <v>4680115881518</v>
      </c>
      <c r="E88" s="698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102</v>
      </c>
      <c r="N88" s="33"/>
      <c r="O88" s="32">
        <v>50</v>
      </c>
      <c r="P88" s="9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97">
        <v>4680115881303</v>
      </c>
      <c r="E89" s="698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105</v>
      </c>
      <c r="M89" s="33" t="s">
        <v>129</v>
      </c>
      <c r="N89" s="33"/>
      <c r="O89" s="32">
        <v>50</v>
      </c>
      <c r="P89" s="9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450</v>
      </c>
      <c r="Y89" s="68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41" t="s">
        <v>186</v>
      </c>
      <c r="AG89" s="64"/>
      <c r="AJ89" s="68" t="s">
        <v>106</v>
      </c>
      <c r="AK89" s="68">
        <v>594</v>
      </c>
      <c r="BB89" s="142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709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10"/>
      <c r="P90" s="722" t="s">
        <v>80</v>
      </c>
      <c r="Q90" s="723"/>
      <c r="R90" s="723"/>
      <c r="S90" s="723"/>
      <c r="T90" s="723"/>
      <c r="U90" s="723"/>
      <c r="V90" s="724"/>
      <c r="W90" s="37" t="s">
        <v>81</v>
      </c>
      <c r="X90" s="689">
        <f>IFERROR(X87/H87,"0")+IFERROR(X88/H88,"0")+IFERROR(X89/H89,"0")</f>
        <v>123.14814814814815</v>
      </c>
      <c r="Y90" s="689">
        <f>IFERROR(Y87/H87,"0")+IFERROR(Y88/H88,"0")+IFERROR(Y89/H89,"0")</f>
        <v>124</v>
      </c>
      <c r="Z90" s="689">
        <f>IFERROR(IF(Z87="",0,Z87),"0")+IFERROR(IF(Z88="",0,Z88),"0")+IFERROR(IF(Z89="",0,Z89),"0")</f>
        <v>1.3575200000000001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10"/>
      <c r="P91" s="722" t="s">
        <v>80</v>
      </c>
      <c r="Q91" s="723"/>
      <c r="R91" s="723"/>
      <c r="S91" s="723"/>
      <c r="T91" s="723"/>
      <c r="U91" s="723"/>
      <c r="V91" s="724"/>
      <c r="W91" s="37" t="s">
        <v>69</v>
      </c>
      <c r="X91" s="689">
        <f>IFERROR(SUM(X87:X89),"0")</f>
        <v>700</v>
      </c>
      <c r="Y91" s="689">
        <f>IFERROR(SUM(Y87:Y89),"0")</f>
        <v>709.2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customHeight="1" x14ac:dyDescent="0.25">
      <c r="A93" s="54" t="s">
        <v>187</v>
      </c>
      <c r="B93" s="54" t="s">
        <v>188</v>
      </c>
      <c r="C93" s="31">
        <v>4301051546</v>
      </c>
      <c r="D93" s="697">
        <v>4607091386967</v>
      </c>
      <c r="E93" s="698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102</v>
      </c>
      <c r="N93" s="33"/>
      <c r="O93" s="32">
        <v>45</v>
      </c>
      <c r="P93" s="8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150</v>
      </c>
      <c r="Y93" s="688">
        <f t="shared" ref="Y93:Y101" si="10">IFERROR(IF(X93="",0,CEILING((X93/$H93),1)*$H93),"")</f>
        <v>151.20000000000002</v>
      </c>
      <c r="Z93" s="36">
        <f>IFERROR(IF(Y93=0,"",ROUNDUP(Y93/H93,0)*0.01898),"")</f>
        <v>0.34164</v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159.26785714285714</v>
      </c>
      <c r="BN93" s="64">
        <f t="shared" ref="BN93:BN101" si="12">IFERROR(Y93*I93/H93,"0")</f>
        <v>160.542</v>
      </c>
      <c r="BO93" s="64">
        <f t="shared" ref="BO93:BO101" si="13">IFERROR(1/J93*(X93/H93),"0")</f>
        <v>0.27901785714285715</v>
      </c>
      <c r="BP93" s="64">
        <f t="shared" ref="BP93:BP101" si="14">IFERROR(1/J93*(Y93/H93),"0")</f>
        <v>0.28125</v>
      </c>
    </row>
    <row r="94" spans="1:68" ht="27" hidden="1" customHeight="1" x14ac:dyDescent="0.25">
      <c r="A94" s="54" t="s">
        <v>187</v>
      </c>
      <c r="B94" s="54" t="s">
        <v>190</v>
      </c>
      <c r="C94" s="31">
        <v>4301051437</v>
      </c>
      <c r="D94" s="697">
        <v>4607091386967</v>
      </c>
      <c r="E94" s="698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102</v>
      </c>
      <c r="N94" s="33"/>
      <c r="O94" s="32">
        <v>45</v>
      </c>
      <c r="P94" s="10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697">
        <v>4607091386967</v>
      </c>
      <c r="E95" s="698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1048" t="s">
        <v>192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697">
        <v>4680115884953</v>
      </c>
      <c r="E96" s="698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102</v>
      </c>
      <c r="N96" s="33"/>
      <c r="O96" s="32">
        <v>45</v>
      </c>
      <c r="P96" s="901" t="s">
        <v>196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198</v>
      </c>
      <c r="B97" s="54" t="s">
        <v>199</v>
      </c>
      <c r="C97" s="31">
        <v>4301051718</v>
      </c>
      <c r="D97" s="697">
        <v>4607091385731</v>
      </c>
      <c r="E97" s="698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129</v>
      </c>
      <c r="N97" s="33"/>
      <c r="O97" s="32">
        <v>45</v>
      </c>
      <c r="P97" s="1023" t="s">
        <v>200</v>
      </c>
      <c r="Q97" s="695"/>
      <c r="R97" s="695"/>
      <c r="S97" s="695"/>
      <c r="T97" s="696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4301052039</v>
      </c>
      <c r="D98" s="697">
        <v>4607091385731</v>
      </c>
      <c r="E98" s="698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102</v>
      </c>
      <c r="N98" s="33"/>
      <c r="O98" s="32">
        <v>45</v>
      </c>
      <c r="P98" s="836" t="s">
        <v>202</v>
      </c>
      <c r="Q98" s="695"/>
      <c r="R98" s="695"/>
      <c r="S98" s="695"/>
      <c r="T98" s="696"/>
      <c r="U98" s="34"/>
      <c r="V98" s="34"/>
      <c r="W98" s="35" t="s">
        <v>69</v>
      </c>
      <c r="X98" s="687">
        <v>585</v>
      </c>
      <c r="Y98" s="688">
        <f t="shared" si="10"/>
        <v>585.90000000000009</v>
      </c>
      <c r="Z98" s="36">
        <f>IFERROR(IF(Y98=0,"",ROUNDUP(Y98/H98,0)*0.00651),"")</f>
        <v>1.4126700000000001</v>
      </c>
      <c r="AA98" s="56"/>
      <c r="AB98" s="57"/>
      <c r="AC98" s="153" t="s">
        <v>189</v>
      </c>
      <c r="AG98" s="64"/>
      <c r="AJ98" s="68"/>
      <c r="AK98" s="68">
        <v>0</v>
      </c>
      <c r="BB98" s="154" t="s">
        <v>1</v>
      </c>
      <c r="BM98" s="64">
        <f t="shared" si="11"/>
        <v>639.6</v>
      </c>
      <c r="BN98" s="64">
        <f t="shared" si="12"/>
        <v>640.58400000000006</v>
      </c>
      <c r="BO98" s="64">
        <f t="shared" si="13"/>
        <v>1.1904761904761905</v>
      </c>
      <c r="BP98" s="64">
        <f t="shared" si="14"/>
        <v>1.1923076923076925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697">
        <v>4680115880894</v>
      </c>
      <c r="E99" s="698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102</v>
      </c>
      <c r="N99" s="33"/>
      <c r="O99" s="32">
        <v>45</v>
      </c>
      <c r="P99" s="10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4301051687</v>
      </c>
      <c r="D100" s="697">
        <v>4680115880214</v>
      </c>
      <c r="E100" s="698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102</v>
      </c>
      <c r="N100" s="33"/>
      <c r="O100" s="32">
        <v>45</v>
      </c>
      <c r="P100" s="103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4301051439</v>
      </c>
      <c r="D101" s="697">
        <v>4680115880214</v>
      </c>
      <c r="E101" s="698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102</v>
      </c>
      <c r="N101" s="33"/>
      <c r="O101" s="32">
        <v>45</v>
      </c>
      <c r="P101" s="7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9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10"/>
      <c r="P102" s="722" t="s">
        <v>80</v>
      </c>
      <c r="Q102" s="723"/>
      <c r="R102" s="723"/>
      <c r="S102" s="723"/>
      <c r="T102" s="723"/>
      <c r="U102" s="723"/>
      <c r="V102" s="724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234.52380952380952</v>
      </c>
      <c r="Y102" s="689">
        <f>IFERROR(Y93/H93,"0")+IFERROR(Y94/H94,"0")+IFERROR(Y95/H95,"0")+IFERROR(Y96/H96,"0")+IFERROR(Y97/H97,"0")+IFERROR(Y98/H98,"0")+IFERROR(Y99/H99,"0")+IFERROR(Y100/H100,"0")+IFERROR(Y101/H101,"0")</f>
        <v>235.00000000000003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1.75431</v>
      </c>
      <c r="AA102" s="690"/>
      <c r="AB102" s="690"/>
      <c r="AC102" s="690"/>
    </row>
    <row r="103" spans="1:68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10"/>
      <c r="P103" s="722" t="s">
        <v>80</v>
      </c>
      <c r="Q103" s="723"/>
      <c r="R103" s="723"/>
      <c r="S103" s="723"/>
      <c r="T103" s="723"/>
      <c r="U103" s="723"/>
      <c r="V103" s="724"/>
      <c r="W103" s="37" t="s">
        <v>69</v>
      </c>
      <c r="X103" s="689">
        <f>IFERROR(SUM(X93:X101),"0")</f>
        <v>735</v>
      </c>
      <c r="Y103" s="689">
        <f>IFERROR(SUM(Y93:Y101),"0")</f>
        <v>737.10000000000014</v>
      </c>
      <c r="Z103" s="37"/>
      <c r="AA103" s="690"/>
      <c r="AB103" s="690"/>
      <c r="AC103" s="690"/>
    </row>
    <row r="104" spans="1:68" ht="16.5" hidden="1" customHeight="1" x14ac:dyDescent="0.25">
      <c r="A104" s="730" t="s">
        <v>209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210</v>
      </c>
      <c r="B106" s="54" t="s">
        <v>211</v>
      </c>
      <c r="C106" s="31">
        <v>4301011514</v>
      </c>
      <c r="D106" s="697">
        <v>4680115882133</v>
      </c>
      <c r="E106" s="698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213</v>
      </c>
      <c r="C107" s="31">
        <v>4301011703</v>
      </c>
      <c r="D107" s="697">
        <v>4680115882133</v>
      </c>
      <c r="E107" s="698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100</v>
      </c>
      <c r="Y107" s="688">
        <f>IFERROR(IF(X107="",0,CEILING((X107/$H107),1)*$H107),"")</f>
        <v>100.8</v>
      </c>
      <c r="Z107" s="36">
        <f>IFERROR(IF(Y107=0,"",ROUNDUP(Y107/H107,0)*0.01898),"")</f>
        <v>0.17082</v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103.88392857142858</v>
      </c>
      <c r="BN107" s="64">
        <f>IFERROR(Y107*I107/H107,"0")</f>
        <v>104.715</v>
      </c>
      <c r="BO107" s="64">
        <f>IFERROR(1/J107*(X107/H107),"0")</f>
        <v>0.13950892857142858</v>
      </c>
      <c r="BP107" s="64">
        <f>IFERROR(1/J107*(Y107/H107),"0")</f>
        <v>0.140625</v>
      </c>
    </row>
    <row r="108" spans="1:68" ht="16.5" hidden="1" customHeight="1" x14ac:dyDescent="0.25">
      <c r="A108" s="54" t="s">
        <v>214</v>
      </c>
      <c r="B108" s="54" t="s">
        <v>215</v>
      </c>
      <c r="C108" s="31">
        <v>4301011417</v>
      </c>
      <c r="D108" s="697">
        <v>4680115880269</v>
      </c>
      <c r="E108" s="698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/>
      <c r="M108" s="33" t="s">
        <v>102</v>
      </c>
      <c r="N108" s="33"/>
      <c r="O108" s="32">
        <v>50</v>
      </c>
      <c r="P108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4301011415</v>
      </c>
      <c r="D109" s="697">
        <v>4680115880429</v>
      </c>
      <c r="E109" s="698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102</v>
      </c>
      <c r="N109" s="33"/>
      <c r="O109" s="32">
        <v>50</v>
      </c>
      <c r="P109" s="8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900</v>
      </c>
      <c r="Y109" s="688">
        <f>IFERROR(IF(X109="",0,CEILING((X109/$H109),1)*$H109),"")</f>
        <v>900</v>
      </c>
      <c r="Z109" s="36">
        <f>IFERROR(IF(Y109=0,"",ROUNDUP(Y109/H109,0)*0.00902),"")</f>
        <v>1.804</v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942</v>
      </c>
      <c r="BN109" s="64">
        <f>IFERROR(Y109*I109/H109,"0")</f>
        <v>942</v>
      </c>
      <c r="BO109" s="64">
        <f>IFERROR(1/J109*(X109/H109),"0")</f>
        <v>1.5151515151515151</v>
      </c>
      <c r="BP109" s="64">
        <f>IFERROR(1/J109*(Y109/H109),"0")</f>
        <v>1.5151515151515151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4301011462</v>
      </c>
      <c r="D110" s="697">
        <v>4680115881457</v>
      </c>
      <c r="E110" s="698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102</v>
      </c>
      <c r="N110" s="33"/>
      <c r="O110" s="32">
        <v>50</v>
      </c>
      <c r="P110" s="7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9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10"/>
      <c r="P111" s="722" t="s">
        <v>80</v>
      </c>
      <c r="Q111" s="723"/>
      <c r="R111" s="723"/>
      <c r="S111" s="723"/>
      <c r="T111" s="723"/>
      <c r="U111" s="723"/>
      <c r="V111" s="724"/>
      <c r="W111" s="37" t="s">
        <v>81</v>
      </c>
      <c r="X111" s="689">
        <f>IFERROR(X106/H106,"0")+IFERROR(X107/H107,"0")+IFERROR(X108/H108,"0")+IFERROR(X109/H109,"0")+IFERROR(X110/H110,"0")</f>
        <v>208.92857142857142</v>
      </c>
      <c r="Y111" s="689">
        <f>IFERROR(Y106/H106,"0")+IFERROR(Y107/H107,"0")+IFERROR(Y108/H108,"0")+IFERROR(Y109/H109,"0")+IFERROR(Y110/H110,"0")</f>
        <v>209</v>
      </c>
      <c r="Z111" s="689">
        <f>IFERROR(IF(Z106="",0,Z106),"0")+IFERROR(IF(Z107="",0,Z107),"0")+IFERROR(IF(Z108="",0,Z108),"0")+IFERROR(IF(Z109="",0,Z109),"0")+IFERROR(IF(Z110="",0,Z110),"0")</f>
        <v>1.97482</v>
      </c>
      <c r="AA111" s="690"/>
      <c r="AB111" s="690"/>
      <c r="AC111" s="690"/>
    </row>
    <row r="112" spans="1:68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10"/>
      <c r="P112" s="722" t="s">
        <v>80</v>
      </c>
      <c r="Q112" s="723"/>
      <c r="R112" s="723"/>
      <c r="S112" s="723"/>
      <c r="T112" s="723"/>
      <c r="U112" s="723"/>
      <c r="V112" s="724"/>
      <c r="W112" s="37" t="s">
        <v>69</v>
      </c>
      <c r="X112" s="689">
        <f>IFERROR(SUM(X106:X110),"0")</f>
        <v>1000</v>
      </c>
      <c r="Y112" s="689">
        <f>IFERROR(SUM(Y106:Y110),"0")</f>
        <v>1000.8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133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220</v>
      </c>
      <c r="B114" s="54" t="s">
        <v>221</v>
      </c>
      <c r="C114" s="31">
        <v>4301020345</v>
      </c>
      <c r="D114" s="697">
        <v>4680115881488</v>
      </c>
      <c r="E114" s="698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222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223</v>
      </c>
      <c r="B115" s="54" t="s">
        <v>224</v>
      </c>
      <c r="C115" s="31">
        <v>4301020346</v>
      </c>
      <c r="D115" s="697">
        <v>4680115882775</v>
      </c>
      <c r="E115" s="698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147</v>
      </c>
      <c r="L115" s="32"/>
      <c r="M115" s="33" t="s">
        <v>94</v>
      </c>
      <c r="N115" s="33"/>
      <c r="O115" s="32">
        <v>55</v>
      </c>
      <c r="P115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222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4301020344</v>
      </c>
      <c r="D116" s="697">
        <v>4680115880658</v>
      </c>
      <c r="E116" s="698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2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9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10"/>
      <c r="P117" s="722" t="s">
        <v>80</v>
      </c>
      <c r="Q117" s="723"/>
      <c r="R117" s="723"/>
      <c r="S117" s="723"/>
      <c r="T117" s="723"/>
      <c r="U117" s="723"/>
      <c r="V117" s="724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10"/>
      <c r="P118" s="722" t="s">
        <v>80</v>
      </c>
      <c r="Q118" s="723"/>
      <c r="R118" s="723"/>
      <c r="S118" s="723"/>
      <c r="T118" s="723"/>
      <c r="U118" s="723"/>
      <c r="V118" s="724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customHeight="1" x14ac:dyDescent="0.25">
      <c r="A120" s="54" t="s">
        <v>227</v>
      </c>
      <c r="B120" s="54" t="s">
        <v>228</v>
      </c>
      <c r="C120" s="31">
        <v>4301051625</v>
      </c>
      <c r="D120" s="697">
        <v>4607091385168</v>
      </c>
      <c r="E120" s="698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102</v>
      </c>
      <c r="N120" s="33"/>
      <c r="O120" s="32">
        <v>45</v>
      </c>
      <c r="P120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500</v>
      </c>
      <c r="Y120" s="688">
        <f t="shared" ref="Y120:Y128" si="15">IFERROR(IF(X120="",0,CEILING((X120/$H120),1)*$H120),"")</f>
        <v>504</v>
      </c>
      <c r="Z120" s="36">
        <f>IFERROR(IF(Y120=0,"",ROUNDUP(Y120/H120,0)*0.01898),"")</f>
        <v>1.1388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530.53571428571422</v>
      </c>
      <c r="BN120" s="64">
        <f t="shared" ref="BN120:BN128" si="17">IFERROR(Y120*I120/H120,"0")</f>
        <v>534.78</v>
      </c>
      <c r="BO120" s="64">
        <f t="shared" ref="BO120:BO128" si="18">IFERROR(1/J120*(X120/H120),"0")</f>
        <v>0.93005952380952372</v>
      </c>
      <c r="BP120" s="64">
        <f t="shared" ref="BP120:BP128" si="19">IFERROR(1/J120*(Y120/H120),"0")</f>
        <v>0.9375</v>
      </c>
    </row>
    <row r="121" spans="1:68" ht="16.5" hidden="1" customHeight="1" x14ac:dyDescent="0.25">
      <c r="A121" s="54" t="s">
        <v>227</v>
      </c>
      <c r="B121" s="54" t="s">
        <v>230</v>
      </c>
      <c r="C121" s="31">
        <v>4301051724</v>
      </c>
      <c r="D121" s="697">
        <v>4607091385168</v>
      </c>
      <c r="E121" s="698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129</v>
      </c>
      <c r="N121" s="33"/>
      <c r="O121" s="32">
        <v>45</v>
      </c>
      <c r="P121" s="772" t="s">
        <v>231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227</v>
      </c>
      <c r="B122" s="54" t="s">
        <v>233</v>
      </c>
      <c r="C122" s="31">
        <v>4301051360</v>
      </c>
      <c r="D122" s="697">
        <v>4607091385168</v>
      </c>
      <c r="E122" s="698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102</v>
      </c>
      <c r="N122" s="33"/>
      <c r="O122" s="32">
        <v>45</v>
      </c>
      <c r="P122" s="96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235</v>
      </c>
      <c r="B123" s="54" t="s">
        <v>236</v>
      </c>
      <c r="C123" s="31">
        <v>4301051730</v>
      </c>
      <c r="D123" s="697">
        <v>4607091383256</v>
      </c>
      <c r="E123" s="698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751" t="s">
        <v>237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4301051362</v>
      </c>
      <c r="D124" s="697">
        <v>4607091383256</v>
      </c>
      <c r="E124" s="698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102</v>
      </c>
      <c r="N124" s="33"/>
      <c r="O124" s="32">
        <v>45</v>
      </c>
      <c r="P124" s="7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239</v>
      </c>
      <c r="B125" s="54" t="s">
        <v>240</v>
      </c>
      <c r="C125" s="31">
        <v>4301051721</v>
      </c>
      <c r="D125" s="697">
        <v>4607091385748</v>
      </c>
      <c r="E125" s="698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818" t="s">
        <v>241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239</v>
      </c>
      <c r="B126" s="54" t="s">
        <v>242</v>
      </c>
      <c r="C126" s="31">
        <v>4301051358</v>
      </c>
      <c r="D126" s="697">
        <v>4607091385748</v>
      </c>
      <c r="E126" s="698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105</v>
      </c>
      <c r="M126" s="33" t="s">
        <v>102</v>
      </c>
      <c r="N126" s="33"/>
      <c r="O126" s="32">
        <v>45</v>
      </c>
      <c r="P126" s="7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855</v>
      </c>
      <c r="Y126" s="688">
        <f t="shared" si="15"/>
        <v>855.90000000000009</v>
      </c>
      <c r="Z126" s="36">
        <f t="shared" si="20"/>
        <v>2.0636700000000001</v>
      </c>
      <c r="AA126" s="56"/>
      <c r="AB126" s="57"/>
      <c r="AC126" s="189" t="s">
        <v>234</v>
      </c>
      <c r="AG126" s="64"/>
      <c r="AJ126" s="68" t="s">
        <v>106</v>
      </c>
      <c r="AK126" s="68">
        <v>491.4</v>
      </c>
      <c r="BB126" s="190" t="s">
        <v>1</v>
      </c>
      <c r="BM126" s="64">
        <f t="shared" si="16"/>
        <v>934.8</v>
      </c>
      <c r="BN126" s="64">
        <f t="shared" si="17"/>
        <v>935.78399999999999</v>
      </c>
      <c r="BO126" s="64">
        <f t="shared" si="18"/>
        <v>1.73992673992674</v>
      </c>
      <c r="BP126" s="64">
        <f t="shared" si="19"/>
        <v>1.7417582417582418</v>
      </c>
    </row>
    <row r="127" spans="1:68" ht="27" customHeight="1" x14ac:dyDescent="0.25">
      <c r="A127" s="54" t="s">
        <v>243</v>
      </c>
      <c r="B127" s="54" t="s">
        <v>244</v>
      </c>
      <c r="C127" s="31">
        <v>4301051740</v>
      </c>
      <c r="D127" s="697">
        <v>4680115884533</v>
      </c>
      <c r="E127" s="698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102</v>
      </c>
      <c r="N127" s="33"/>
      <c r="O127" s="32">
        <v>45</v>
      </c>
      <c r="P127" s="7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60</v>
      </c>
      <c r="Y127" s="688">
        <f t="shared" si="15"/>
        <v>61.2</v>
      </c>
      <c r="Z127" s="36">
        <f t="shared" si="20"/>
        <v>0.22134000000000001</v>
      </c>
      <c r="AA127" s="56"/>
      <c r="AB127" s="57"/>
      <c r="AC127" s="191" t="s">
        <v>245</v>
      </c>
      <c r="AG127" s="64"/>
      <c r="AJ127" s="68"/>
      <c r="AK127" s="68">
        <v>0</v>
      </c>
      <c r="BB127" s="192" t="s">
        <v>1</v>
      </c>
      <c r="BM127" s="64">
        <f t="shared" si="16"/>
        <v>66</v>
      </c>
      <c r="BN127" s="64">
        <f t="shared" si="17"/>
        <v>67.319999999999993</v>
      </c>
      <c r="BO127" s="64">
        <f t="shared" si="18"/>
        <v>0.18315018315018317</v>
      </c>
      <c r="BP127" s="64">
        <f t="shared" si="19"/>
        <v>0.18681318681318682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697">
        <v>4680115882645</v>
      </c>
      <c r="E128" s="698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9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10"/>
      <c r="P129" s="722" t="s">
        <v>80</v>
      </c>
      <c r="Q129" s="723"/>
      <c r="R129" s="723"/>
      <c r="S129" s="723"/>
      <c r="T129" s="723"/>
      <c r="U129" s="723"/>
      <c r="V129" s="724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409.52380952380946</v>
      </c>
      <c r="Y129" s="689">
        <f>IFERROR(Y120/H120,"0")+IFERROR(Y121/H121,"0")+IFERROR(Y122/H122,"0")+IFERROR(Y123/H123,"0")+IFERROR(Y124/H124,"0")+IFERROR(Y125/H125,"0")+IFERROR(Y126/H126,"0")+IFERROR(Y127/H127,"0")+IFERROR(Y128/H128,"0")</f>
        <v>411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3.42381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10"/>
      <c r="P130" s="722" t="s">
        <v>80</v>
      </c>
      <c r="Q130" s="723"/>
      <c r="R130" s="723"/>
      <c r="S130" s="723"/>
      <c r="T130" s="723"/>
      <c r="U130" s="723"/>
      <c r="V130" s="724"/>
      <c r="W130" s="37" t="s">
        <v>69</v>
      </c>
      <c r="X130" s="689">
        <f>IFERROR(SUM(X120:X128),"0")</f>
        <v>1415</v>
      </c>
      <c r="Y130" s="689">
        <f>IFERROR(SUM(Y120:Y128),"0")</f>
        <v>1421.1000000000001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170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697">
        <v>4680115882652</v>
      </c>
      <c r="E132" s="698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697">
        <v>4680115880238</v>
      </c>
      <c r="E133" s="698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102</v>
      </c>
      <c r="N133" s="33"/>
      <c r="O133" s="32">
        <v>40</v>
      </c>
      <c r="P133" s="7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122.1</v>
      </c>
      <c r="Y133" s="688">
        <f>IFERROR(IF(X133="",0,CEILING((X133/$H133),1)*$H133),"")</f>
        <v>122.76</v>
      </c>
      <c r="Z133" s="36">
        <f>IFERROR(IF(Y133=0,"",ROUNDUP(Y133/H133,0)*0.00651),"")</f>
        <v>0.40362000000000003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138.01</v>
      </c>
      <c r="BN133" s="64">
        <f>IFERROR(Y133*I133/H133,"0")</f>
        <v>138.756</v>
      </c>
      <c r="BO133" s="64">
        <f>IFERROR(1/J133*(X133/H133),"0")</f>
        <v>0.33882783882783885</v>
      </c>
      <c r="BP133" s="64">
        <f>IFERROR(1/J133*(Y133/H133),"0")</f>
        <v>0.34065934065934067</v>
      </c>
    </row>
    <row r="134" spans="1:68" x14ac:dyDescent="0.2">
      <c r="A134" s="709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10"/>
      <c r="P134" s="722" t="s">
        <v>80</v>
      </c>
      <c r="Q134" s="723"/>
      <c r="R134" s="723"/>
      <c r="S134" s="723"/>
      <c r="T134" s="723"/>
      <c r="U134" s="723"/>
      <c r="V134" s="724"/>
      <c r="W134" s="37" t="s">
        <v>81</v>
      </c>
      <c r="X134" s="689">
        <f>IFERROR(X132/H132,"0")+IFERROR(X133/H133,"0")</f>
        <v>61.666666666666664</v>
      </c>
      <c r="Y134" s="689">
        <f>IFERROR(Y132/H132,"0")+IFERROR(Y133/H133,"0")</f>
        <v>62</v>
      </c>
      <c r="Z134" s="689">
        <f>IFERROR(IF(Z132="",0,Z132),"0")+IFERROR(IF(Z133="",0,Z133),"0")</f>
        <v>0.40362000000000003</v>
      </c>
      <c r="AA134" s="690"/>
      <c r="AB134" s="690"/>
      <c r="AC134" s="690"/>
    </row>
    <row r="135" spans="1:68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10"/>
      <c r="P135" s="722" t="s">
        <v>80</v>
      </c>
      <c r="Q135" s="723"/>
      <c r="R135" s="723"/>
      <c r="S135" s="723"/>
      <c r="T135" s="723"/>
      <c r="U135" s="723"/>
      <c r="V135" s="724"/>
      <c r="W135" s="37" t="s">
        <v>69</v>
      </c>
      <c r="X135" s="689">
        <f>IFERROR(SUM(X132:X133),"0")</f>
        <v>122.1</v>
      </c>
      <c r="Y135" s="689">
        <f>IFERROR(SUM(Y132:Y133),"0")</f>
        <v>122.76</v>
      </c>
      <c r="Z135" s="37"/>
      <c r="AA135" s="690"/>
      <c r="AB135" s="690"/>
      <c r="AC135" s="690"/>
    </row>
    <row r="136" spans="1:68" ht="16.5" hidden="1" customHeight="1" x14ac:dyDescent="0.25">
      <c r="A136" s="730" t="s">
        <v>255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697">
        <v>4680115882577</v>
      </c>
      <c r="E138" s="698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100</v>
      </c>
      <c r="Y138" s="688">
        <f>IFERROR(IF(X138="",0,CEILING((X138/$H138),1)*$H138),"")</f>
        <v>102.4</v>
      </c>
      <c r="Z138" s="36">
        <f>IFERROR(IF(Y138=0,"",ROUNDUP(Y138/H138,0)*0.00651),"")</f>
        <v>0.20832000000000001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105.625</v>
      </c>
      <c r="BN138" s="64">
        <f>IFERROR(Y138*I138/H138,"0")</f>
        <v>108.16</v>
      </c>
      <c r="BO138" s="64">
        <f>IFERROR(1/J138*(X138/H138),"0")</f>
        <v>0.1717032967032967</v>
      </c>
      <c r="BP138" s="64">
        <f>IFERROR(1/J138*(Y138/H138),"0")</f>
        <v>0.17582417582417584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697">
        <v>4680115882577</v>
      </c>
      <c r="E139" s="698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09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10"/>
      <c r="P140" s="722" t="s">
        <v>80</v>
      </c>
      <c r="Q140" s="723"/>
      <c r="R140" s="723"/>
      <c r="S140" s="723"/>
      <c r="T140" s="723"/>
      <c r="U140" s="723"/>
      <c r="V140" s="724"/>
      <c r="W140" s="37" t="s">
        <v>81</v>
      </c>
      <c r="X140" s="689">
        <f>IFERROR(X138/H138,"0")+IFERROR(X139/H139,"0")</f>
        <v>31.25</v>
      </c>
      <c r="Y140" s="689">
        <f>IFERROR(Y138/H138,"0")+IFERROR(Y139/H139,"0")</f>
        <v>32</v>
      </c>
      <c r="Z140" s="689">
        <f>IFERROR(IF(Z138="",0,Z138),"0")+IFERROR(IF(Z139="",0,Z139),"0")</f>
        <v>0.20832000000000001</v>
      </c>
      <c r="AA140" s="690"/>
      <c r="AB140" s="690"/>
      <c r="AC140" s="690"/>
    </row>
    <row r="141" spans="1:68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10"/>
      <c r="P141" s="722" t="s">
        <v>80</v>
      </c>
      <c r="Q141" s="723"/>
      <c r="R141" s="723"/>
      <c r="S141" s="723"/>
      <c r="T141" s="723"/>
      <c r="U141" s="723"/>
      <c r="V141" s="724"/>
      <c r="W141" s="37" t="s">
        <v>69</v>
      </c>
      <c r="X141" s="689">
        <f>IFERROR(SUM(X138:X139),"0")</f>
        <v>100</v>
      </c>
      <c r="Y141" s="689">
        <f>IFERROR(SUM(Y138:Y139),"0")</f>
        <v>102.4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144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customHeight="1" x14ac:dyDescent="0.25">
      <c r="A143" s="54" t="s">
        <v>260</v>
      </c>
      <c r="B143" s="54" t="s">
        <v>261</v>
      </c>
      <c r="C143" s="31">
        <v>4301031234</v>
      </c>
      <c r="D143" s="697">
        <v>4680115883444</v>
      </c>
      <c r="E143" s="698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70</v>
      </c>
      <c r="Y143" s="688">
        <f>IFERROR(IF(X143="",0,CEILING((X143/$H143),1)*$H143),"")</f>
        <v>70</v>
      </c>
      <c r="Z143" s="36">
        <f>IFERROR(IF(Y143=0,"",ROUNDUP(Y143/H143,0)*0.00651),"")</f>
        <v>0.16275000000000001</v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76.7</v>
      </c>
      <c r="BN143" s="64">
        <f>IFERROR(Y143*I143/H143,"0")</f>
        <v>76.7</v>
      </c>
      <c r="BO143" s="64">
        <f>IFERROR(1/J143*(X143/H143),"0")</f>
        <v>0.13736263736263737</v>
      </c>
      <c r="BP143" s="64">
        <f>IFERROR(1/J143*(Y143/H143),"0")</f>
        <v>0.13736263736263737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4301031235</v>
      </c>
      <c r="D144" s="697">
        <v>4680115883444</v>
      </c>
      <c r="E144" s="698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09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10"/>
      <c r="P145" s="722" t="s">
        <v>80</v>
      </c>
      <c r="Q145" s="723"/>
      <c r="R145" s="723"/>
      <c r="S145" s="723"/>
      <c r="T145" s="723"/>
      <c r="U145" s="723"/>
      <c r="V145" s="724"/>
      <c r="W145" s="37" t="s">
        <v>81</v>
      </c>
      <c r="X145" s="689">
        <f>IFERROR(X143/H143,"0")+IFERROR(X144/H144,"0")</f>
        <v>25</v>
      </c>
      <c r="Y145" s="689">
        <f>IFERROR(Y143/H143,"0")+IFERROR(Y144/H144,"0")</f>
        <v>25</v>
      </c>
      <c r="Z145" s="689">
        <f>IFERROR(IF(Z143="",0,Z143),"0")+IFERROR(IF(Z144="",0,Z144),"0")</f>
        <v>0.16275000000000001</v>
      </c>
      <c r="AA145" s="690"/>
      <c r="AB145" s="690"/>
      <c r="AC145" s="690"/>
    </row>
    <row r="146" spans="1:68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10"/>
      <c r="P146" s="722" t="s">
        <v>80</v>
      </c>
      <c r="Q146" s="723"/>
      <c r="R146" s="723"/>
      <c r="S146" s="723"/>
      <c r="T146" s="723"/>
      <c r="U146" s="723"/>
      <c r="V146" s="724"/>
      <c r="W146" s="37" t="s">
        <v>69</v>
      </c>
      <c r="X146" s="689">
        <f>IFERROR(SUM(X143:X144),"0")</f>
        <v>70</v>
      </c>
      <c r="Y146" s="689">
        <f>IFERROR(SUM(Y143:Y144),"0")</f>
        <v>70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customHeight="1" x14ac:dyDescent="0.25">
      <c r="A148" s="54" t="s">
        <v>264</v>
      </c>
      <c r="B148" s="54" t="s">
        <v>265</v>
      </c>
      <c r="C148" s="31">
        <v>4301051476</v>
      </c>
      <c r="D148" s="697">
        <v>4680115882584</v>
      </c>
      <c r="E148" s="698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99</v>
      </c>
      <c r="Y148" s="688">
        <f>IFERROR(IF(X148="",0,CEILING((X148/$H148),1)*$H148),"")</f>
        <v>100.32000000000001</v>
      </c>
      <c r="Z148" s="36">
        <f>IFERROR(IF(Y148=0,"",ROUNDUP(Y148/H148,0)*0.00651),"")</f>
        <v>0.24738000000000002</v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109.05</v>
      </c>
      <c r="BN148" s="64">
        <f>IFERROR(Y148*I148/H148,"0")</f>
        <v>110.504</v>
      </c>
      <c r="BO148" s="64">
        <f>IFERROR(1/J148*(X148/H148),"0")</f>
        <v>0.20604395604395606</v>
      </c>
      <c r="BP148" s="64">
        <f>IFERROR(1/J148*(Y148/H148),"0")</f>
        <v>0.2087912087912088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4301051477</v>
      </c>
      <c r="D149" s="697">
        <v>4680115882584</v>
      </c>
      <c r="E149" s="698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09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10"/>
      <c r="P150" s="722" t="s">
        <v>80</v>
      </c>
      <c r="Q150" s="723"/>
      <c r="R150" s="723"/>
      <c r="S150" s="723"/>
      <c r="T150" s="723"/>
      <c r="U150" s="723"/>
      <c r="V150" s="724"/>
      <c r="W150" s="37" t="s">
        <v>81</v>
      </c>
      <c r="X150" s="689">
        <f>IFERROR(X148/H148,"0")+IFERROR(X149/H149,"0")</f>
        <v>37.5</v>
      </c>
      <c r="Y150" s="689">
        <f>IFERROR(Y148/H148,"0")+IFERROR(Y149/H149,"0")</f>
        <v>38</v>
      </c>
      <c r="Z150" s="689">
        <f>IFERROR(IF(Z148="",0,Z148),"0")+IFERROR(IF(Z149="",0,Z149),"0")</f>
        <v>0.24738000000000002</v>
      </c>
      <c r="AA150" s="690"/>
      <c r="AB150" s="690"/>
      <c r="AC150" s="690"/>
    </row>
    <row r="151" spans="1:68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10"/>
      <c r="P151" s="722" t="s">
        <v>80</v>
      </c>
      <c r="Q151" s="723"/>
      <c r="R151" s="723"/>
      <c r="S151" s="723"/>
      <c r="T151" s="723"/>
      <c r="U151" s="723"/>
      <c r="V151" s="724"/>
      <c r="W151" s="37" t="s">
        <v>69</v>
      </c>
      <c r="X151" s="689">
        <f>IFERROR(SUM(X148:X149),"0")</f>
        <v>99</v>
      </c>
      <c r="Y151" s="689">
        <f>IFERROR(SUM(Y148:Y149),"0")</f>
        <v>100.32000000000001</v>
      </c>
      <c r="Z151" s="37"/>
      <c r="AA151" s="690"/>
      <c r="AB151" s="690"/>
      <c r="AC151" s="690"/>
    </row>
    <row r="152" spans="1:68" ht="16.5" hidden="1" customHeight="1" x14ac:dyDescent="0.25">
      <c r="A152" s="730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697">
        <v>4607091384604</v>
      </c>
      <c r="E154" s="698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9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10"/>
      <c r="P155" s="722" t="s">
        <v>80</v>
      </c>
      <c r="Q155" s="723"/>
      <c r="R155" s="723"/>
      <c r="S155" s="723"/>
      <c r="T155" s="723"/>
      <c r="U155" s="723"/>
      <c r="V155" s="724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10"/>
      <c r="P156" s="722" t="s">
        <v>80</v>
      </c>
      <c r="Q156" s="723"/>
      <c r="R156" s="723"/>
      <c r="S156" s="723"/>
      <c r="T156" s="723"/>
      <c r="U156" s="723"/>
      <c r="V156" s="724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144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697">
        <v>4607091387667</v>
      </c>
      <c r="E158" s="698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697">
        <v>4607091387636</v>
      </c>
      <c r="E159" s="698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8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697">
        <v>4607091382426</v>
      </c>
      <c r="E160" s="698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697">
        <v>4607091386547</v>
      </c>
      <c r="E161" s="698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147</v>
      </c>
      <c r="L161" s="32"/>
      <c r="M161" s="33" t="s">
        <v>68</v>
      </c>
      <c r="N161" s="33"/>
      <c r="O161" s="32">
        <v>40</v>
      </c>
      <c r="P161" s="8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697">
        <v>4607091382464</v>
      </c>
      <c r="E162" s="698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147</v>
      </c>
      <c r="L162" s="32"/>
      <c r="M162" s="33" t="s">
        <v>68</v>
      </c>
      <c r="N162" s="33"/>
      <c r="O162" s="32">
        <v>40</v>
      </c>
      <c r="P162" s="8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9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10"/>
      <c r="P163" s="722" t="s">
        <v>80</v>
      </c>
      <c r="Q163" s="723"/>
      <c r="R163" s="723"/>
      <c r="S163" s="723"/>
      <c r="T163" s="723"/>
      <c r="U163" s="723"/>
      <c r="V163" s="724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10"/>
      <c r="P164" s="722" t="s">
        <v>80</v>
      </c>
      <c r="Q164" s="723"/>
      <c r="R164" s="723"/>
      <c r="S164" s="723"/>
      <c r="T164" s="723"/>
      <c r="U164" s="723"/>
      <c r="V164" s="724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697">
        <v>4607091386264</v>
      </c>
      <c r="E166" s="698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102</v>
      </c>
      <c r="N166" s="33"/>
      <c r="O166" s="32">
        <v>31</v>
      </c>
      <c r="P166" s="10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697">
        <v>4607091385427</v>
      </c>
      <c r="E167" s="698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10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9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10"/>
      <c r="P168" s="722" t="s">
        <v>80</v>
      </c>
      <c r="Q168" s="723"/>
      <c r="R168" s="723"/>
      <c r="S168" s="723"/>
      <c r="T168" s="723"/>
      <c r="U168" s="723"/>
      <c r="V168" s="724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10"/>
      <c r="P169" s="722" t="s">
        <v>80</v>
      </c>
      <c r="Q169" s="723"/>
      <c r="R169" s="723"/>
      <c r="S169" s="723"/>
      <c r="T169" s="723"/>
      <c r="U169" s="723"/>
      <c r="V169" s="724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77" t="s">
        <v>289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48"/>
      <c r="AB170" s="48"/>
      <c r="AC170" s="48"/>
    </row>
    <row r="171" spans="1:68" ht="16.5" hidden="1" customHeight="1" x14ac:dyDescent="0.25">
      <c r="A171" s="730" t="s">
        <v>290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133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697">
        <v>4680115886223</v>
      </c>
      <c r="E173" s="698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147</v>
      </c>
      <c r="L173" s="32"/>
      <c r="M173" s="33" t="s">
        <v>68</v>
      </c>
      <c r="N173" s="33"/>
      <c r="O173" s="32">
        <v>40</v>
      </c>
      <c r="P173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9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10"/>
      <c r="P174" s="722" t="s">
        <v>80</v>
      </c>
      <c r="Q174" s="723"/>
      <c r="R174" s="723"/>
      <c r="S174" s="723"/>
      <c r="T174" s="723"/>
      <c r="U174" s="723"/>
      <c r="V174" s="724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10"/>
      <c r="P175" s="722" t="s">
        <v>80</v>
      </c>
      <c r="Q175" s="723"/>
      <c r="R175" s="723"/>
      <c r="S175" s="723"/>
      <c r="T175" s="723"/>
      <c r="U175" s="723"/>
      <c r="V175" s="724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144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697">
        <v>4680115880993</v>
      </c>
      <c r="E177" s="698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70</v>
      </c>
      <c r="Y177" s="688">
        <f t="shared" ref="Y177:Y185" si="21">IFERROR(IF(X177="",0,CEILING((X177/$H177),1)*$H177),"")</f>
        <v>71.400000000000006</v>
      </c>
      <c r="Z177" s="36">
        <f>IFERROR(IF(Y177=0,"",ROUNDUP(Y177/H177,0)*0.00902),"")</f>
        <v>0.15334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74.499999999999986</v>
      </c>
      <c r="BN177" s="64">
        <f t="shared" ref="BN177:BN185" si="23">IFERROR(Y177*I177/H177,"0")</f>
        <v>75.989999999999995</v>
      </c>
      <c r="BO177" s="64">
        <f t="shared" ref="BO177:BO185" si="24">IFERROR(1/J177*(X177/H177),"0")</f>
        <v>0.12626262626262624</v>
      </c>
      <c r="BP177" s="64">
        <f t="shared" ref="BP177:BP185" si="25">IFERROR(1/J177*(Y177/H177),"0")</f>
        <v>0.12878787878787878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697">
        <v>4680115881761</v>
      </c>
      <c r="E178" s="698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30</v>
      </c>
      <c r="Y178" s="688">
        <f t="shared" si="21"/>
        <v>33.6</v>
      </c>
      <c r="Z178" s="36">
        <f>IFERROR(IF(Y178=0,"",ROUNDUP(Y178/H178,0)*0.00902),"")</f>
        <v>7.2160000000000002E-2</v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22"/>
        <v>31.928571428571427</v>
      </c>
      <c r="BN178" s="64">
        <f t="shared" si="23"/>
        <v>35.76</v>
      </c>
      <c r="BO178" s="64">
        <f t="shared" si="24"/>
        <v>5.4112554112554112E-2</v>
      </c>
      <c r="BP178" s="64">
        <f t="shared" si="25"/>
        <v>6.0606060606060608E-2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697">
        <v>4680115881563</v>
      </c>
      <c r="E179" s="698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100</v>
      </c>
      <c r="Y179" s="688">
        <f t="shared" si="21"/>
        <v>100.80000000000001</v>
      </c>
      <c r="Z179" s="36">
        <f>IFERROR(IF(Y179=0,"",ROUNDUP(Y179/H179,0)*0.00902),"")</f>
        <v>0.21648000000000001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105</v>
      </c>
      <c r="BN179" s="64">
        <f t="shared" si="23"/>
        <v>105.84000000000002</v>
      </c>
      <c r="BO179" s="64">
        <f t="shared" si="24"/>
        <v>0.18037518037518038</v>
      </c>
      <c r="BP179" s="64">
        <f t="shared" si="25"/>
        <v>0.18181818181818182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697">
        <v>4680115880986</v>
      </c>
      <c r="E180" s="698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175</v>
      </c>
      <c r="Y180" s="688">
        <f t="shared" si="21"/>
        <v>176.4</v>
      </c>
      <c r="Z180" s="36">
        <f>IFERROR(IF(Y180=0,"",ROUNDUP(Y180/H180,0)*0.00502),"")</f>
        <v>0.42168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22"/>
        <v>185.83333333333331</v>
      </c>
      <c r="BN180" s="64">
        <f t="shared" si="23"/>
        <v>187.32</v>
      </c>
      <c r="BO180" s="64">
        <f t="shared" si="24"/>
        <v>0.35612535612535612</v>
      </c>
      <c r="BP180" s="64">
        <f t="shared" si="25"/>
        <v>0.35897435897435903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697">
        <v>4680115881785</v>
      </c>
      <c r="E181" s="698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8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122.5</v>
      </c>
      <c r="Y181" s="688">
        <f t="shared" si="21"/>
        <v>123.9</v>
      </c>
      <c r="Z181" s="36">
        <f>IFERROR(IF(Y181=0,"",ROUNDUP(Y181/H181,0)*0.00502),"")</f>
        <v>0.29618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130.08333333333334</v>
      </c>
      <c r="BN181" s="64">
        <f t="shared" si="23"/>
        <v>131.57</v>
      </c>
      <c r="BO181" s="64">
        <f t="shared" si="24"/>
        <v>0.2492877492877493</v>
      </c>
      <c r="BP181" s="64">
        <f t="shared" si="25"/>
        <v>0.25213675213675218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4301031399</v>
      </c>
      <c r="D182" s="697">
        <v>4680115886537</v>
      </c>
      <c r="E182" s="698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147</v>
      </c>
      <c r="L182" s="32"/>
      <c r="M182" s="33" t="s">
        <v>68</v>
      </c>
      <c r="N182" s="33"/>
      <c r="O182" s="32">
        <v>40</v>
      </c>
      <c r="P182" s="1024" t="s">
        <v>309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4301031202</v>
      </c>
      <c r="D183" s="697">
        <v>4680115881679</v>
      </c>
      <c r="E183" s="698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157.5</v>
      </c>
      <c r="Y183" s="688">
        <f t="shared" si="21"/>
        <v>157.5</v>
      </c>
      <c r="Z183" s="36">
        <f>IFERROR(IF(Y183=0,"",ROUNDUP(Y183/H183,0)*0.00502),"")</f>
        <v>0.3765</v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22"/>
        <v>165</v>
      </c>
      <c r="BN183" s="64">
        <f t="shared" si="23"/>
        <v>165</v>
      </c>
      <c r="BO183" s="64">
        <f t="shared" si="24"/>
        <v>0.32051282051282054</v>
      </c>
      <c r="BP183" s="64">
        <f t="shared" si="25"/>
        <v>0.32051282051282054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4301031158</v>
      </c>
      <c r="D184" s="697">
        <v>4680115880191</v>
      </c>
      <c r="E184" s="698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302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4301031245</v>
      </c>
      <c r="D185" s="697">
        <v>4680115883963</v>
      </c>
      <c r="E185" s="698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147</v>
      </c>
      <c r="L185" s="32"/>
      <c r="M185" s="33" t="s">
        <v>68</v>
      </c>
      <c r="N185" s="33"/>
      <c r="O185" s="32">
        <v>40</v>
      </c>
      <c r="P185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9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10"/>
      <c r="P186" s="722" t="s">
        <v>80</v>
      </c>
      <c r="Q186" s="723"/>
      <c r="R186" s="723"/>
      <c r="S186" s="723"/>
      <c r="T186" s="723"/>
      <c r="U186" s="723"/>
      <c r="V186" s="724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264.28571428571428</v>
      </c>
      <c r="Y186" s="689">
        <f>IFERROR(Y177/H177,"0")+IFERROR(Y178/H178,"0")+IFERROR(Y179/H179,"0")+IFERROR(Y180/H180,"0")+IFERROR(Y181/H181,"0")+IFERROR(Y182/H182,"0")+IFERROR(Y183/H183,"0")+IFERROR(Y184/H184,"0")+IFERROR(Y185/H185,"0")</f>
        <v>267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1.53634</v>
      </c>
      <c r="AA186" s="690"/>
      <c r="AB186" s="690"/>
      <c r="AC186" s="690"/>
    </row>
    <row r="187" spans="1:68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10"/>
      <c r="P187" s="722" t="s">
        <v>80</v>
      </c>
      <c r="Q187" s="723"/>
      <c r="R187" s="723"/>
      <c r="S187" s="723"/>
      <c r="T187" s="723"/>
      <c r="U187" s="723"/>
      <c r="V187" s="724"/>
      <c r="W187" s="37" t="s">
        <v>69</v>
      </c>
      <c r="X187" s="689">
        <f>IFERROR(SUM(X177:X185),"0")</f>
        <v>655</v>
      </c>
      <c r="Y187" s="689">
        <f>IFERROR(SUM(Y177:Y185),"0")</f>
        <v>663.6</v>
      </c>
      <c r="Z187" s="37"/>
      <c r="AA187" s="690"/>
      <c r="AB187" s="690"/>
      <c r="AC187" s="690"/>
    </row>
    <row r="188" spans="1:68" ht="16.5" hidden="1" customHeight="1" x14ac:dyDescent="0.25">
      <c r="A188" s="730" t="s">
        <v>318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319</v>
      </c>
      <c r="B190" s="54" t="s">
        <v>320</v>
      </c>
      <c r="C190" s="31">
        <v>4301011450</v>
      </c>
      <c r="D190" s="697">
        <v>4680115881402</v>
      </c>
      <c r="E190" s="698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321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322</v>
      </c>
      <c r="B191" s="54" t="s">
        <v>323</v>
      </c>
      <c r="C191" s="31">
        <v>4301011768</v>
      </c>
      <c r="D191" s="697">
        <v>4680115881396</v>
      </c>
      <c r="E191" s="698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9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10"/>
      <c r="P192" s="722" t="s">
        <v>80</v>
      </c>
      <c r="Q192" s="723"/>
      <c r="R192" s="723"/>
      <c r="S192" s="723"/>
      <c r="T192" s="723"/>
      <c r="U192" s="723"/>
      <c r="V192" s="724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10"/>
      <c r="P193" s="722" t="s">
        <v>80</v>
      </c>
      <c r="Q193" s="723"/>
      <c r="R193" s="723"/>
      <c r="S193" s="723"/>
      <c r="T193" s="723"/>
      <c r="U193" s="723"/>
      <c r="V193" s="724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133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324</v>
      </c>
      <c r="B195" s="54" t="s">
        <v>325</v>
      </c>
      <c r="C195" s="31">
        <v>4301020262</v>
      </c>
      <c r="D195" s="697">
        <v>4680115882935</v>
      </c>
      <c r="E195" s="698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102</v>
      </c>
      <c r="N195" s="33"/>
      <c r="O195" s="32">
        <v>50</v>
      </c>
      <c r="P195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326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327</v>
      </c>
      <c r="B196" s="54" t="s">
        <v>328</v>
      </c>
      <c r="C196" s="31">
        <v>4301020220</v>
      </c>
      <c r="D196" s="697">
        <v>4680115880764</v>
      </c>
      <c r="E196" s="698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9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10"/>
      <c r="P197" s="722" t="s">
        <v>80</v>
      </c>
      <c r="Q197" s="723"/>
      <c r="R197" s="723"/>
      <c r="S197" s="723"/>
      <c r="T197" s="723"/>
      <c r="U197" s="723"/>
      <c r="V197" s="724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10"/>
      <c r="P198" s="722" t="s">
        <v>80</v>
      </c>
      <c r="Q198" s="723"/>
      <c r="R198" s="723"/>
      <c r="S198" s="723"/>
      <c r="T198" s="723"/>
      <c r="U198" s="723"/>
      <c r="V198" s="724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144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customHeight="1" x14ac:dyDescent="0.25">
      <c r="A200" s="54" t="s">
        <v>329</v>
      </c>
      <c r="B200" s="54" t="s">
        <v>330</v>
      </c>
      <c r="C200" s="31">
        <v>4301031224</v>
      </c>
      <c r="D200" s="697">
        <v>4680115882683</v>
      </c>
      <c r="E200" s="698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200</v>
      </c>
      <c r="Y200" s="688">
        <f t="shared" ref="Y200:Y207" si="26">IFERROR(IF(X200="",0,CEILING((X200/$H200),1)*$H200),"")</f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207.77777777777777</v>
      </c>
      <c r="BN200" s="64">
        <f t="shared" ref="BN200:BN207" si="28">IFERROR(Y200*I200/H200,"0")</f>
        <v>213.18000000000004</v>
      </c>
      <c r="BO200" s="64">
        <f t="shared" ref="BO200:BO207" si="29">IFERROR(1/J200*(X200/H200),"0")</f>
        <v>0.28058361391694725</v>
      </c>
      <c r="BP200" s="64">
        <f t="shared" ref="BP200:BP207" si="30">IFERROR(1/J200*(Y200/H200),"0")</f>
        <v>0.2878787878787879</v>
      </c>
    </row>
    <row r="201" spans="1:68" ht="27" customHeight="1" x14ac:dyDescent="0.25">
      <c r="A201" s="54" t="s">
        <v>332</v>
      </c>
      <c r="B201" s="54" t="s">
        <v>333</v>
      </c>
      <c r="C201" s="31">
        <v>4301031230</v>
      </c>
      <c r="D201" s="697">
        <v>4680115882690</v>
      </c>
      <c r="E201" s="698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80</v>
      </c>
      <c r="Y201" s="688">
        <f t="shared" si="26"/>
        <v>81</v>
      </c>
      <c r="Z201" s="36">
        <f>IFERROR(IF(Y201=0,"",ROUNDUP(Y201/H201,0)*0.00902),"")</f>
        <v>0.1353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83.111111111111114</v>
      </c>
      <c r="BN201" s="64">
        <f t="shared" si="28"/>
        <v>84.15</v>
      </c>
      <c r="BO201" s="64">
        <f t="shared" si="29"/>
        <v>0.11223344556677889</v>
      </c>
      <c r="BP201" s="64">
        <f t="shared" si="30"/>
        <v>0.11363636363636363</v>
      </c>
    </row>
    <row r="202" spans="1:68" ht="27" customHeight="1" x14ac:dyDescent="0.25">
      <c r="A202" s="54" t="s">
        <v>335</v>
      </c>
      <c r="B202" s="54" t="s">
        <v>336</v>
      </c>
      <c r="C202" s="31">
        <v>4301031220</v>
      </c>
      <c r="D202" s="697">
        <v>4680115882669</v>
      </c>
      <c r="E202" s="698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190</v>
      </c>
      <c r="Y202" s="688">
        <f t="shared" si="26"/>
        <v>194.4</v>
      </c>
      <c r="Z202" s="36">
        <f>IFERROR(IF(Y202=0,"",ROUNDUP(Y202/H202,0)*0.00902),"")</f>
        <v>0.32472000000000001</v>
      </c>
      <c r="AA202" s="56"/>
      <c r="AB202" s="57"/>
      <c r="AC202" s="259" t="s">
        <v>337</v>
      </c>
      <c r="AG202" s="64"/>
      <c r="AJ202" s="68"/>
      <c r="AK202" s="68">
        <v>0</v>
      </c>
      <c r="BB202" s="260" t="s">
        <v>1</v>
      </c>
      <c r="BM202" s="64">
        <f t="shared" si="27"/>
        <v>197.38888888888889</v>
      </c>
      <c r="BN202" s="64">
        <f t="shared" si="28"/>
        <v>201.96</v>
      </c>
      <c r="BO202" s="64">
        <f t="shared" si="29"/>
        <v>0.2665544332210999</v>
      </c>
      <c r="BP202" s="64">
        <f t="shared" si="30"/>
        <v>0.27272727272727271</v>
      </c>
    </row>
    <row r="203" spans="1:68" ht="27" customHeight="1" x14ac:dyDescent="0.25">
      <c r="A203" s="54" t="s">
        <v>338</v>
      </c>
      <c r="B203" s="54" t="s">
        <v>339</v>
      </c>
      <c r="C203" s="31">
        <v>4301031221</v>
      </c>
      <c r="D203" s="697">
        <v>4680115882676</v>
      </c>
      <c r="E203" s="698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110</v>
      </c>
      <c r="Y203" s="688">
        <f t="shared" si="26"/>
        <v>113.4</v>
      </c>
      <c r="Z203" s="36">
        <f>IFERROR(IF(Y203=0,"",ROUNDUP(Y203/H203,0)*0.00902),"")</f>
        <v>0.18942000000000001</v>
      </c>
      <c r="AA203" s="56"/>
      <c r="AB203" s="57"/>
      <c r="AC203" s="261" t="s">
        <v>340</v>
      </c>
      <c r="AG203" s="64"/>
      <c r="AJ203" s="68"/>
      <c r="AK203" s="68">
        <v>0</v>
      </c>
      <c r="BB203" s="262" t="s">
        <v>1</v>
      </c>
      <c r="BM203" s="64">
        <f t="shared" si="27"/>
        <v>114.27777777777777</v>
      </c>
      <c r="BN203" s="64">
        <f t="shared" si="28"/>
        <v>117.81</v>
      </c>
      <c r="BO203" s="64">
        <f t="shared" si="29"/>
        <v>0.15432098765432098</v>
      </c>
      <c r="BP203" s="64">
        <f t="shared" si="30"/>
        <v>0.15909090909090909</v>
      </c>
    </row>
    <row r="204" spans="1:68" ht="27" customHeight="1" x14ac:dyDescent="0.25">
      <c r="A204" s="54" t="s">
        <v>341</v>
      </c>
      <c r="B204" s="54" t="s">
        <v>342</v>
      </c>
      <c r="C204" s="31">
        <v>4301031223</v>
      </c>
      <c r="D204" s="697">
        <v>4680115884014</v>
      </c>
      <c r="E204" s="698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60</v>
      </c>
      <c r="Y204" s="688">
        <f t="shared" si="26"/>
        <v>61.2</v>
      </c>
      <c r="Z204" s="36">
        <f>IFERROR(IF(Y204=0,"",ROUNDUP(Y204/H204,0)*0.00502),"")</f>
        <v>0.17068</v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64.333333333333329</v>
      </c>
      <c r="BN204" s="64">
        <f t="shared" si="28"/>
        <v>65.62</v>
      </c>
      <c r="BO204" s="64">
        <f t="shared" si="29"/>
        <v>0.14245014245014248</v>
      </c>
      <c r="BP204" s="64">
        <f t="shared" si="30"/>
        <v>0.14529914529914531</v>
      </c>
    </row>
    <row r="205" spans="1:68" ht="27" customHeight="1" x14ac:dyDescent="0.25">
      <c r="A205" s="54" t="s">
        <v>343</v>
      </c>
      <c r="B205" s="54" t="s">
        <v>344</v>
      </c>
      <c r="C205" s="31">
        <v>4301031222</v>
      </c>
      <c r="D205" s="697">
        <v>4680115884007</v>
      </c>
      <c r="E205" s="698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10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36</v>
      </c>
      <c r="Y205" s="688">
        <f t="shared" si="26"/>
        <v>36</v>
      </c>
      <c r="Z205" s="36">
        <f>IFERROR(IF(Y205=0,"",ROUNDUP(Y205/H205,0)*0.00502),"")</f>
        <v>0.1004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37.999999999999993</v>
      </c>
      <c r="BN205" s="64">
        <f t="shared" si="28"/>
        <v>37.999999999999993</v>
      </c>
      <c r="BO205" s="64">
        <f t="shared" si="29"/>
        <v>8.5470085470085472E-2</v>
      </c>
      <c r="BP205" s="64">
        <f t="shared" si="30"/>
        <v>8.5470085470085472E-2</v>
      </c>
    </row>
    <row r="206" spans="1:68" ht="27" customHeight="1" x14ac:dyDescent="0.25">
      <c r="A206" s="54" t="s">
        <v>345</v>
      </c>
      <c r="B206" s="54" t="s">
        <v>346</v>
      </c>
      <c r="C206" s="31">
        <v>4301031229</v>
      </c>
      <c r="D206" s="697">
        <v>4680115884038</v>
      </c>
      <c r="E206" s="698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147</v>
      </c>
      <c r="L206" s="32"/>
      <c r="M206" s="33" t="s">
        <v>68</v>
      </c>
      <c r="N206" s="33"/>
      <c r="O206" s="32">
        <v>40</v>
      </c>
      <c r="P206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45</v>
      </c>
      <c r="Y206" s="688">
        <f t="shared" si="26"/>
        <v>45</v>
      </c>
      <c r="Z206" s="36">
        <f>IFERROR(IF(Y206=0,"",ROUNDUP(Y206/H206,0)*0.00502),"")</f>
        <v>0.1255</v>
      </c>
      <c r="AA206" s="56"/>
      <c r="AB206" s="57"/>
      <c r="AC206" s="267" t="s">
        <v>337</v>
      </c>
      <c r="AG206" s="64"/>
      <c r="AJ206" s="68"/>
      <c r="AK206" s="68">
        <v>0</v>
      </c>
      <c r="BB206" s="268" t="s">
        <v>1</v>
      </c>
      <c r="BM206" s="64">
        <f t="shared" si="27"/>
        <v>47.5</v>
      </c>
      <c r="BN206" s="64">
        <f t="shared" si="28"/>
        <v>47.5</v>
      </c>
      <c r="BO206" s="64">
        <f t="shared" si="29"/>
        <v>0.10683760683760685</v>
      </c>
      <c r="BP206" s="64">
        <f t="shared" si="30"/>
        <v>0.10683760683760685</v>
      </c>
    </row>
    <row r="207" spans="1:68" ht="27" customHeight="1" x14ac:dyDescent="0.25">
      <c r="A207" s="54" t="s">
        <v>347</v>
      </c>
      <c r="B207" s="54" t="s">
        <v>348</v>
      </c>
      <c r="C207" s="31">
        <v>4301031225</v>
      </c>
      <c r="D207" s="697">
        <v>4680115884021</v>
      </c>
      <c r="E207" s="698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147</v>
      </c>
      <c r="L207" s="32"/>
      <c r="M207" s="33" t="s">
        <v>68</v>
      </c>
      <c r="N207" s="33"/>
      <c r="O207" s="32">
        <v>40</v>
      </c>
      <c r="P207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36</v>
      </c>
      <c r="Y207" s="688">
        <f t="shared" si="26"/>
        <v>36</v>
      </c>
      <c r="Z207" s="36">
        <f>IFERROR(IF(Y207=0,"",ROUNDUP(Y207/H207,0)*0.00502),"")</f>
        <v>0.1004</v>
      </c>
      <c r="AA207" s="56"/>
      <c r="AB207" s="57"/>
      <c r="AC207" s="269" t="s">
        <v>340</v>
      </c>
      <c r="AG207" s="64"/>
      <c r="AJ207" s="68"/>
      <c r="AK207" s="68">
        <v>0</v>
      </c>
      <c r="BB207" s="270" t="s">
        <v>1</v>
      </c>
      <c r="BM207" s="64">
        <f t="shared" si="27"/>
        <v>37.999999999999993</v>
      </c>
      <c r="BN207" s="64">
        <f t="shared" si="28"/>
        <v>37.999999999999993</v>
      </c>
      <c r="BO207" s="64">
        <f t="shared" si="29"/>
        <v>8.5470085470085472E-2</v>
      </c>
      <c r="BP207" s="64">
        <f t="shared" si="30"/>
        <v>8.5470085470085472E-2</v>
      </c>
    </row>
    <row r="208" spans="1:68" x14ac:dyDescent="0.2">
      <c r="A208" s="709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10"/>
      <c r="P208" s="722" t="s">
        <v>80</v>
      </c>
      <c r="Q208" s="723"/>
      <c r="R208" s="723"/>
      <c r="S208" s="723"/>
      <c r="T208" s="723"/>
      <c r="U208" s="723"/>
      <c r="V208" s="724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205.74074074074073</v>
      </c>
      <c r="Y208" s="689">
        <f>IFERROR(Y200/H200,"0")+IFERROR(Y201/H201,"0")+IFERROR(Y202/H202,"0")+IFERROR(Y203/H203,"0")+IFERROR(Y204/H204,"0")+IFERROR(Y205/H205,"0")+IFERROR(Y206/H206,"0")+IFERROR(Y207/H207,"0")</f>
        <v>209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1.4891800000000002</v>
      </c>
      <c r="AA208" s="690"/>
      <c r="AB208" s="690"/>
      <c r="AC208" s="690"/>
    </row>
    <row r="209" spans="1:68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10"/>
      <c r="P209" s="722" t="s">
        <v>80</v>
      </c>
      <c r="Q209" s="723"/>
      <c r="R209" s="723"/>
      <c r="S209" s="723"/>
      <c r="T209" s="723"/>
      <c r="U209" s="723"/>
      <c r="V209" s="724"/>
      <c r="W209" s="37" t="s">
        <v>69</v>
      </c>
      <c r="X209" s="689">
        <f>IFERROR(SUM(X200:X207),"0")</f>
        <v>757</v>
      </c>
      <c r="Y209" s="689">
        <f>IFERROR(SUM(Y200:Y207),"0")</f>
        <v>772.2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349</v>
      </c>
      <c r="B211" s="54" t="s">
        <v>350</v>
      </c>
      <c r="C211" s="31">
        <v>4301051408</v>
      </c>
      <c r="D211" s="697">
        <v>4680115881594</v>
      </c>
      <c r="E211" s="698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102</v>
      </c>
      <c r="N211" s="33"/>
      <c r="O211" s="32">
        <v>40</v>
      </c>
      <c r="P211" s="9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4301051411</v>
      </c>
      <c r="D212" s="697">
        <v>4680115881617</v>
      </c>
      <c r="E212" s="698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8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354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355</v>
      </c>
      <c r="B213" s="54" t="s">
        <v>356</v>
      </c>
      <c r="C213" s="31">
        <v>4301051656</v>
      </c>
      <c r="D213" s="697">
        <v>4680115880573</v>
      </c>
      <c r="E213" s="698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102</v>
      </c>
      <c r="N213" s="33"/>
      <c r="O213" s="32">
        <v>45</v>
      </c>
      <c r="P213" s="10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100</v>
      </c>
      <c r="Y213" s="688">
        <f t="shared" si="31"/>
        <v>104.39999999999999</v>
      </c>
      <c r="Z213" s="36">
        <f>IFERROR(IF(Y213=0,"",ROUNDUP(Y213/H213,0)*0.01898),"")</f>
        <v>0.22776000000000002</v>
      </c>
      <c r="AA213" s="56"/>
      <c r="AB213" s="57"/>
      <c r="AC213" s="275" t="s">
        <v>357</v>
      </c>
      <c r="AG213" s="64"/>
      <c r="AJ213" s="68"/>
      <c r="AK213" s="68">
        <v>0</v>
      </c>
      <c r="BB213" s="276" t="s">
        <v>1</v>
      </c>
      <c r="BM213" s="64">
        <f t="shared" si="32"/>
        <v>105.96551724137932</v>
      </c>
      <c r="BN213" s="64">
        <f t="shared" si="33"/>
        <v>110.62799999999999</v>
      </c>
      <c r="BO213" s="64">
        <f t="shared" si="34"/>
        <v>0.1795977011494253</v>
      </c>
      <c r="BP213" s="64">
        <f t="shared" si="35"/>
        <v>0.1875</v>
      </c>
    </row>
    <row r="214" spans="1:68" ht="27" customHeight="1" x14ac:dyDescent="0.25">
      <c r="A214" s="54" t="s">
        <v>358</v>
      </c>
      <c r="B214" s="54" t="s">
        <v>359</v>
      </c>
      <c r="C214" s="31">
        <v>4301051407</v>
      </c>
      <c r="D214" s="697">
        <v>4680115882195</v>
      </c>
      <c r="E214" s="698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102</v>
      </c>
      <c r="N214" s="33"/>
      <c r="O214" s="32">
        <v>40</v>
      </c>
      <c r="P214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400</v>
      </c>
      <c r="Y214" s="688">
        <f t="shared" si="31"/>
        <v>400.8</v>
      </c>
      <c r="Z214" s="36">
        <f t="shared" ref="Z214:Z220" si="36">IFERROR(IF(Y214=0,"",ROUNDUP(Y214/H214,0)*0.00651),"")</f>
        <v>1.08717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445</v>
      </c>
      <c r="BN214" s="64">
        <f t="shared" si="33"/>
        <v>445.89</v>
      </c>
      <c r="BO214" s="64">
        <f t="shared" si="34"/>
        <v>0.91575091575091594</v>
      </c>
      <c r="BP214" s="64">
        <f t="shared" si="35"/>
        <v>0.91758241758241765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4301051752</v>
      </c>
      <c r="D215" s="697">
        <v>4680115882607</v>
      </c>
      <c r="E215" s="698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129</v>
      </c>
      <c r="N215" s="33"/>
      <c r="O215" s="32">
        <v>45</v>
      </c>
      <c r="P215" s="10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4301051666</v>
      </c>
      <c r="D216" s="697">
        <v>4680115880092</v>
      </c>
      <c r="E216" s="698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45</v>
      </c>
      <c r="P216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440</v>
      </c>
      <c r="Y216" s="688">
        <f t="shared" si="31"/>
        <v>441.59999999999997</v>
      </c>
      <c r="Z216" s="36">
        <f t="shared" si="36"/>
        <v>1.19784</v>
      </c>
      <c r="AA216" s="56"/>
      <c r="AB216" s="57"/>
      <c r="AC216" s="281" t="s">
        <v>357</v>
      </c>
      <c r="AG216" s="64"/>
      <c r="AJ216" s="68"/>
      <c r="AK216" s="68">
        <v>0</v>
      </c>
      <c r="BB216" s="282" t="s">
        <v>1</v>
      </c>
      <c r="BM216" s="64">
        <f t="shared" si="32"/>
        <v>486.20000000000005</v>
      </c>
      <c r="BN216" s="64">
        <f t="shared" si="33"/>
        <v>487.96800000000002</v>
      </c>
      <c r="BO216" s="64">
        <f t="shared" si="34"/>
        <v>1.0073260073260075</v>
      </c>
      <c r="BP216" s="64">
        <f t="shared" si="35"/>
        <v>1.0109890109890112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4301051668</v>
      </c>
      <c r="D217" s="697">
        <v>4680115880221</v>
      </c>
      <c r="E217" s="698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102</v>
      </c>
      <c r="N217" s="33"/>
      <c r="O217" s="32">
        <v>45</v>
      </c>
      <c r="P217" s="8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357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697">
        <v>4680115882942</v>
      </c>
      <c r="E218" s="698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4301051753</v>
      </c>
      <c r="D219" s="697">
        <v>4680115880504</v>
      </c>
      <c r="E219" s="698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140</v>
      </c>
      <c r="Y219" s="688">
        <f t="shared" si="31"/>
        <v>141.6</v>
      </c>
      <c r="Z219" s="36">
        <f t="shared" si="36"/>
        <v>0.38408999999999999</v>
      </c>
      <c r="AA219" s="56"/>
      <c r="AB219" s="57"/>
      <c r="AC219" s="287" t="s">
        <v>369</v>
      </c>
      <c r="AG219" s="64"/>
      <c r="AJ219" s="68"/>
      <c r="AK219" s="68">
        <v>0</v>
      </c>
      <c r="BB219" s="288" t="s">
        <v>1</v>
      </c>
      <c r="BM219" s="64">
        <f t="shared" si="32"/>
        <v>154.70000000000002</v>
      </c>
      <c r="BN219" s="64">
        <f t="shared" si="33"/>
        <v>156.46800000000002</v>
      </c>
      <c r="BO219" s="64">
        <f t="shared" si="34"/>
        <v>0.32051282051282054</v>
      </c>
      <c r="BP219" s="64">
        <f t="shared" si="35"/>
        <v>0.32417582417582419</v>
      </c>
    </row>
    <row r="220" spans="1:68" ht="27" customHeight="1" x14ac:dyDescent="0.25">
      <c r="A220" s="54" t="s">
        <v>372</v>
      </c>
      <c r="B220" s="54" t="s">
        <v>373</v>
      </c>
      <c r="C220" s="31">
        <v>4301051410</v>
      </c>
      <c r="D220" s="697">
        <v>4680115882164</v>
      </c>
      <c r="E220" s="698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102</v>
      </c>
      <c r="N220" s="33"/>
      <c r="O220" s="32">
        <v>40</v>
      </c>
      <c r="P220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280</v>
      </c>
      <c r="Y220" s="688">
        <f t="shared" si="31"/>
        <v>280.8</v>
      </c>
      <c r="Z220" s="36">
        <f t="shared" si="36"/>
        <v>0.76167000000000007</v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310.10000000000002</v>
      </c>
      <c r="BN220" s="64">
        <f t="shared" si="33"/>
        <v>310.98599999999999</v>
      </c>
      <c r="BO220" s="64">
        <f t="shared" si="34"/>
        <v>0.64102564102564108</v>
      </c>
      <c r="BP220" s="64">
        <f t="shared" si="35"/>
        <v>0.64285714285714302</v>
      </c>
    </row>
    <row r="221" spans="1:68" x14ac:dyDescent="0.2">
      <c r="A221" s="709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10"/>
      <c r="P221" s="722" t="s">
        <v>80</v>
      </c>
      <c r="Q221" s="723"/>
      <c r="R221" s="723"/>
      <c r="S221" s="723"/>
      <c r="T221" s="723"/>
      <c r="U221" s="723"/>
      <c r="V221" s="724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536.49425287356325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539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3.6585299999999998</v>
      </c>
      <c r="AA221" s="690"/>
      <c r="AB221" s="690"/>
      <c r="AC221" s="690"/>
    </row>
    <row r="222" spans="1:68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10"/>
      <c r="P222" s="722" t="s">
        <v>80</v>
      </c>
      <c r="Q222" s="723"/>
      <c r="R222" s="723"/>
      <c r="S222" s="723"/>
      <c r="T222" s="723"/>
      <c r="U222" s="723"/>
      <c r="V222" s="724"/>
      <c r="W222" s="37" t="s">
        <v>69</v>
      </c>
      <c r="X222" s="689">
        <f>IFERROR(SUM(X211:X220),"0")</f>
        <v>1360</v>
      </c>
      <c r="Y222" s="689">
        <f>IFERROR(SUM(Y211:Y220),"0")</f>
        <v>1369.1999999999998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170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375</v>
      </c>
      <c r="B224" s="54" t="s">
        <v>376</v>
      </c>
      <c r="C224" s="31">
        <v>4301060460</v>
      </c>
      <c r="D224" s="697">
        <v>4680115882874</v>
      </c>
      <c r="E224" s="698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129</v>
      </c>
      <c r="N224" s="33"/>
      <c r="O224" s="32">
        <v>30</v>
      </c>
      <c r="P224" s="917" t="s">
        <v>377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379</v>
      </c>
      <c r="B225" s="54" t="s">
        <v>380</v>
      </c>
      <c r="C225" s="31">
        <v>4301060516</v>
      </c>
      <c r="D225" s="697">
        <v>4680115884434</v>
      </c>
      <c r="E225" s="698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102</v>
      </c>
      <c r="N225" s="33"/>
      <c r="O225" s="32">
        <v>30</v>
      </c>
      <c r="P225" s="8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382</v>
      </c>
      <c r="B226" s="54" t="s">
        <v>383</v>
      </c>
      <c r="C226" s="31">
        <v>4301060463</v>
      </c>
      <c r="D226" s="697">
        <v>4680115880818</v>
      </c>
      <c r="E226" s="698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129</v>
      </c>
      <c r="N226" s="33"/>
      <c r="O226" s="32">
        <v>40</v>
      </c>
      <c r="P226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20</v>
      </c>
      <c r="Y226" s="688">
        <f>IFERROR(IF(X226="",0,CEILING((X226/$H226),1)*$H226),"")</f>
        <v>21.599999999999998</v>
      </c>
      <c r="Z226" s="36">
        <f>IFERROR(IF(Y226=0,"",ROUNDUP(Y226/H226,0)*0.00651),"")</f>
        <v>5.8590000000000003E-2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>IFERROR(X226*I226/H226,"0")</f>
        <v>22.100000000000005</v>
      </c>
      <c r="BN226" s="64">
        <f>IFERROR(Y226*I226/H226,"0")</f>
        <v>23.868000000000002</v>
      </c>
      <c r="BO226" s="64">
        <f>IFERROR(1/J226*(X226/H226),"0")</f>
        <v>4.5787545787545791E-2</v>
      </c>
      <c r="BP226" s="64">
        <f>IFERROR(1/J226*(Y226/H226),"0")</f>
        <v>4.9450549450549455E-2</v>
      </c>
    </row>
    <row r="227" spans="1:68" ht="27" customHeight="1" x14ac:dyDescent="0.25">
      <c r="A227" s="54" t="s">
        <v>385</v>
      </c>
      <c r="B227" s="54" t="s">
        <v>386</v>
      </c>
      <c r="C227" s="31">
        <v>4301060389</v>
      </c>
      <c r="D227" s="697">
        <v>4680115880801</v>
      </c>
      <c r="E227" s="698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102</v>
      </c>
      <c r="N227" s="33"/>
      <c r="O227" s="32">
        <v>40</v>
      </c>
      <c r="P227" s="8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52</v>
      </c>
      <c r="Y227" s="688">
        <f>IFERROR(IF(X227="",0,CEILING((X227/$H227),1)*$H227),"")</f>
        <v>52.8</v>
      </c>
      <c r="Z227" s="36">
        <f>IFERROR(IF(Y227=0,"",ROUNDUP(Y227/H227,0)*0.00651),"")</f>
        <v>0.14322000000000001</v>
      </c>
      <c r="AA227" s="56"/>
      <c r="AB227" s="57"/>
      <c r="AC227" s="297" t="s">
        <v>378</v>
      </c>
      <c r="AG227" s="64"/>
      <c r="AJ227" s="68"/>
      <c r="AK227" s="68">
        <v>0</v>
      </c>
      <c r="BB227" s="298" t="s">
        <v>1</v>
      </c>
      <c r="BM227" s="64">
        <f>IFERROR(X227*I227/H227,"0")</f>
        <v>57.46</v>
      </c>
      <c r="BN227" s="64">
        <f>IFERROR(Y227*I227/H227,"0")</f>
        <v>58.344000000000001</v>
      </c>
      <c r="BO227" s="64">
        <f>IFERROR(1/J227*(X227/H227),"0")</f>
        <v>0.11904761904761907</v>
      </c>
      <c r="BP227" s="64">
        <f>IFERROR(1/J227*(Y227/H227),"0")</f>
        <v>0.12087912087912089</v>
      </c>
    </row>
    <row r="228" spans="1:68" x14ac:dyDescent="0.2">
      <c r="A228" s="709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10"/>
      <c r="P228" s="722" t="s">
        <v>80</v>
      </c>
      <c r="Q228" s="723"/>
      <c r="R228" s="723"/>
      <c r="S228" s="723"/>
      <c r="T228" s="723"/>
      <c r="U228" s="723"/>
      <c r="V228" s="724"/>
      <c r="W228" s="37" t="s">
        <v>81</v>
      </c>
      <c r="X228" s="689">
        <f>IFERROR(X224/H224,"0")+IFERROR(X225/H225,"0")+IFERROR(X226/H226,"0")+IFERROR(X227/H227,"0")</f>
        <v>30</v>
      </c>
      <c r="Y228" s="689">
        <f>IFERROR(Y224/H224,"0")+IFERROR(Y225/H225,"0")+IFERROR(Y226/H226,"0")+IFERROR(Y227/H227,"0")</f>
        <v>31</v>
      </c>
      <c r="Z228" s="689">
        <f>IFERROR(IF(Z224="",0,Z224),"0")+IFERROR(IF(Z225="",0,Z225),"0")+IFERROR(IF(Z226="",0,Z226),"0")+IFERROR(IF(Z227="",0,Z227),"0")</f>
        <v>0.20181000000000002</v>
      </c>
      <c r="AA228" s="690"/>
      <c r="AB228" s="690"/>
      <c r="AC228" s="690"/>
    </row>
    <row r="229" spans="1:68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10"/>
      <c r="P229" s="722" t="s">
        <v>80</v>
      </c>
      <c r="Q229" s="723"/>
      <c r="R229" s="723"/>
      <c r="S229" s="723"/>
      <c r="T229" s="723"/>
      <c r="U229" s="723"/>
      <c r="V229" s="724"/>
      <c r="W229" s="37" t="s">
        <v>69</v>
      </c>
      <c r="X229" s="689">
        <f>IFERROR(SUM(X224:X227),"0")</f>
        <v>72</v>
      </c>
      <c r="Y229" s="689">
        <f>IFERROR(SUM(Y224:Y227),"0")</f>
        <v>74.399999999999991</v>
      </c>
      <c r="Z229" s="37"/>
      <c r="AA229" s="690"/>
      <c r="AB229" s="690"/>
      <c r="AC229" s="690"/>
    </row>
    <row r="230" spans="1:68" ht="16.5" hidden="1" customHeight="1" x14ac:dyDescent="0.25">
      <c r="A230" s="730" t="s">
        <v>387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customHeight="1" x14ac:dyDescent="0.25">
      <c r="A232" s="54" t="s">
        <v>388</v>
      </c>
      <c r="B232" s="54" t="s">
        <v>389</v>
      </c>
      <c r="C232" s="31">
        <v>4301011826</v>
      </c>
      <c r="D232" s="697">
        <v>4680115884137</v>
      </c>
      <c r="E232" s="698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30</v>
      </c>
      <c r="Y232" s="688">
        <f t="shared" ref="Y232:Y240" si="37">IFERROR(IF(X232="",0,CEILING((X232/$H232),1)*$H232),"")</f>
        <v>34.799999999999997</v>
      </c>
      <c r="Z232" s="36">
        <f>IFERROR(IF(Y232=0,"",ROUNDUP(Y232/H232,0)*0.01898),"")</f>
        <v>5.6940000000000004E-2</v>
      </c>
      <c r="AA232" s="56"/>
      <c r="AB232" s="57"/>
      <c r="AC232" s="299" t="s">
        <v>390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31.125000000000004</v>
      </c>
      <c r="BN232" s="64">
        <f t="shared" ref="BN232:BN240" si="39">IFERROR(Y232*I232/H232,"0")</f>
        <v>36.104999999999997</v>
      </c>
      <c r="BO232" s="64">
        <f t="shared" ref="BO232:BO240" si="40">IFERROR(1/J232*(X232/H232),"0")</f>
        <v>4.0409482758620691E-2</v>
      </c>
      <c r="BP232" s="64">
        <f t="shared" ref="BP232:BP240" si="41">IFERROR(1/J232*(Y232/H232),"0")</f>
        <v>4.6875E-2</v>
      </c>
    </row>
    <row r="233" spans="1:68" ht="27" hidden="1" customHeight="1" x14ac:dyDescent="0.25">
      <c r="A233" s="54" t="s">
        <v>388</v>
      </c>
      <c r="B233" s="54" t="s">
        <v>391</v>
      </c>
      <c r="C233" s="31">
        <v>4301011942</v>
      </c>
      <c r="D233" s="697">
        <v>4680115884137</v>
      </c>
      <c r="E233" s="698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392</v>
      </c>
      <c r="N233" s="33"/>
      <c r="O233" s="32">
        <v>55</v>
      </c>
      <c r="P233" s="92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393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394</v>
      </c>
      <c r="B234" s="54" t="s">
        <v>395</v>
      </c>
      <c r="C234" s="31">
        <v>4301011724</v>
      </c>
      <c r="D234" s="697">
        <v>4680115884236</v>
      </c>
      <c r="E234" s="698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396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397</v>
      </c>
      <c r="B235" s="54" t="s">
        <v>398</v>
      </c>
      <c r="C235" s="31">
        <v>4301011721</v>
      </c>
      <c r="D235" s="697">
        <v>4680115884175</v>
      </c>
      <c r="E235" s="698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4301011941</v>
      </c>
      <c r="D236" s="697">
        <v>4680115884175</v>
      </c>
      <c r="E236" s="698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392</v>
      </c>
      <c r="N236" s="33"/>
      <c r="O236" s="32">
        <v>55</v>
      </c>
      <c r="P236" s="10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393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4301011824</v>
      </c>
      <c r="D237" s="697">
        <v>4680115884144</v>
      </c>
      <c r="E237" s="698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24</v>
      </c>
      <c r="Y237" s="688">
        <f t="shared" si="37"/>
        <v>24</v>
      </c>
      <c r="Z237" s="36">
        <f>IFERROR(IF(Y237=0,"",ROUNDUP(Y237/H237,0)*0.00902),"")</f>
        <v>5.4120000000000001E-2</v>
      </c>
      <c r="AA237" s="56"/>
      <c r="AB237" s="57"/>
      <c r="AC237" s="309" t="s">
        <v>390</v>
      </c>
      <c r="AG237" s="64"/>
      <c r="AJ237" s="68"/>
      <c r="AK237" s="68">
        <v>0</v>
      </c>
      <c r="BB237" s="310" t="s">
        <v>1</v>
      </c>
      <c r="BM237" s="64">
        <f t="shared" si="38"/>
        <v>25.259999999999998</v>
      </c>
      <c r="BN237" s="64">
        <f t="shared" si="39"/>
        <v>25.259999999999998</v>
      </c>
      <c r="BO237" s="64">
        <f t="shared" si="40"/>
        <v>4.5454545454545456E-2</v>
      </c>
      <c r="BP237" s="64">
        <f t="shared" si="41"/>
        <v>4.5454545454545456E-2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4301011963</v>
      </c>
      <c r="D238" s="697">
        <v>4680115885288</v>
      </c>
      <c r="E238" s="698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4301011726</v>
      </c>
      <c r="D239" s="697">
        <v>4680115884182</v>
      </c>
      <c r="E239" s="698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9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4301011722</v>
      </c>
      <c r="D240" s="697">
        <v>4680115884205</v>
      </c>
      <c r="E240" s="698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0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12</v>
      </c>
      <c r="Y240" s="688">
        <f t="shared" si="37"/>
        <v>12</v>
      </c>
      <c r="Z240" s="36">
        <f>IFERROR(IF(Y240=0,"",ROUNDUP(Y240/H240,0)*0.00902),"")</f>
        <v>2.7060000000000001E-2</v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38"/>
        <v>12.629999999999999</v>
      </c>
      <c r="BN240" s="64">
        <f t="shared" si="39"/>
        <v>12.629999999999999</v>
      </c>
      <c r="BO240" s="64">
        <f t="shared" si="40"/>
        <v>2.2727272727272728E-2</v>
      </c>
      <c r="BP240" s="64">
        <f t="shared" si="41"/>
        <v>2.2727272727272728E-2</v>
      </c>
    </row>
    <row r="241" spans="1:68" x14ac:dyDescent="0.2">
      <c r="A241" s="709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10"/>
      <c r="P241" s="722" t="s">
        <v>80</v>
      </c>
      <c r="Q241" s="723"/>
      <c r="R241" s="723"/>
      <c r="S241" s="723"/>
      <c r="T241" s="723"/>
      <c r="U241" s="723"/>
      <c r="V241" s="724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11.586206896551724</v>
      </c>
      <c r="Y241" s="689">
        <f>IFERROR(Y232/H232,"0")+IFERROR(Y233/H233,"0")+IFERROR(Y234/H234,"0")+IFERROR(Y235/H235,"0")+IFERROR(Y236/H236,"0")+IFERROR(Y237/H237,"0")+IFERROR(Y238/H238,"0")+IFERROR(Y239/H239,"0")+IFERROR(Y240/H240,"0")</f>
        <v>12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0.13812000000000002</v>
      </c>
      <c r="AA241" s="690"/>
      <c r="AB241" s="690"/>
      <c r="AC241" s="690"/>
    </row>
    <row r="242" spans="1:68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10"/>
      <c r="P242" s="722" t="s">
        <v>80</v>
      </c>
      <c r="Q242" s="723"/>
      <c r="R242" s="723"/>
      <c r="S242" s="723"/>
      <c r="T242" s="723"/>
      <c r="U242" s="723"/>
      <c r="V242" s="724"/>
      <c r="W242" s="37" t="s">
        <v>69</v>
      </c>
      <c r="X242" s="689">
        <f>IFERROR(SUM(X232:X240),"0")</f>
        <v>66</v>
      </c>
      <c r="Y242" s="689">
        <f>IFERROR(SUM(Y232:Y240),"0")</f>
        <v>70.8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133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410</v>
      </c>
      <c r="B244" s="54" t="s">
        <v>411</v>
      </c>
      <c r="C244" s="31">
        <v>4301020340</v>
      </c>
      <c r="D244" s="697">
        <v>4680115885721</v>
      </c>
      <c r="E244" s="698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147</v>
      </c>
      <c r="L244" s="32"/>
      <c r="M244" s="33" t="s">
        <v>102</v>
      </c>
      <c r="N244" s="33"/>
      <c r="O244" s="32">
        <v>50</v>
      </c>
      <c r="P24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412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9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10"/>
      <c r="P245" s="722" t="s">
        <v>80</v>
      </c>
      <c r="Q245" s="723"/>
      <c r="R245" s="723"/>
      <c r="S245" s="723"/>
      <c r="T245" s="723"/>
      <c r="U245" s="723"/>
      <c r="V245" s="724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10"/>
      <c r="P246" s="722" t="s">
        <v>80</v>
      </c>
      <c r="Q246" s="723"/>
      <c r="R246" s="723"/>
      <c r="S246" s="723"/>
      <c r="T246" s="723"/>
      <c r="U246" s="723"/>
      <c r="V246" s="724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0" t="s">
        <v>413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414</v>
      </c>
      <c r="B249" s="54" t="s">
        <v>415</v>
      </c>
      <c r="C249" s="31">
        <v>4301011855</v>
      </c>
      <c r="D249" s="697">
        <v>4680115885837</v>
      </c>
      <c r="E249" s="698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416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417</v>
      </c>
      <c r="B250" s="54" t="s">
        <v>418</v>
      </c>
      <c r="C250" s="31">
        <v>4301011850</v>
      </c>
      <c r="D250" s="697">
        <v>4680115885806</v>
      </c>
      <c r="E250" s="698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419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417</v>
      </c>
      <c r="B251" s="54" t="s">
        <v>420</v>
      </c>
      <c r="C251" s="31">
        <v>4301011910</v>
      </c>
      <c r="D251" s="697">
        <v>4680115885806</v>
      </c>
      <c r="E251" s="698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93</v>
      </c>
      <c r="L251" s="32"/>
      <c r="M251" s="33" t="s">
        <v>392</v>
      </c>
      <c r="N251" s="33"/>
      <c r="O251" s="32">
        <v>55</v>
      </c>
      <c r="P251" s="87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421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422</v>
      </c>
      <c r="B252" s="54" t="s">
        <v>423</v>
      </c>
      <c r="C252" s="31">
        <v>4301011853</v>
      </c>
      <c r="D252" s="697">
        <v>4680115885851</v>
      </c>
      <c r="E252" s="698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424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4301011852</v>
      </c>
      <c r="D253" s="697">
        <v>4680115885844</v>
      </c>
      <c r="E253" s="698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427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4301011319</v>
      </c>
      <c r="D254" s="697">
        <v>4607091387469</v>
      </c>
      <c r="E254" s="698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430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4301011851</v>
      </c>
      <c r="D255" s="697">
        <v>4680115885820</v>
      </c>
      <c r="E255" s="698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434</v>
      </c>
      <c r="B256" s="54" t="s">
        <v>435</v>
      </c>
      <c r="C256" s="31">
        <v>4301011316</v>
      </c>
      <c r="D256" s="697">
        <v>4607091387438</v>
      </c>
      <c r="E256" s="698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7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436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9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10"/>
      <c r="P257" s="722" t="s">
        <v>80</v>
      </c>
      <c r="Q257" s="723"/>
      <c r="R257" s="723"/>
      <c r="S257" s="723"/>
      <c r="T257" s="723"/>
      <c r="U257" s="723"/>
      <c r="V257" s="724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10"/>
      <c r="P258" s="722" t="s">
        <v>80</v>
      </c>
      <c r="Q258" s="723"/>
      <c r="R258" s="723"/>
      <c r="S258" s="723"/>
      <c r="T258" s="723"/>
      <c r="U258" s="723"/>
      <c r="V258" s="724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0" t="s">
        <v>437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438</v>
      </c>
      <c r="B261" s="54" t="s">
        <v>439</v>
      </c>
      <c r="C261" s="31">
        <v>4301011876</v>
      </c>
      <c r="D261" s="697">
        <v>4680115885707</v>
      </c>
      <c r="E261" s="698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440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9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10"/>
      <c r="P262" s="722" t="s">
        <v>80</v>
      </c>
      <c r="Q262" s="723"/>
      <c r="R262" s="723"/>
      <c r="S262" s="723"/>
      <c r="T262" s="723"/>
      <c r="U262" s="723"/>
      <c r="V262" s="724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10"/>
      <c r="P263" s="722" t="s">
        <v>80</v>
      </c>
      <c r="Q263" s="723"/>
      <c r="R263" s="723"/>
      <c r="S263" s="723"/>
      <c r="T263" s="723"/>
      <c r="U263" s="723"/>
      <c r="V263" s="724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0" t="s">
        <v>441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442</v>
      </c>
      <c r="B266" s="54" t="s">
        <v>443</v>
      </c>
      <c r="C266" s="31">
        <v>4301011223</v>
      </c>
      <c r="D266" s="697">
        <v>4607091383423</v>
      </c>
      <c r="E266" s="698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102</v>
      </c>
      <c r="N266" s="33"/>
      <c r="O266" s="32">
        <v>35</v>
      </c>
      <c r="P266" s="10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4301012099</v>
      </c>
      <c r="D267" s="697">
        <v>4680115885691</v>
      </c>
      <c r="E267" s="698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102</v>
      </c>
      <c r="N267" s="33"/>
      <c r="O267" s="32">
        <v>30</v>
      </c>
      <c r="P267" s="9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446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447</v>
      </c>
      <c r="B268" s="54" t="s">
        <v>448</v>
      </c>
      <c r="C268" s="31">
        <v>4301012098</v>
      </c>
      <c r="D268" s="697">
        <v>4680115885660</v>
      </c>
      <c r="E268" s="698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102</v>
      </c>
      <c r="N268" s="33"/>
      <c r="O268" s="32">
        <v>35</v>
      </c>
      <c r="P268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449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9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10"/>
      <c r="P269" s="722" t="s">
        <v>80</v>
      </c>
      <c r="Q269" s="723"/>
      <c r="R269" s="723"/>
      <c r="S269" s="723"/>
      <c r="T269" s="723"/>
      <c r="U269" s="723"/>
      <c r="V269" s="724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10"/>
      <c r="P270" s="722" t="s">
        <v>80</v>
      </c>
      <c r="Q270" s="723"/>
      <c r="R270" s="723"/>
      <c r="S270" s="723"/>
      <c r="T270" s="723"/>
      <c r="U270" s="723"/>
      <c r="V270" s="724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0" t="s">
        <v>450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451</v>
      </c>
      <c r="B273" s="54" t="s">
        <v>452</v>
      </c>
      <c r="C273" s="31">
        <v>4301051506</v>
      </c>
      <c r="D273" s="697">
        <v>4680115881037</v>
      </c>
      <c r="E273" s="698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453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454</v>
      </c>
      <c r="B274" s="54" t="s">
        <v>455</v>
      </c>
      <c r="C274" s="31">
        <v>4301051893</v>
      </c>
      <c r="D274" s="697">
        <v>4680115886186</v>
      </c>
      <c r="E274" s="698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102</v>
      </c>
      <c r="N274" s="33"/>
      <c r="O274" s="32">
        <v>45</v>
      </c>
      <c r="P274" s="8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456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457</v>
      </c>
      <c r="B275" s="54" t="s">
        <v>458</v>
      </c>
      <c r="C275" s="31">
        <v>4301051795</v>
      </c>
      <c r="D275" s="697">
        <v>4680115881228</v>
      </c>
      <c r="E275" s="698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129</v>
      </c>
      <c r="N275" s="33"/>
      <c r="O275" s="32">
        <v>40</v>
      </c>
      <c r="P275" s="10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128</v>
      </c>
      <c r="Y275" s="688">
        <f>IFERROR(IF(X275="",0,CEILING((X275/$H275),1)*$H275),"")</f>
        <v>129.6</v>
      </c>
      <c r="Z275" s="36">
        <f>IFERROR(IF(Y275=0,"",ROUNDUP(Y275/H275,0)*0.00651),"")</f>
        <v>0.35154000000000002</v>
      </c>
      <c r="AA275" s="56"/>
      <c r="AB275" s="57"/>
      <c r="AC275" s="347" t="s">
        <v>459</v>
      </c>
      <c r="AG275" s="64"/>
      <c r="AJ275" s="68"/>
      <c r="AK275" s="68">
        <v>0</v>
      </c>
      <c r="BB275" s="348" t="s">
        <v>1</v>
      </c>
      <c r="BM275" s="64">
        <f>IFERROR(X275*I275/H275,"0")</f>
        <v>141.44000000000003</v>
      </c>
      <c r="BN275" s="64">
        <f>IFERROR(Y275*I275/H275,"0")</f>
        <v>143.20800000000003</v>
      </c>
      <c r="BO275" s="64">
        <f>IFERROR(1/J275*(X275/H275),"0")</f>
        <v>0.29304029304029305</v>
      </c>
      <c r="BP275" s="64">
        <f>IFERROR(1/J275*(Y275/H275),"0")</f>
        <v>0.2967032967032967</v>
      </c>
    </row>
    <row r="276" spans="1:68" ht="37.5" customHeight="1" x14ac:dyDescent="0.25">
      <c r="A276" s="54" t="s">
        <v>460</v>
      </c>
      <c r="B276" s="54" t="s">
        <v>461</v>
      </c>
      <c r="C276" s="31">
        <v>4301051388</v>
      </c>
      <c r="D276" s="697">
        <v>4680115881211</v>
      </c>
      <c r="E276" s="698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105</v>
      </c>
      <c r="M276" s="33" t="s">
        <v>102</v>
      </c>
      <c r="N276" s="33"/>
      <c r="O276" s="32">
        <v>45</v>
      </c>
      <c r="P276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200</v>
      </c>
      <c r="Y276" s="688">
        <f>IFERROR(IF(X276="",0,CEILING((X276/$H276),1)*$H276),"")</f>
        <v>201.6</v>
      </c>
      <c r="Z276" s="36">
        <f>IFERROR(IF(Y276=0,"",ROUNDUP(Y276/H276,0)*0.00651),"")</f>
        <v>0.54683999999999999</v>
      </c>
      <c r="AA276" s="56"/>
      <c r="AB276" s="57"/>
      <c r="AC276" s="349" t="s">
        <v>462</v>
      </c>
      <c r="AG276" s="64"/>
      <c r="AJ276" s="68" t="s">
        <v>106</v>
      </c>
      <c r="AK276" s="68">
        <v>436.8</v>
      </c>
      <c r="BB276" s="350" t="s">
        <v>1</v>
      </c>
      <c r="BM276" s="64">
        <f>IFERROR(X276*I276/H276,"0")</f>
        <v>215</v>
      </c>
      <c r="BN276" s="64">
        <f>IFERROR(Y276*I276/H276,"0")</f>
        <v>216.72000000000003</v>
      </c>
      <c r="BO276" s="64">
        <f>IFERROR(1/J276*(X276/H276),"0")</f>
        <v>0.45787545787545797</v>
      </c>
      <c r="BP276" s="64">
        <f>IFERROR(1/J276*(Y276/H276),"0")</f>
        <v>0.46153846153846156</v>
      </c>
    </row>
    <row r="277" spans="1:68" ht="37.5" hidden="1" customHeight="1" x14ac:dyDescent="0.25">
      <c r="A277" s="54" t="s">
        <v>463</v>
      </c>
      <c r="B277" s="54" t="s">
        <v>464</v>
      </c>
      <c r="C277" s="31">
        <v>4301051378</v>
      </c>
      <c r="D277" s="697">
        <v>4680115881020</v>
      </c>
      <c r="E277" s="698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5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465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9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10"/>
      <c r="P278" s="722" t="s">
        <v>80</v>
      </c>
      <c r="Q278" s="723"/>
      <c r="R278" s="723"/>
      <c r="S278" s="723"/>
      <c r="T278" s="723"/>
      <c r="U278" s="723"/>
      <c r="V278" s="724"/>
      <c r="W278" s="37" t="s">
        <v>81</v>
      </c>
      <c r="X278" s="689">
        <f>IFERROR(X273/H273,"0")+IFERROR(X274/H274,"0")+IFERROR(X275/H275,"0")+IFERROR(X276/H276,"0")+IFERROR(X277/H277,"0")</f>
        <v>136.66666666666669</v>
      </c>
      <c r="Y278" s="689">
        <f>IFERROR(Y273/H273,"0")+IFERROR(Y274/H274,"0")+IFERROR(Y275/H275,"0")+IFERROR(Y276/H276,"0")+IFERROR(Y277/H277,"0")</f>
        <v>138</v>
      </c>
      <c r="Z278" s="689">
        <f>IFERROR(IF(Z273="",0,Z273),"0")+IFERROR(IF(Z274="",0,Z274),"0")+IFERROR(IF(Z275="",0,Z275),"0")+IFERROR(IF(Z276="",0,Z276),"0")+IFERROR(IF(Z277="",0,Z277),"0")</f>
        <v>0.89837999999999996</v>
      </c>
      <c r="AA278" s="690"/>
      <c r="AB278" s="690"/>
      <c r="AC278" s="690"/>
    </row>
    <row r="279" spans="1:68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10"/>
      <c r="P279" s="722" t="s">
        <v>80</v>
      </c>
      <c r="Q279" s="723"/>
      <c r="R279" s="723"/>
      <c r="S279" s="723"/>
      <c r="T279" s="723"/>
      <c r="U279" s="723"/>
      <c r="V279" s="724"/>
      <c r="W279" s="37" t="s">
        <v>69</v>
      </c>
      <c r="X279" s="689">
        <f>IFERROR(SUM(X273:X277),"0")</f>
        <v>328</v>
      </c>
      <c r="Y279" s="689">
        <f>IFERROR(SUM(Y273:Y277),"0")</f>
        <v>331.2</v>
      </c>
      <c r="Z279" s="37"/>
      <c r="AA279" s="690"/>
      <c r="AB279" s="690"/>
      <c r="AC279" s="690"/>
    </row>
    <row r="280" spans="1:68" ht="16.5" hidden="1" customHeight="1" x14ac:dyDescent="0.25">
      <c r="A280" s="730" t="s">
        <v>466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467</v>
      </c>
      <c r="B282" s="54" t="s">
        <v>468</v>
      </c>
      <c r="C282" s="31">
        <v>4301011306</v>
      </c>
      <c r="D282" s="697">
        <v>4607091389296</v>
      </c>
      <c r="E282" s="698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102</v>
      </c>
      <c r="N282" s="33"/>
      <c r="O282" s="32">
        <v>45</v>
      </c>
      <c r="P282" s="8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469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9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10"/>
      <c r="P283" s="722" t="s">
        <v>80</v>
      </c>
      <c r="Q283" s="723"/>
      <c r="R283" s="723"/>
      <c r="S283" s="723"/>
      <c r="T283" s="723"/>
      <c r="U283" s="723"/>
      <c r="V283" s="724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10"/>
      <c r="P284" s="722" t="s">
        <v>80</v>
      </c>
      <c r="Q284" s="723"/>
      <c r="R284" s="723"/>
      <c r="S284" s="723"/>
      <c r="T284" s="723"/>
      <c r="U284" s="723"/>
      <c r="V284" s="724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144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470</v>
      </c>
      <c r="B286" s="54" t="s">
        <v>471</v>
      </c>
      <c r="C286" s="31">
        <v>4301031307</v>
      </c>
      <c r="D286" s="697">
        <v>4680115880344</v>
      </c>
      <c r="E286" s="698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147</v>
      </c>
      <c r="L286" s="32"/>
      <c r="M286" s="33" t="s">
        <v>68</v>
      </c>
      <c r="N286" s="33"/>
      <c r="O286" s="32">
        <v>40</v>
      </c>
      <c r="P286" s="9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472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9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10"/>
      <c r="P287" s="722" t="s">
        <v>80</v>
      </c>
      <c r="Q287" s="723"/>
      <c r="R287" s="723"/>
      <c r="S287" s="723"/>
      <c r="T287" s="723"/>
      <c r="U287" s="723"/>
      <c r="V287" s="724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10"/>
      <c r="P288" s="722" t="s">
        <v>80</v>
      </c>
      <c r="Q288" s="723"/>
      <c r="R288" s="723"/>
      <c r="S288" s="723"/>
      <c r="T288" s="723"/>
      <c r="U288" s="723"/>
      <c r="V288" s="724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473</v>
      </c>
      <c r="B290" s="54" t="s">
        <v>474</v>
      </c>
      <c r="C290" s="31">
        <v>4301051782</v>
      </c>
      <c r="D290" s="697">
        <v>4680115884618</v>
      </c>
      <c r="E290" s="698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102</v>
      </c>
      <c r="N290" s="33"/>
      <c r="O290" s="32">
        <v>45</v>
      </c>
      <c r="P290" s="10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475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9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10"/>
      <c r="P291" s="722" t="s">
        <v>80</v>
      </c>
      <c r="Q291" s="723"/>
      <c r="R291" s="723"/>
      <c r="S291" s="723"/>
      <c r="T291" s="723"/>
      <c r="U291" s="723"/>
      <c r="V291" s="724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10"/>
      <c r="P292" s="722" t="s">
        <v>80</v>
      </c>
      <c r="Q292" s="723"/>
      <c r="R292" s="723"/>
      <c r="S292" s="723"/>
      <c r="T292" s="723"/>
      <c r="U292" s="723"/>
      <c r="V292" s="724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0" t="s">
        <v>476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144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477</v>
      </c>
      <c r="B295" s="54" t="s">
        <v>478</v>
      </c>
      <c r="C295" s="31">
        <v>4301031164</v>
      </c>
      <c r="D295" s="697">
        <v>4680115880481</v>
      </c>
      <c r="E295" s="698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147</v>
      </c>
      <c r="L295" s="32"/>
      <c r="M295" s="33" t="s">
        <v>68</v>
      </c>
      <c r="N295" s="33"/>
      <c r="O295" s="32">
        <v>40</v>
      </c>
      <c r="P295" s="8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479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9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10"/>
      <c r="P296" s="722" t="s">
        <v>80</v>
      </c>
      <c r="Q296" s="723"/>
      <c r="R296" s="723"/>
      <c r="S296" s="723"/>
      <c r="T296" s="723"/>
      <c r="U296" s="723"/>
      <c r="V296" s="724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10"/>
      <c r="P297" s="722" t="s">
        <v>80</v>
      </c>
      <c r="Q297" s="723"/>
      <c r="R297" s="723"/>
      <c r="S297" s="723"/>
      <c r="T297" s="723"/>
      <c r="U297" s="723"/>
      <c r="V297" s="724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480</v>
      </c>
      <c r="B299" s="54" t="s">
        <v>481</v>
      </c>
      <c r="C299" s="31">
        <v>4301051344</v>
      </c>
      <c r="D299" s="697">
        <v>4680115880412</v>
      </c>
      <c r="E299" s="698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102</v>
      </c>
      <c r="N299" s="33"/>
      <c r="O299" s="32">
        <v>45</v>
      </c>
      <c r="P299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482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483</v>
      </c>
      <c r="B300" s="54" t="s">
        <v>484</v>
      </c>
      <c r="C300" s="31">
        <v>4301051277</v>
      </c>
      <c r="D300" s="697">
        <v>4680115880511</v>
      </c>
      <c r="E300" s="698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102</v>
      </c>
      <c r="N300" s="33"/>
      <c r="O300" s="32">
        <v>40</v>
      </c>
      <c r="P300" s="9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485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9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10"/>
      <c r="P301" s="722" t="s">
        <v>80</v>
      </c>
      <c r="Q301" s="723"/>
      <c r="R301" s="723"/>
      <c r="S301" s="723"/>
      <c r="T301" s="723"/>
      <c r="U301" s="723"/>
      <c r="V301" s="724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10"/>
      <c r="P302" s="722" t="s">
        <v>80</v>
      </c>
      <c r="Q302" s="723"/>
      <c r="R302" s="723"/>
      <c r="S302" s="723"/>
      <c r="T302" s="723"/>
      <c r="U302" s="723"/>
      <c r="V302" s="724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0" t="s">
        <v>486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487</v>
      </c>
      <c r="B305" s="54" t="s">
        <v>488</v>
      </c>
      <c r="C305" s="31">
        <v>4301011594</v>
      </c>
      <c r="D305" s="697">
        <v>4680115883413</v>
      </c>
      <c r="E305" s="698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440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9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10"/>
      <c r="P306" s="722" t="s">
        <v>80</v>
      </c>
      <c r="Q306" s="723"/>
      <c r="R306" s="723"/>
      <c r="S306" s="723"/>
      <c r="T306" s="723"/>
      <c r="U306" s="723"/>
      <c r="V306" s="724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10"/>
      <c r="P307" s="722" t="s">
        <v>80</v>
      </c>
      <c r="Q307" s="723"/>
      <c r="R307" s="723"/>
      <c r="S307" s="723"/>
      <c r="T307" s="723"/>
      <c r="U307" s="723"/>
      <c r="V307" s="724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144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customHeight="1" x14ac:dyDescent="0.25">
      <c r="A309" s="54" t="s">
        <v>489</v>
      </c>
      <c r="B309" s="54" t="s">
        <v>490</v>
      </c>
      <c r="C309" s="31">
        <v>4301031305</v>
      </c>
      <c r="D309" s="697">
        <v>4607091389845</v>
      </c>
      <c r="E309" s="698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147</v>
      </c>
      <c r="L309" s="32"/>
      <c r="M309" s="33" t="s">
        <v>68</v>
      </c>
      <c r="N309" s="33"/>
      <c r="O309" s="32">
        <v>40</v>
      </c>
      <c r="P309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210</v>
      </c>
      <c r="Y309" s="688">
        <f>IFERROR(IF(X309="",0,CEILING((X309/$H309),1)*$H309),"")</f>
        <v>210</v>
      </c>
      <c r="Z309" s="36">
        <f>IFERROR(IF(Y309=0,"",ROUNDUP(Y309/H309,0)*0.00502),"")</f>
        <v>0.502</v>
      </c>
      <c r="AA309" s="56"/>
      <c r="AB309" s="57"/>
      <c r="AC309" s="367" t="s">
        <v>491</v>
      </c>
      <c r="AG309" s="64"/>
      <c r="AJ309" s="68"/>
      <c r="AK309" s="68">
        <v>0</v>
      </c>
      <c r="BB309" s="368" t="s">
        <v>1</v>
      </c>
      <c r="BM309" s="64">
        <f>IFERROR(X309*I309/H309,"0")</f>
        <v>220.00000000000003</v>
      </c>
      <c r="BN309" s="64">
        <f>IFERROR(Y309*I309/H309,"0")</f>
        <v>220.00000000000003</v>
      </c>
      <c r="BO309" s="64">
        <f>IFERROR(1/J309*(X309/H309),"0")</f>
        <v>0.42735042735042739</v>
      </c>
      <c r="BP309" s="64">
        <f>IFERROR(1/J309*(Y309/H309),"0")</f>
        <v>0.42735042735042739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4301031306</v>
      </c>
      <c r="D310" s="697">
        <v>4680115882881</v>
      </c>
      <c r="E310" s="698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147</v>
      </c>
      <c r="L310" s="32"/>
      <c r="M310" s="33" t="s">
        <v>68</v>
      </c>
      <c r="N310" s="33"/>
      <c r="O310" s="32">
        <v>40</v>
      </c>
      <c r="P310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491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9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10"/>
      <c r="P311" s="722" t="s">
        <v>80</v>
      </c>
      <c r="Q311" s="723"/>
      <c r="R311" s="723"/>
      <c r="S311" s="723"/>
      <c r="T311" s="723"/>
      <c r="U311" s="723"/>
      <c r="V311" s="724"/>
      <c r="W311" s="37" t="s">
        <v>81</v>
      </c>
      <c r="X311" s="689">
        <f>IFERROR(X309/H309,"0")+IFERROR(X310/H310,"0")</f>
        <v>100</v>
      </c>
      <c r="Y311" s="689">
        <f>IFERROR(Y309/H309,"0")+IFERROR(Y310/H310,"0")</f>
        <v>100</v>
      </c>
      <c r="Z311" s="689">
        <f>IFERROR(IF(Z309="",0,Z309),"0")+IFERROR(IF(Z310="",0,Z310),"0")</f>
        <v>0.502</v>
      </c>
      <c r="AA311" s="690"/>
      <c r="AB311" s="690"/>
      <c r="AC311" s="690"/>
    </row>
    <row r="312" spans="1:68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10"/>
      <c r="P312" s="722" t="s">
        <v>80</v>
      </c>
      <c r="Q312" s="723"/>
      <c r="R312" s="723"/>
      <c r="S312" s="723"/>
      <c r="T312" s="723"/>
      <c r="U312" s="723"/>
      <c r="V312" s="724"/>
      <c r="W312" s="37" t="s">
        <v>69</v>
      </c>
      <c r="X312" s="689">
        <f>IFERROR(SUM(X309:X310),"0")</f>
        <v>210</v>
      </c>
      <c r="Y312" s="689">
        <f>IFERROR(SUM(Y309:Y310),"0")</f>
        <v>210</v>
      </c>
      <c r="Z312" s="37"/>
      <c r="AA312" s="690"/>
      <c r="AB312" s="690"/>
      <c r="AC312" s="690"/>
    </row>
    <row r="313" spans="1:68" ht="16.5" hidden="1" customHeight="1" x14ac:dyDescent="0.25">
      <c r="A313" s="730" t="s">
        <v>494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495</v>
      </c>
      <c r="B315" s="54" t="s">
        <v>496</v>
      </c>
      <c r="C315" s="31">
        <v>4301011728</v>
      </c>
      <c r="D315" s="697">
        <v>4680115885141</v>
      </c>
      <c r="E315" s="698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147</v>
      </c>
      <c r="L315" s="32"/>
      <c r="M315" s="33" t="s">
        <v>102</v>
      </c>
      <c r="N315" s="33"/>
      <c r="O315" s="32">
        <v>55</v>
      </c>
      <c r="P315" s="10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497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9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10"/>
      <c r="P316" s="722" t="s">
        <v>80</v>
      </c>
      <c r="Q316" s="723"/>
      <c r="R316" s="723"/>
      <c r="S316" s="723"/>
      <c r="T316" s="723"/>
      <c r="U316" s="723"/>
      <c r="V316" s="724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10"/>
      <c r="P317" s="722" t="s">
        <v>80</v>
      </c>
      <c r="Q317" s="723"/>
      <c r="R317" s="723"/>
      <c r="S317" s="723"/>
      <c r="T317" s="723"/>
      <c r="U317" s="723"/>
      <c r="V317" s="724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0" t="s">
        <v>498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hidden="1" customHeight="1" x14ac:dyDescent="0.25">
      <c r="A320" s="54" t="s">
        <v>499</v>
      </c>
      <c r="B320" s="54" t="s">
        <v>500</v>
      </c>
      <c r="C320" s="31">
        <v>4301012024</v>
      </c>
      <c r="D320" s="697">
        <v>4680115885615</v>
      </c>
      <c r="E320" s="698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102</v>
      </c>
      <c r="N320" s="33"/>
      <c r="O320" s="32">
        <v>55</v>
      </c>
      <c r="P320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501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502</v>
      </c>
      <c r="B321" s="54" t="s">
        <v>503</v>
      </c>
      <c r="C321" s="31">
        <v>4301011911</v>
      </c>
      <c r="D321" s="697">
        <v>4680115885554</v>
      </c>
      <c r="E321" s="698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93</v>
      </c>
      <c r="L321" s="32"/>
      <c r="M321" s="33" t="s">
        <v>392</v>
      </c>
      <c r="N321" s="33"/>
      <c r="O321" s="32">
        <v>55</v>
      </c>
      <c r="P321" s="8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504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502</v>
      </c>
      <c r="B322" s="54" t="s">
        <v>505</v>
      </c>
      <c r="C322" s="31">
        <v>4301012016</v>
      </c>
      <c r="D322" s="697">
        <v>4680115885554</v>
      </c>
      <c r="E322" s="698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93</v>
      </c>
      <c r="L322" s="32" t="s">
        <v>506</v>
      </c>
      <c r="M322" s="33" t="s">
        <v>102</v>
      </c>
      <c r="N322" s="33"/>
      <c r="O322" s="32">
        <v>55</v>
      </c>
      <c r="P322" s="9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507</v>
      </c>
      <c r="AG322" s="64"/>
      <c r="AJ322" s="68" t="s">
        <v>508</v>
      </c>
      <c r="AK322" s="68">
        <v>86.4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697">
        <v>4680115885646</v>
      </c>
      <c r="E323" s="698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697">
        <v>4680115885622</v>
      </c>
      <c r="E324" s="698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697">
        <v>4680115881938</v>
      </c>
      <c r="E325" s="698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4301011337</v>
      </c>
      <c r="D326" s="697">
        <v>4607091386011</v>
      </c>
      <c r="E326" s="698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520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4301011859</v>
      </c>
      <c r="D327" s="697">
        <v>4680115885608</v>
      </c>
      <c r="E327" s="698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507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9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10"/>
      <c r="P328" s="722" t="s">
        <v>80</v>
      </c>
      <c r="Q328" s="723"/>
      <c r="R328" s="723"/>
      <c r="S328" s="723"/>
      <c r="T328" s="723"/>
      <c r="U328" s="723"/>
      <c r="V328" s="724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10"/>
      <c r="P329" s="722" t="s">
        <v>80</v>
      </c>
      <c r="Q329" s="723"/>
      <c r="R329" s="723"/>
      <c r="S329" s="723"/>
      <c r="T329" s="723"/>
      <c r="U329" s="723"/>
      <c r="V329" s="724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144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697">
        <v>4607091387193</v>
      </c>
      <c r="E331" s="698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697">
        <v>4607091387230</v>
      </c>
      <c r="E332" s="698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697">
        <v>4607091387292</v>
      </c>
      <c r="E333" s="698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697">
        <v>4607091387285</v>
      </c>
      <c r="E334" s="698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147</v>
      </c>
      <c r="L334" s="32"/>
      <c r="M334" s="33" t="s">
        <v>68</v>
      </c>
      <c r="N334" s="33"/>
      <c r="O334" s="32">
        <v>40</v>
      </c>
      <c r="P334" s="10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9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10"/>
      <c r="P335" s="722" t="s">
        <v>80</v>
      </c>
      <c r="Q335" s="723"/>
      <c r="R335" s="723"/>
      <c r="S335" s="723"/>
      <c r="T335" s="723"/>
      <c r="U335" s="723"/>
      <c r="V335" s="724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10"/>
      <c r="P336" s="722" t="s">
        <v>80</v>
      </c>
      <c r="Q336" s="723"/>
      <c r="R336" s="723"/>
      <c r="S336" s="723"/>
      <c r="T336" s="723"/>
      <c r="U336" s="723"/>
      <c r="V336" s="724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hidden="1" customHeight="1" x14ac:dyDescent="0.25">
      <c r="A338" s="54" t="s">
        <v>534</v>
      </c>
      <c r="B338" s="54" t="s">
        <v>535</v>
      </c>
      <c r="C338" s="31">
        <v>4301051100</v>
      </c>
      <c r="D338" s="697">
        <v>4607091387766</v>
      </c>
      <c r="E338" s="698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102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697">
        <v>4607091387957</v>
      </c>
      <c r="E339" s="698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102</v>
      </c>
      <c r="N339" s="33"/>
      <c r="O339" s="32">
        <v>40</v>
      </c>
      <c r="P339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697">
        <v>4607091387964</v>
      </c>
      <c r="E340" s="698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102</v>
      </c>
      <c r="N340" s="33"/>
      <c r="O340" s="32">
        <v>40</v>
      </c>
      <c r="P340" s="9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697">
        <v>4680115884588</v>
      </c>
      <c r="E341" s="698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102</v>
      </c>
      <c r="N341" s="33"/>
      <c r="O341" s="32">
        <v>40</v>
      </c>
      <c r="P341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697">
        <v>4607091387537</v>
      </c>
      <c r="E342" s="698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102</v>
      </c>
      <c r="N342" s="33"/>
      <c r="O342" s="32">
        <v>40</v>
      </c>
      <c r="P342" s="7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697">
        <v>4607091387513</v>
      </c>
      <c r="E343" s="698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129</v>
      </c>
      <c r="N343" s="33"/>
      <c r="O343" s="32">
        <v>40</v>
      </c>
      <c r="P343" s="8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9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10"/>
      <c r="P344" s="722" t="s">
        <v>80</v>
      </c>
      <c r="Q344" s="723"/>
      <c r="R344" s="723"/>
      <c r="S344" s="723"/>
      <c r="T344" s="723"/>
      <c r="U344" s="723"/>
      <c r="V344" s="724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10"/>
      <c r="P345" s="722" t="s">
        <v>80</v>
      </c>
      <c r="Q345" s="723"/>
      <c r="R345" s="723"/>
      <c r="S345" s="723"/>
      <c r="T345" s="723"/>
      <c r="U345" s="723"/>
      <c r="V345" s="724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170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697">
        <v>4607091380880</v>
      </c>
      <c r="E347" s="698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30</v>
      </c>
      <c r="P347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60</v>
      </c>
      <c r="Y347" s="688">
        <f>IFERROR(IF(X347="",0,CEILING((X347/$H347),1)*$H347),"")</f>
        <v>67.2</v>
      </c>
      <c r="Z347" s="36">
        <f>IFERROR(IF(Y347=0,"",ROUNDUP(Y347/H347,0)*0.01898),"")</f>
        <v>0.15184</v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63.707142857142856</v>
      </c>
      <c r="BN347" s="64">
        <f>IFERROR(Y347*I347/H347,"0")</f>
        <v>71.352000000000004</v>
      </c>
      <c r="BO347" s="64">
        <f>IFERROR(1/J347*(X347/H347),"0")</f>
        <v>0.11160714285714285</v>
      </c>
      <c r="BP347" s="64">
        <f>IFERROR(1/J347*(Y347/H347),"0")</f>
        <v>0.125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697">
        <v>4607091384482</v>
      </c>
      <c r="E348" s="698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102</v>
      </c>
      <c r="N348" s="33"/>
      <c r="O348" s="32">
        <v>30</v>
      </c>
      <c r="P348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400</v>
      </c>
      <c r="Y348" s="688">
        <f>IFERROR(IF(X348="",0,CEILING((X348/$H348),1)*$H348),"")</f>
        <v>405.59999999999997</v>
      </c>
      <c r="Z348" s="36">
        <f>IFERROR(IF(Y348=0,"",ROUNDUP(Y348/H348,0)*0.01898),"")</f>
        <v>0.98696000000000006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426.6153846153847</v>
      </c>
      <c r="BN348" s="64">
        <f>IFERROR(Y348*I348/H348,"0")</f>
        <v>432.58800000000002</v>
      </c>
      <c r="BO348" s="64">
        <f>IFERROR(1/J348*(X348/H348),"0")</f>
        <v>0.80128205128205132</v>
      </c>
      <c r="BP348" s="64">
        <f>IFERROR(1/J348*(Y348/H348),"0")</f>
        <v>0.8125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697">
        <v>4607091380897</v>
      </c>
      <c r="E349" s="698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129</v>
      </c>
      <c r="N349" s="33"/>
      <c r="O349" s="32">
        <v>30</v>
      </c>
      <c r="P349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30</v>
      </c>
      <c r="Y349" s="688">
        <f>IFERROR(IF(X349="",0,CEILING((X349/$H349),1)*$H349),"")</f>
        <v>33.6</v>
      </c>
      <c r="Z349" s="36">
        <f>IFERROR(IF(Y349=0,"",ROUNDUP(Y349/H349,0)*0.01898),"")</f>
        <v>7.5920000000000001E-2</v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31.853571428571428</v>
      </c>
      <c r="BN349" s="64">
        <f>IFERROR(Y349*I349/H349,"0")</f>
        <v>35.676000000000002</v>
      </c>
      <c r="BO349" s="64">
        <f>IFERROR(1/J349*(X349/H349),"0")</f>
        <v>5.5803571428571425E-2</v>
      </c>
      <c r="BP349" s="64">
        <f>IFERROR(1/J349*(Y349/H349),"0")</f>
        <v>6.25E-2</v>
      </c>
    </row>
    <row r="350" spans="1:68" x14ac:dyDescent="0.2">
      <c r="A350" s="709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10"/>
      <c r="P350" s="722" t="s">
        <v>80</v>
      </c>
      <c r="Q350" s="723"/>
      <c r="R350" s="723"/>
      <c r="S350" s="723"/>
      <c r="T350" s="723"/>
      <c r="U350" s="723"/>
      <c r="V350" s="724"/>
      <c r="W350" s="37" t="s">
        <v>81</v>
      </c>
      <c r="X350" s="689">
        <f>IFERROR(X347/H347,"0")+IFERROR(X348/H348,"0")+IFERROR(X349/H349,"0")</f>
        <v>61.996336996336993</v>
      </c>
      <c r="Y350" s="689">
        <f>IFERROR(Y347/H347,"0")+IFERROR(Y348/H348,"0")+IFERROR(Y349/H349,"0")</f>
        <v>64</v>
      </c>
      <c r="Z350" s="689">
        <f>IFERROR(IF(Z347="",0,Z347),"0")+IFERROR(IF(Z348="",0,Z348),"0")+IFERROR(IF(Z349="",0,Z349),"0")</f>
        <v>1.21472</v>
      </c>
      <c r="AA350" s="690"/>
      <c r="AB350" s="690"/>
      <c r="AC350" s="690"/>
    </row>
    <row r="351" spans="1:68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10"/>
      <c r="P351" s="722" t="s">
        <v>80</v>
      </c>
      <c r="Q351" s="723"/>
      <c r="R351" s="723"/>
      <c r="S351" s="723"/>
      <c r="T351" s="723"/>
      <c r="U351" s="723"/>
      <c r="V351" s="724"/>
      <c r="W351" s="37" t="s">
        <v>69</v>
      </c>
      <c r="X351" s="689">
        <f>IFERROR(SUM(X347:X349),"0")</f>
        <v>490</v>
      </c>
      <c r="Y351" s="689">
        <f>IFERROR(SUM(Y347:Y349),"0")</f>
        <v>506.4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697">
        <v>4680115886476</v>
      </c>
      <c r="E353" s="698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81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697">
        <v>4607091388374</v>
      </c>
      <c r="E354" s="698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79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697">
        <v>4607091383102</v>
      </c>
      <c r="E355" s="698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697">
        <v>4607091388404</v>
      </c>
      <c r="E356" s="698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85</v>
      </c>
      <c r="Y356" s="688">
        <f>IFERROR(IF(X356="",0,CEILING((X356/$H356),1)*$H356),"")</f>
        <v>86.699999999999989</v>
      </c>
      <c r="Z356" s="36">
        <f>IFERROR(IF(Y356=0,"",ROUNDUP(Y356/H356,0)*0.00651),"")</f>
        <v>0.22134000000000001</v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96</v>
      </c>
      <c r="BN356" s="64">
        <f>IFERROR(Y356*I356/H356,"0")</f>
        <v>97.92</v>
      </c>
      <c r="BO356" s="64">
        <f>IFERROR(1/J356*(X356/H356),"0")</f>
        <v>0.18315018315018317</v>
      </c>
      <c r="BP356" s="64">
        <f>IFERROR(1/J356*(Y356/H356),"0")</f>
        <v>0.18681318681318682</v>
      </c>
    </row>
    <row r="357" spans="1:68" x14ac:dyDescent="0.2">
      <c r="A357" s="709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10"/>
      <c r="P357" s="722" t="s">
        <v>80</v>
      </c>
      <c r="Q357" s="723"/>
      <c r="R357" s="723"/>
      <c r="S357" s="723"/>
      <c r="T357" s="723"/>
      <c r="U357" s="723"/>
      <c r="V357" s="724"/>
      <c r="W357" s="37" t="s">
        <v>81</v>
      </c>
      <c r="X357" s="689">
        <f>IFERROR(X353/H353,"0")+IFERROR(X354/H354,"0")+IFERROR(X355/H355,"0")+IFERROR(X356/H356,"0")</f>
        <v>33.333333333333336</v>
      </c>
      <c r="Y357" s="689">
        <f>IFERROR(Y353/H353,"0")+IFERROR(Y354/H354,"0")+IFERROR(Y355/H355,"0")+IFERROR(Y356/H356,"0")</f>
        <v>34</v>
      </c>
      <c r="Z357" s="689">
        <f>IFERROR(IF(Z353="",0,Z353),"0")+IFERROR(IF(Z354="",0,Z354),"0")+IFERROR(IF(Z355="",0,Z355),"0")+IFERROR(IF(Z356="",0,Z356),"0")</f>
        <v>0.22134000000000001</v>
      </c>
      <c r="AA357" s="690"/>
      <c r="AB357" s="690"/>
      <c r="AC357" s="690"/>
    </row>
    <row r="358" spans="1:68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10"/>
      <c r="P358" s="722" t="s">
        <v>80</v>
      </c>
      <c r="Q358" s="723"/>
      <c r="R358" s="723"/>
      <c r="S358" s="723"/>
      <c r="T358" s="723"/>
      <c r="U358" s="723"/>
      <c r="V358" s="724"/>
      <c r="W358" s="37" t="s">
        <v>69</v>
      </c>
      <c r="X358" s="689">
        <f>IFERROR(SUM(X353:X356),"0")</f>
        <v>85</v>
      </c>
      <c r="Y358" s="689">
        <f>IFERROR(SUM(Y353:Y356),"0")</f>
        <v>86.699999999999989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697">
        <v>4680115881808</v>
      </c>
      <c r="E360" s="698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697">
        <v>4680115881822</v>
      </c>
      <c r="E361" s="698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697">
        <v>4680115880016</v>
      </c>
      <c r="E362" s="698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9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10"/>
      <c r="P363" s="722" t="s">
        <v>80</v>
      </c>
      <c r="Q363" s="723"/>
      <c r="R363" s="723"/>
      <c r="S363" s="723"/>
      <c r="T363" s="723"/>
      <c r="U363" s="723"/>
      <c r="V363" s="724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10"/>
      <c r="P364" s="722" t="s">
        <v>80</v>
      </c>
      <c r="Q364" s="723"/>
      <c r="R364" s="723"/>
      <c r="S364" s="723"/>
      <c r="T364" s="723"/>
      <c r="U364" s="723"/>
      <c r="V364" s="724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0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144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697">
        <v>4607091383836</v>
      </c>
      <c r="E367" s="698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27</v>
      </c>
      <c r="Y367" s="688">
        <f>IFERROR(IF(X367="",0,CEILING((X367/$H367),1)*$H367),"")</f>
        <v>27</v>
      </c>
      <c r="Z367" s="36">
        <f>IFERROR(IF(Y367=0,"",ROUNDUP(Y367/H367,0)*0.00651),"")</f>
        <v>9.7650000000000001E-2</v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30.419999999999998</v>
      </c>
      <c r="BN367" s="64">
        <f>IFERROR(Y367*I367/H367,"0")</f>
        <v>30.419999999999998</v>
      </c>
      <c r="BO367" s="64">
        <f>IFERROR(1/J367*(X367/H367),"0")</f>
        <v>8.241758241758243E-2</v>
      </c>
      <c r="BP367" s="64">
        <f>IFERROR(1/J367*(Y367/H367),"0")</f>
        <v>8.241758241758243E-2</v>
      </c>
    </row>
    <row r="368" spans="1:68" x14ac:dyDescent="0.2">
      <c r="A368" s="709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10"/>
      <c r="P368" s="722" t="s">
        <v>80</v>
      </c>
      <c r="Q368" s="723"/>
      <c r="R368" s="723"/>
      <c r="S368" s="723"/>
      <c r="T368" s="723"/>
      <c r="U368" s="723"/>
      <c r="V368" s="724"/>
      <c r="W368" s="37" t="s">
        <v>81</v>
      </c>
      <c r="X368" s="689">
        <f>IFERROR(X367/H367,"0")</f>
        <v>15</v>
      </c>
      <c r="Y368" s="689">
        <f>IFERROR(Y367/H367,"0")</f>
        <v>15</v>
      </c>
      <c r="Z368" s="689">
        <f>IFERROR(IF(Z367="",0,Z367),"0")</f>
        <v>9.7650000000000001E-2</v>
      </c>
      <c r="AA368" s="690"/>
      <c r="AB368" s="690"/>
      <c r="AC368" s="690"/>
    </row>
    <row r="369" spans="1:68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10"/>
      <c r="P369" s="722" t="s">
        <v>80</v>
      </c>
      <c r="Q369" s="723"/>
      <c r="R369" s="723"/>
      <c r="S369" s="723"/>
      <c r="T369" s="723"/>
      <c r="U369" s="723"/>
      <c r="V369" s="724"/>
      <c r="W369" s="37" t="s">
        <v>69</v>
      </c>
      <c r="X369" s="689">
        <f>IFERROR(SUM(X367:X367),"0")</f>
        <v>27</v>
      </c>
      <c r="Y369" s="689">
        <f>IFERROR(SUM(Y367:Y367),"0")</f>
        <v>27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697">
        <v>4607091387919</v>
      </c>
      <c r="E371" s="698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697">
        <v>4680115883604</v>
      </c>
      <c r="E372" s="698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102</v>
      </c>
      <c r="N372" s="33"/>
      <c r="O372" s="32">
        <v>45</v>
      </c>
      <c r="P372" s="9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875</v>
      </c>
      <c r="Y372" s="688">
        <f>IFERROR(IF(X372="",0,CEILING((X372/$H372),1)*$H372),"")</f>
        <v>875.7</v>
      </c>
      <c r="Z372" s="36">
        <f>IFERROR(IF(Y372=0,"",ROUNDUP(Y372/H372,0)*0.00651),"")</f>
        <v>2.7146699999999999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980</v>
      </c>
      <c r="BN372" s="64">
        <f>IFERROR(Y372*I372/H372,"0")</f>
        <v>980.78399999999999</v>
      </c>
      <c r="BO372" s="64">
        <f>IFERROR(1/J372*(X372/H372),"0")</f>
        <v>2.2893772893772892</v>
      </c>
      <c r="BP372" s="64">
        <f>IFERROR(1/J372*(Y372/H372),"0")</f>
        <v>2.2912087912087915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697">
        <v>4680115883567</v>
      </c>
      <c r="E373" s="698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129</v>
      </c>
      <c r="N373" s="33"/>
      <c r="O373" s="32">
        <v>40</v>
      </c>
      <c r="P373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454.99999999999989</v>
      </c>
      <c r="Y373" s="688">
        <f>IFERROR(IF(X373="",0,CEILING((X373/$H373),1)*$H373),"")</f>
        <v>455.70000000000005</v>
      </c>
      <c r="Z373" s="36">
        <f>IFERROR(IF(Y373=0,"",ROUNDUP(Y373/H373,0)*0.00651),"")</f>
        <v>1.4126700000000001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506.99999999999977</v>
      </c>
      <c r="BN373" s="64">
        <f>IFERROR(Y373*I373/H373,"0")</f>
        <v>507.78</v>
      </c>
      <c r="BO373" s="64">
        <f>IFERROR(1/J373*(X373/H373),"0")</f>
        <v>1.1904761904761902</v>
      </c>
      <c r="BP373" s="64">
        <f>IFERROR(1/J373*(Y373/H373),"0")</f>
        <v>1.1923076923076923</v>
      </c>
    </row>
    <row r="374" spans="1:68" x14ac:dyDescent="0.2">
      <c r="A374" s="709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10"/>
      <c r="P374" s="722" t="s">
        <v>80</v>
      </c>
      <c r="Q374" s="723"/>
      <c r="R374" s="723"/>
      <c r="S374" s="723"/>
      <c r="T374" s="723"/>
      <c r="U374" s="723"/>
      <c r="V374" s="724"/>
      <c r="W374" s="37" t="s">
        <v>81</v>
      </c>
      <c r="X374" s="689">
        <f>IFERROR(X371/H371,"0")+IFERROR(X372/H372,"0")+IFERROR(X373/H373,"0")</f>
        <v>633.33333333333326</v>
      </c>
      <c r="Y374" s="689">
        <f>IFERROR(Y371/H371,"0")+IFERROR(Y372/H372,"0")+IFERROR(Y373/H373,"0")</f>
        <v>634</v>
      </c>
      <c r="Z374" s="689">
        <f>IFERROR(IF(Z371="",0,Z371),"0")+IFERROR(IF(Z372="",0,Z372),"0")+IFERROR(IF(Z373="",0,Z373),"0")</f>
        <v>4.1273400000000002</v>
      </c>
      <c r="AA374" s="690"/>
      <c r="AB374" s="690"/>
      <c r="AC374" s="690"/>
    </row>
    <row r="375" spans="1:68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10"/>
      <c r="P375" s="722" t="s">
        <v>80</v>
      </c>
      <c r="Q375" s="723"/>
      <c r="R375" s="723"/>
      <c r="S375" s="723"/>
      <c r="T375" s="723"/>
      <c r="U375" s="723"/>
      <c r="V375" s="724"/>
      <c r="W375" s="37" t="s">
        <v>69</v>
      </c>
      <c r="X375" s="689">
        <f>IFERROR(SUM(X371:X373),"0")</f>
        <v>1330</v>
      </c>
      <c r="Y375" s="689">
        <f>IFERROR(SUM(Y371:Y373),"0")</f>
        <v>1331.4</v>
      </c>
      <c r="Z375" s="37"/>
      <c r="AA375" s="690"/>
      <c r="AB375" s="690"/>
      <c r="AC375" s="690"/>
    </row>
    <row r="376" spans="1:68" ht="27.75" hidden="1" customHeight="1" x14ac:dyDescent="0.2">
      <c r="A376" s="777" t="s">
        <v>596</v>
      </c>
      <c r="B376" s="778"/>
      <c r="C376" s="778"/>
      <c r="D376" s="778"/>
      <c r="E376" s="778"/>
      <c r="F376" s="778"/>
      <c r="G376" s="778"/>
      <c r="H376" s="778"/>
      <c r="I376" s="778"/>
      <c r="J376" s="778"/>
      <c r="K376" s="778"/>
      <c r="L376" s="778"/>
      <c r="M376" s="778"/>
      <c r="N376" s="778"/>
      <c r="O376" s="778"/>
      <c r="P376" s="778"/>
      <c r="Q376" s="778"/>
      <c r="R376" s="778"/>
      <c r="S376" s="778"/>
      <c r="T376" s="778"/>
      <c r="U376" s="778"/>
      <c r="V376" s="778"/>
      <c r="W376" s="778"/>
      <c r="X376" s="778"/>
      <c r="Y376" s="778"/>
      <c r="Z376" s="778"/>
      <c r="AA376" s="48"/>
      <c r="AB376" s="48"/>
      <c r="AC376" s="48"/>
    </row>
    <row r="377" spans="1:68" ht="16.5" hidden="1" customHeight="1" x14ac:dyDescent="0.25">
      <c r="A377" s="730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697">
        <v>4680115884847</v>
      </c>
      <c r="E379" s="698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105</v>
      </c>
      <c r="M379" s="33" t="s">
        <v>68</v>
      </c>
      <c r="N379" s="33"/>
      <c r="O379" s="32">
        <v>60</v>
      </c>
      <c r="P379" s="10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400</v>
      </c>
      <c r="Y379" s="688">
        <f t="shared" ref="Y379:Y388" si="57">IFERROR(IF(X379="",0,CEILING((X379/$H379),1)*$H379),"")</f>
        <v>405</v>
      </c>
      <c r="Z379" s="36">
        <f>IFERROR(IF(Y379=0,"",ROUNDUP(Y379/H379,0)*0.02175),"")</f>
        <v>0.58724999999999994</v>
      </c>
      <c r="AA379" s="56"/>
      <c r="AB379" s="57"/>
      <c r="AC379" s="437" t="s">
        <v>600</v>
      </c>
      <c r="AG379" s="64"/>
      <c r="AJ379" s="68" t="s">
        <v>106</v>
      </c>
      <c r="AK379" s="68">
        <v>720</v>
      </c>
      <c r="BB379" s="438" t="s">
        <v>1</v>
      </c>
      <c r="BM379" s="64">
        <f t="shared" ref="BM379:BM388" si="58">IFERROR(X379*I379/H379,"0")</f>
        <v>412.8</v>
      </c>
      <c r="BN379" s="64">
        <f t="shared" ref="BN379:BN388" si="59">IFERROR(Y379*I379/H379,"0")</f>
        <v>417.96000000000004</v>
      </c>
      <c r="BO379" s="64">
        <f t="shared" ref="BO379:BO388" si="60">IFERROR(1/J379*(X379/H379),"0")</f>
        <v>0.55555555555555558</v>
      </c>
      <c r="BP379" s="64">
        <f t="shared" ref="BP379:BP388" si="61">IFERROR(1/J379*(Y379/H379),"0")</f>
        <v>0.5625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697">
        <v>4680115884847</v>
      </c>
      <c r="E380" s="698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392</v>
      </c>
      <c r="N380" s="33"/>
      <c r="O380" s="32">
        <v>60</v>
      </c>
      <c r="P380" s="90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697">
        <v>4680115884854</v>
      </c>
      <c r="E381" s="698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105</v>
      </c>
      <c r="M381" s="33" t="s">
        <v>68</v>
      </c>
      <c r="N381" s="33"/>
      <c r="O381" s="32">
        <v>60</v>
      </c>
      <c r="P381" s="10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300</v>
      </c>
      <c r="Y381" s="688">
        <f t="shared" si="57"/>
        <v>300</v>
      </c>
      <c r="Z381" s="36">
        <f>IFERROR(IF(Y381=0,"",ROUNDUP(Y381/H381,0)*0.02175),"")</f>
        <v>0.43499999999999994</v>
      </c>
      <c r="AA381" s="56"/>
      <c r="AB381" s="57"/>
      <c r="AC381" s="441" t="s">
        <v>605</v>
      </c>
      <c r="AG381" s="64"/>
      <c r="AJ381" s="68" t="s">
        <v>106</v>
      </c>
      <c r="AK381" s="68">
        <v>720</v>
      </c>
      <c r="BB381" s="442" t="s">
        <v>1</v>
      </c>
      <c r="BM381" s="64">
        <f t="shared" si="58"/>
        <v>309.60000000000002</v>
      </c>
      <c r="BN381" s="64">
        <f t="shared" si="59"/>
        <v>309.60000000000002</v>
      </c>
      <c r="BO381" s="64">
        <f t="shared" si="60"/>
        <v>0.41666666666666663</v>
      </c>
      <c r="BP381" s="64">
        <f t="shared" si="61"/>
        <v>0.41666666666666663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697">
        <v>4680115884854</v>
      </c>
      <c r="E382" s="698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392</v>
      </c>
      <c r="N382" s="33"/>
      <c r="O382" s="32">
        <v>60</v>
      </c>
      <c r="P382" s="10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4301011832</v>
      </c>
      <c r="D383" s="697">
        <v>4607091383997</v>
      </c>
      <c r="E383" s="698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/>
      <c r="M383" s="33" t="s">
        <v>129</v>
      </c>
      <c r="N383" s="33"/>
      <c r="O383" s="32">
        <v>60</v>
      </c>
      <c r="P383" s="7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120</v>
      </c>
      <c r="Y383" s="688">
        <f t="shared" si="57"/>
        <v>120</v>
      </c>
      <c r="Z383" s="36">
        <f>IFERROR(IF(Y383=0,"",ROUNDUP(Y383/H383,0)*0.02175),"")</f>
        <v>0.17399999999999999</v>
      </c>
      <c r="AA383" s="56"/>
      <c r="AB383" s="57"/>
      <c r="AC383" s="445" t="s">
        <v>609</v>
      </c>
      <c r="AG383" s="64"/>
      <c r="AJ383" s="68"/>
      <c r="AK383" s="68">
        <v>0</v>
      </c>
      <c r="BB383" s="446" t="s">
        <v>1</v>
      </c>
      <c r="BM383" s="64">
        <f t="shared" si="58"/>
        <v>123.84</v>
      </c>
      <c r="BN383" s="64">
        <f t="shared" si="59"/>
        <v>123.84</v>
      </c>
      <c r="BO383" s="64">
        <f t="shared" si="60"/>
        <v>0.16666666666666666</v>
      </c>
      <c r="BP383" s="64">
        <f t="shared" si="61"/>
        <v>0.16666666666666666</v>
      </c>
    </row>
    <row r="384" spans="1:68" ht="37.5" customHeight="1" x14ac:dyDescent="0.25">
      <c r="A384" s="54" t="s">
        <v>610</v>
      </c>
      <c r="B384" s="54" t="s">
        <v>611</v>
      </c>
      <c r="C384" s="31">
        <v>4301011867</v>
      </c>
      <c r="D384" s="697">
        <v>4680115884830</v>
      </c>
      <c r="E384" s="698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 t="s">
        <v>105</v>
      </c>
      <c r="M384" s="33" t="s">
        <v>68</v>
      </c>
      <c r="N384" s="33"/>
      <c r="O384" s="32">
        <v>60</v>
      </c>
      <c r="P384" s="10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500</v>
      </c>
      <c r="Y384" s="688">
        <f t="shared" si="57"/>
        <v>510</v>
      </c>
      <c r="Z384" s="36">
        <f>IFERROR(IF(Y384=0,"",ROUNDUP(Y384/H384,0)*0.02175),"")</f>
        <v>0.73949999999999994</v>
      </c>
      <c r="AA384" s="56"/>
      <c r="AB384" s="57"/>
      <c r="AC384" s="447" t="s">
        <v>612</v>
      </c>
      <c r="AG384" s="64"/>
      <c r="AJ384" s="68" t="s">
        <v>106</v>
      </c>
      <c r="AK384" s="68">
        <v>720</v>
      </c>
      <c r="BB384" s="448" t="s">
        <v>1</v>
      </c>
      <c r="BM384" s="64">
        <f t="shared" si="58"/>
        <v>516</v>
      </c>
      <c r="BN384" s="64">
        <f t="shared" si="59"/>
        <v>526.32000000000005</v>
      </c>
      <c r="BO384" s="64">
        <f t="shared" si="60"/>
        <v>0.69444444444444442</v>
      </c>
      <c r="BP384" s="64">
        <f t="shared" si="61"/>
        <v>0.70833333333333326</v>
      </c>
    </row>
    <row r="385" spans="1:68" ht="27" hidden="1" customHeight="1" x14ac:dyDescent="0.25">
      <c r="A385" s="54" t="s">
        <v>610</v>
      </c>
      <c r="B385" s="54" t="s">
        <v>613</v>
      </c>
      <c r="C385" s="31">
        <v>4301011943</v>
      </c>
      <c r="D385" s="697">
        <v>4680115884830</v>
      </c>
      <c r="E385" s="698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392</v>
      </c>
      <c r="N385" s="33"/>
      <c r="O385" s="32">
        <v>60</v>
      </c>
      <c r="P385" s="7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602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697">
        <v>4680115882638</v>
      </c>
      <c r="E386" s="698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697">
        <v>4680115884922</v>
      </c>
      <c r="E387" s="698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697">
        <v>4680115884861</v>
      </c>
      <c r="E388" s="698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7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30</v>
      </c>
      <c r="Y388" s="688">
        <f t="shared" si="57"/>
        <v>30</v>
      </c>
      <c r="Z388" s="36">
        <f>IFERROR(IF(Y388=0,"",ROUNDUP(Y388/H388,0)*0.00902),"")</f>
        <v>5.4120000000000001E-2</v>
      </c>
      <c r="AA388" s="56"/>
      <c r="AB388" s="57"/>
      <c r="AC388" s="455" t="s">
        <v>612</v>
      </c>
      <c r="AG388" s="64"/>
      <c r="AJ388" s="68"/>
      <c r="AK388" s="68">
        <v>0</v>
      </c>
      <c r="BB388" s="456" t="s">
        <v>1</v>
      </c>
      <c r="BM388" s="64">
        <f t="shared" si="58"/>
        <v>31.26</v>
      </c>
      <c r="BN388" s="64">
        <f t="shared" si="59"/>
        <v>31.26</v>
      </c>
      <c r="BO388" s="64">
        <f t="shared" si="60"/>
        <v>4.5454545454545456E-2</v>
      </c>
      <c r="BP388" s="64">
        <f t="shared" si="61"/>
        <v>4.5454545454545456E-2</v>
      </c>
    </row>
    <row r="389" spans="1:68" x14ac:dyDescent="0.2">
      <c r="A389" s="709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10"/>
      <c r="P389" s="722" t="s">
        <v>80</v>
      </c>
      <c r="Q389" s="723"/>
      <c r="R389" s="723"/>
      <c r="S389" s="723"/>
      <c r="T389" s="723"/>
      <c r="U389" s="723"/>
      <c r="V389" s="724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94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95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1.9898699999999996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10"/>
      <c r="P390" s="722" t="s">
        <v>80</v>
      </c>
      <c r="Q390" s="723"/>
      <c r="R390" s="723"/>
      <c r="S390" s="723"/>
      <c r="T390" s="723"/>
      <c r="U390" s="723"/>
      <c r="V390" s="724"/>
      <c r="W390" s="37" t="s">
        <v>69</v>
      </c>
      <c r="X390" s="689">
        <f>IFERROR(SUM(X379:X388),"0")</f>
        <v>1350</v>
      </c>
      <c r="Y390" s="689">
        <f>IFERROR(SUM(Y379:Y388),"0")</f>
        <v>1365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133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697">
        <v>4607091383980</v>
      </c>
      <c r="E392" s="698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105</v>
      </c>
      <c r="M392" s="33" t="s">
        <v>94</v>
      </c>
      <c r="N392" s="33"/>
      <c r="O392" s="32">
        <v>50</v>
      </c>
      <c r="P392" s="10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2000</v>
      </c>
      <c r="Y392" s="688">
        <f>IFERROR(IF(X392="",0,CEILING((X392/$H392),1)*$H392),"")</f>
        <v>2010</v>
      </c>
      <c r="Z392" s="36">
        <f>IFERROR(IF(Y392=0,"",ROUNDUP(Y392/H392,0)*0.02175),"")</f>
        <v>2.9144999999999999</v>
      </c>
      <c r="AA392" s="56"/>
      <c r="AB392" s="57"/>
      <c r="AC392" s="457" t="s">
        <v>623</v>
      </c>
      <c r="AG392" s="64"/>
      <c r="AJ392" s="68" t="s">
        <v>106</v>
      </c>
      <c r="AK392" s="68">
        <v>720</v>
      </c>
      <c r="BB392" s="458" t="s">
        <v>1</v>
      </c>
      <c r="BM392" s="64">
        <f>IFERROR(X392*I392/H392,"0")</f>
        <v>2064</v>
      </c>
      <c r="BN392" s="64">
        <f>IFERROR(Y392*I392/H392,"0")</f>
        <v>2074.3200000000002</v>
      </c>
      <c r="BO392" s="64">
        <f>IFERROR(1/J392*(X392/H392),"0")</f>
        <v>2.7777777777777777</v>
      </c>
      <c r="BP392" s="64">
        <f>IFERROR(1/J392*(Y392/H392),"0")</f>
        <v>2.7916666666666665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697">
        <v>4607091384178</v>
      </c>
      <c r="E393" s="698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8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12</v>
      </c>
      <c r="Y393" s="688">
        <f>IFERROR(IF(X393="",0,CEILING((X393/$H393),1)*$H393),"")</f>
        <v>12</v>
      </c>
      <c r="Z393" s="36">
        <f>IFERROR(IF(Y393=0,"",ROUNDUP(Y393/H393,0)*0.00902),"")</f>
        <v>2.7060000000000001E-2</v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12.629999999999999</v>
      </c>
      <c r="BN393" s="64">
        <f>IFERROR(Y393*I393/H393,"0")</f>
        <v>12.629999999999999</v>
      </c>
      <c r="BO393" s="64">
        <f>IFERROR(1/J393*(X393/H393),"0")</f>
        <v>2.2727272727272728E-2</v>
      </c>
      <c r="BP393" s="64">
        <f>IFERROR(1/J393*(Y393/H393),"0")</f>
        <v>2.2727272727272728E-2</v>
      </c>
    </row>
    <row r="394" spans="1:68" x14ac:dyDescent="0.2">
      <c r="A394" s="709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10"/>
      <c r="P394" s="722" t="s">
        <v>80</v>
      </c>
      <c r="Q394" s="723"/>
      <c r="R394" s="723"/>
      <c r="S394" s="723"/>
      <c r="T394" s="723"/>
      <c r="U394" s="723"/>
      <c r="V394" s="724"/>
      <c r="W394" s="37" t="s">
        <v>81</v>
      </c>
      <c r="X394" s="689">
        <f>IFERROR(X392/H392,"0")+IFERROR(X393/H393,"0")</f>
        <v>136.33333333333334</v>
      </c>
      <c r="Y394" s="689">
        <f>IFERROR(Y392/H392,"0")+IFERROR(Y393/H393,"0")</f>
        <v>137</v>
      </c>
      <c r="Z394" s="689">
        <f>IFERROR(IF(Z392="",0,Z392),"0")+IFERROR(IF(Z393="",0,Z393),"0")</f>
        <v>2.94156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10"/>
      <c r="P395" s="722" t="s">
        <v>80</v>
      </c>
      <c r="Q395" s="723"/>
      <c r="R395" s="723"/>
      <c r="S395" s="723"/>
      <c r="T395" s="723"/>
      <c r="U395" s="723"/>
      <c r="V395" s="724"/>
      <c r="W395" s="37" t="s">
        <v>69</v>
      </c>
      <c r="X395" s="689">
        <f>IFERROR(SUM(X392:X393),"0")</f>
        <v>2012</v>
      </c>
      <c r="Y395" s="689">
        <f>IFERROR(SUM(Y392:Y393),"0")</f>
        <v>2022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697">
        <v>4607091383928</v>
      </c>
      <c r="E397" s="698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102</v>
      </c>
      <c r="N397" s="33"/>
      <c r="O397" s="32">
        <v>40</v>
      </c>
      <c r="P397" s="969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697">
        <v>4607091384260</v>
      </c>
      <c r="E398" s="698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102</v>
      </c>
      <c r="N398" s="33"/>
      <c r="O398" s="32">
        <v>40</v>
      </c>
      <c r="P398" s="822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100</v>
      </c>
      <c r="Y398" s="688">
        <f>IFERROR(IF(X398="",0,CEILING((X398/$H398),1)*$H398),"")</f>
        <v>108</v>
      </c>
      <c r="Z398" s="36">
        <f>IFERROR(IF(Y398=0,"",ROUNDUP(Y398/H398,0)*0.01898),"")</f>
        <v>0.22776000000000002</v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105.76666666666667</v>
      </c>
      <c r="BN398" s="64">
        <f>IFERROR(Y398*I398/H398,"0")</f>
        <v>114.22799999999999</v>
      </c>
      <c r="BO398" s="64">
        <f>IFERROR(1/J398*(X398/H398),"0")</f>
        <v>0.1736111111111111</v>
      </c>
      <c r="BP398" s="64">
        <f>IFERROR(1/J398*(Y398/H398),"0")</f>
        <v>0.1875</v>
      </c>
    </row>
    <row r="399" spans="1:68" x14ac:dyDescent="0.2">
      <c r="A399" s="709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10"/>
      <c r="P399" s="722" t="s">
        <v>80</v>
      </c>
      <c r="Q399" s="723"/>
      <c r="R399" s="723"/>
      <c r="S399" s="723"/>
      <c r="T399" s="723"/>
      <c r="U399" s="723"/>
      <c r="V399" s="724"/>
      <c r="W399" s="37" t="s">
        <v>81</v>
      </c>
      <c r="X399" s="689">
        <f>IFERROR(X397/H397,"0")+IFERROR(X398/H398,"0")</f>
        <v>11.111111111111111</v>
      </c>
      <c r="Y399" s="689">
        <f>IFERROR(Y397/H397,"0")+IFERROR(Y398/H398,"0")</f>
        <v>12</v>
      </c>
      <c r="Z399" s="689">
        <f>IFERROR(IF(Z397="",0,Z397),"0")+IFERROR(IF(Z398="",0,Z398),"0")</f>
        <v>0.22776000000000002</v>
      </c>
      <c r="AA399" s="690"/>
      <c r="AB399" s="690"/>
      <c r="AC399" s="690"/>
    </row>
    <row r="400" spans="1:68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10"/>
      <c r="P400" s="722" t="s">
        <v>80</v>
      </c>
      <c r="Q400" s="723"/>
      <c r="R400" s="723"/>
      <c r="S400" s="723"/>
      <c r="T400" s="723"/>
      <c r="U400" s="723"/>
      <c r="V400" s="724"/>
      <c r="W400" s="37" t="s">
        <v>69</v>
      </c>
      <c r="X400" s="689">
        <f>IFERROR(SUM(X397:X398),"0")</f>
        <v>100</v>
      </c>
      <c r="Y400" s="689">
        <f>IFERROR(SUM(Y397:Y398),"0")</f>
        <v>108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170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697">
        <v>4607091384673</v>
      </c>
      <c r="E402" s="698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102</v>
      </c>
      <c r="N402" s="33"/>
      <c r="O402" s="32">
        <v>30</v>
      </c>
      <c r="P402" s="1019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70</v>
      </c>
      <c r="Y402" s="688">
        <f>IFERROR(IF(X402="",0,CEILING((X402/$H402),1)*$H402),"")</f>
        <v>72</v>
      </c>
      <c r="Z402" s="36">
        <f>IFERROR(IF(Y402=0,"",ROUNDUP(Y402/H402,0)*0.01898),"")</f>
        <v>0.15184</v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74.036666666666676</v>
      </c>
      <c r="BN402" s="64">
        <f>IFERROR(Y402*I402/H402,"0")</f>
        <v>76.152000000000001</v>
      </c>
      <c r="BO402" s="64">
        <f>IFERROR(1/J402*(X402/H402),"0")</f>
        <v>0.12152777777777778</v>
      </c>
      <c r="BP402" s="64">
        <f>IFERROR(1/J402*(Y402/H402),"0")</f>
        <v>0.125</v>
      </c>
    </row>
    <row r="403" spans="1:68" x14ac:dyDescent="0.2">
      <c r="A403" s="709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10"/>
      <c r="P403" s="722" t="s">
        <v>80</v>
      </c>
      <c r="Q403" s="723"/>
      <c r="R403" s="723"/>
      <c r="S403" s="723"/>
      <c r="T403" s="723"/>
      <c r="U403" s="723"/>
      <c r="V403" s="724"/>
      <c r="W403" s="37" t="s">
        <v>81</v>
      </c>
      <c r="X403" s="689">
        <f>IFERROR(X402/H402,"0")</f>
        <v>7.7777777777777777</v>
      </c>
      <c r="Y403" s="689">
        <f>IFERROR(Y402/H402,"0")</f>
        <v>8</v>
      </c>
      <c r="Z403" s="689">
        <f>IFERROR(IF(Z402="",0,Z402),"0")</f>
        <v>0.15184</v>
      </c>
      <c r="AA403" s="690"/>
      <c r="AB403" s="690"/>
      <c r="AC403" s="690"/>
    </row>
    <row r="404" spans="1:68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10"/>
      <c r="P404" s="722" t="s">
        <v>80</v>
      </c>
      <c r="Q404" s="723"/>
      <c r="R404" s="723"/>
      <c r="S404" s="723"/>
      <c r="T404" s="723"/>
      <c r="U404" s="723"/>
      <c r="V404" s="724"/>
      <c r="W404" s="37" t="s">
        <v>69</v>
      </c>
      <c r="X404" s="689">
        <f>IFERROR(SUM(X402:X402),"0")</f>
        <v>70</v>
      </c>
      <c r="Y404" s="689">
        <f>IFERROR(SUM(Y402:Y402),"0")</f>
        <v>72</v>
      </c>
      <c r="Z404" s="37"/>
      <c r="AA404" s="690"/>
      <c r="AB404" s="690"/>
      <c r="AC404" s="690"/>
    </row>
    <row r="405" spans="1:68" ht="16.5" hidden="1" customHeight="1" x14ac:dyDescent="0.25">
      <c r="A405" s="730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27" hidden="1" customHeight="1" x14ac:dyDescent="0.25">
      <c r="A407" s="54" t="s">
        <v>639</v>
      </c>
      <c r="B407" s="54" t="s">
        <v>640</v>
      </c>
      <c r="C407" s="31">
        <v>4301011483</v>
      </c>
      <c r="D407" s="697">
        <v>4680115881907</v>
      </c>
      <c r="E407" s="698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639</v>
      </c>
      <c r="B408" s="54" t="s">
        <v>642</v>
      </c>
      <c r="C408" s="31">
        <v>4301011873</v>
      </c>
      <c r="D408" s="697">
        <v>4680115881907</v>
      </c>
      <c r="E408" s="698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5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4301011312</v>
      </c>
      <c r="D409" s="697">
        <v>4607091384192</v>
      </c>
      <c r="E409" s="698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94</v>
      </c>
      <c r="N409" s="33"/>
      <c r="O409" s="32">
        <v>60</v>
      </c>
      <c r="P409" s="8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4301011874</v>
      </c>
      <c r="D410" s="697">
        <v>4680115884892</v>
      </c>
      <c r="E410" s="698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68</v>
      </c>
      <c r="N410" s="33"/>
      <c r="O410" s="32">
        <v>60</v>
      </c>
      <c r="P41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697">
        <v>4680115884885</v>
      </c>
      <c r="E411" s="698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50</v>
      </c>
      <c r="Y411" s="688">
        <f t="shared" si="62"/>
        <v>60</v>
      </c>
      <c r="Z411" s="36">
        <f>IFERROR(IF(Y411=0,"",ROUNDUP(Y411/H411,0)*0.01898),"")</f>
        <v>9.4899999999999998E-2</v>
      </c>
      <c r="AA411" s="56"/>
      <c r="AB411" s="57"/>
      <c r="AC411" s="475" t="s">
        <v>649</v>
      </c>
      <c r="AG411" s="64"/>
      <c r="AJ411" s="68"/>
      <c r="AK411" s="68">
        <v>0</v>
      </c>
      <c r="BB411" s="476" t="s">
        <v>1</v>
      </c>
      <c r="BM411" s="64">
        <f t="shared" si="63"/>
        <v>51.8125</v>
      </c>
      <c r="BN411" s="64">
        <f t="shared" si="64"/>
        <v>62.175000000000004</v>
      </c>
      <c r="BO411" s="64">
        <f t="shared" si="65"/>
        <v>6.5104166666666671E-2</v>
      </c>
      <c r="BP411" s="64">
        <f t="shared" si="66"/>
        <v>7.8125E-2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697">
        <v>4680115884908</v>
      </c>
      <c r="E412" s="698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649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09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10"/>
      <c r="P413" s="722" t="s">
        <v>80</v>
      </c>
      <c r="Q413" s="723"/>
      <c r="R413" s="723"/>
      <c r="S413" s="723"/>
      <c r="T413" s="723"/>
      <c r="U413" s="723"/>
      <c r="V413" s="724"/>
      <c r="W413" s="37" t="s">
        <v>81</v>
      </c>
      <c r="X413" s="689">
        <f>IFERROR(X407/H407,"0")+IFERROR(X408/H408,"0")+IFERROR(X409/H409,"0")+IFERROR(X410/H410,"0")+IFERROR(X411/H411,"0")+IFERROR(X412/H412,"0")</f>
        <v>4.166666666666667</v>
      </c>
      <c r="Y413" s="689">
        <f>IFERROR(Y407/H407,"0")+IFERROR(Y408/H408,"0")+IFERROR(Y409/H409,"0")+IFERROR(Y410/H410,"0")+IFERROR(Y411/H411,"0")+IFERROR(Y412/H412,"0")</f>
        <v>5</v>
      </c>
      <c r="Z413" s="689">
        <f>IFERROR(IF(Z407="",0,Z407),"0")+IFERROR(IF(Z408="",0,Z408),"0")+IFERROR(IF(Z409="",0,Z409),"0")+IFERROR(IF(Z410="",0,Z410),"0")+IFERROR(IF(Z411="",0,Z411),"0")+IFERROR(IF(Z412="",0,Z412),"0")</f>
        <v>9.4899999999999998E-2</v>
      </c>
      <c r="AA413" s="690"/>
      <c r="AB413" s="690"/>
      <c r="AC413" s="690"/>
    </row>
    <row r="414" spans="1:68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10"/>
      <c r="P414" s="722" t="s">
        <v>80</v>
      </c>
      <c r="Q414" s="723"/>
      <c r="R414" s="723"/>
      <c r="S414" s="723"/>
      <c r="T414" s="723"/>
      <c r="U414" s="723"/>
      <c r="V414" s="724"/>
      <c r="W414" s="37" t="s">
        <v>69</v>
      </c>
      <c r="X414" s="689">
        <f>IFERROR(SUM(X407:X412),"0")</f>
        <v>50</v>
      </c>
      <c r="Y414" s="689">
        <f>IFERROR(SUM(Y407:Y412),"0")</f>
        <v>60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144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697">
        <v>4607091384802</v>
      </c>
      <c r="E416" s="698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10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697">
        <v>4607091384826</v>
      </c>
      <c r="E417" s="698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147</v>
      </c>
      <c r="L417" s="32"/>
      <c r="M417" s="33" t="s">
        <v>68</v>
      </c>
      <c r="N417" s="33"/>
      <c r="O417" s="32">
        <v>35</v>
      </c>
      <c r="P417" s="7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9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10"/>
      <c r="P418" s="722" t="s">
        <v>80</v>
      </c>
      <c r="Q418" s="723"/>
      <c r="R418" s="723"/>
      <c r="S418" s="723"/>
      <c r="T418" s="723"/>
      <c r="U418" s="723"/>
      <c r="V418" s="724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10"/>
      <c r="P419" s="722" t="s">
        <v>80</v>
      </c>
      <c r="Q419" s="723"/>
      <c r="R419" s="723"/>
      <c r="S419" s="723"/>
      <c r="T419" s="723"/>
      <c r="U419" s="723"/>
      <c r="V419" s="724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697">
        <v>4607091384246</v>
      </c>
      <c r="E421" s="698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102</v>
      </c>
      <c r="N421" s="33"/>
      <c r="O421" s="32">
        <v>40</v>
      </c>
      <c r="P421" s="75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697">
        <v>4680115881976</v>
      </c>
      <c r="E422" s="698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102</v>
      </c>
      <c r="N422" s="33"/>
      <c r="O422" s="32">
        <v>40</v>
      </c>
      <c r="P422" s="979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697">
        <v>4607091384253</v>
      </c>
      <c r="E423" s="698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102</v>
      </c>
      <c r="N423" s="33"/>
      <c r="O423" s="32">
        <v>40</v>
      </c>
      <c r="P423" s="9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697">
        <v>4607091384253</v>
      </c>
      <c r="E424" s="698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697">
        <v>4680115881969</v>
      </c>
      <c r="E425" s="698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9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10"/>
      <c r="P426" s="722" t="s">
        <v>80</v>
      </c>
      <c r="Q426" s="723"/>
      <c r="R426" s="723"/>
      <c r="S426" s="723"/>
      <c r="T426" s="723"/>
      <c r="U426" s="723"/>
      <c r="V426" s="724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10"/>
      <c r="P427" s="722" t="s">
        <v>80</v>
      </c>
      <c r="Q427" s="723"/>
      <c r="R427" s="723"/>
      <c r="S427" s="723"/>
      <c r="T427" s="723"/>
      <c r="U427" s="723"/>
      <c r="V427" s="724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170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697">
        <v>4607091389357</v>
      </c>
      <c r="E429" s="698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40</v>
      </c>
      <c r="P429" s="997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9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10"/>
      <c r="P430" s="722" t="s">
        <v>80</v>
      </c>
      <c r="Q430" s="723"/>
      <c r="R430" s="723"/>
      <c r="S430" s="723"/>
      <c r="T430" s="723"/>
      <c r="U430" s="723"/>
      <c r="V430" s="724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10"/>
      <c r="P431" s="722" t="s">
        <v>80</v>
      </c>
      <c r="Q431" s="723"/>
      <c r="R431" s="723"/>
      <c r="S431" s="723"/>
      <c r="T431" s="723"/>
      <c r="U431" s="723"/>
      <c r="V431" s="724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77" t="s">
        <v>677</v>
      </c>
      <c r="B432" s="778"/>
      <c r="C432" s="778"/>
      <c r="D432" s="778"/>
      <c r="E432" s="778"/>
      <c r="F432" s="778"/>
      <c r="G432" s="778"/>
      <c r="H432" s="778"/>
      <c r="I432" s="778"/>
      <c r="J432" s="778"/>
      <c r="K432" s="778"/>
      <c r="L432" s="778"/>
      <c r="M432" s="778"/>
      <c r="N432" s="778"/>
      <c r="O432" s="778"/>
      <c r="P432" s="778"/>
      <c r="Q432" s="778"/>
      <c r="R432" s="778"/>
      <c r="S432" s="778"/>
      <c r="T432" s="778"/>
      <c r="U432" s="778"/>
      <c r="V432" s="778"/>
      <c r="W432" s="778"/>
      <c r="X432" s="778"/>
      <c r="Y432" s="778"/>
      <c r="Z432" s="778"/>
      <c r="AA432" s="48"/>
      <c r="AB432" s="48"/>
      <c r="AC432" s="48"/>
    </row>
    <row r="433" spans="1:68" ht="16.5" hidden="1" customHeight="1" x14ac:dyDescent="0.25">
      <c r="A433" s="730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144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697">
        <v>4680115886100</v>
      </c>
      <c r="E435" s="698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42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10</v>
      </c>
      <c r="Y435" s="688">
        <f t="shared" ref="Y435:Y446" si="67">IFERROR(IF(X435="",0,CEILING((X435/$H435),1)*$H435),"")</f>
        <v>10.8</v>
      </c>
      <c r="Z435" s="36">
        <f>IFERROR(IF(Y435=0,"",ROUNDUP(Y435/H435,0)*0.00902),"")</f>
        <v>1.804E-2</v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10.388888888888889</v>
      </c>
      <c r="BN435" s="64">
        <f t="shared" ref="BN435:BN446" si="69">IFERROR(Y435*I435/H435,"0")</f>
        <v>11.22</v>
      </c>
      <c r="BO435" s="64">
        <f t="shared" ref="BO435:BO446" si="70">IFERROR(1/J435*(X435/H435),"0")</f>
        <v>1.4029180695847361E-2</v>
      </c>
      <c r="BP435" s="64">
        <f t="shared" ref="BP435:BP446" si="71">IFERROR(1/J435*(Y435/H435),"0")</f>
        <v>1.5151515151515152E-2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697">
        <v>4680115886117</v>
      </c>
      <c r="E436" s="698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8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697">
        <v>4680115886117</v>
      </c>
      <c r="E437" s="698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80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697">
        <v>4680115886124</v>
      </c>
      <c r="E438" s="698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51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10</v>
      </c>
      <c r="Y438" s="688">
        <f t="shared" si="67"/>
        <v>10.8</v>
      </c>
      <c r="Z438" s="36">
        <f>IFERROR(IF(Y438=0,"",ROUNDUP(Y438/H438,0)*0.00902),"")</f>
        <v>1.804E-2</v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10.388888888888889</v>
      </c>
      <c r="BN438" s="64">
        <f t="shared" si="69"/>
        <v>11.22</v>
      </c>
      <c r="BO438" s="64">
        <f t="shared" si="70"/>
        <v>1.4029180695847361E-2</v>
      </c>
      <c r="BP438" s="64">
        <f t="shared" si="71"/>
        <v>1.5151515151515152E-2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697">
        <v>4680115883147</v>
      </c>
      <c r="E439" s="698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147</v>
      </c>
      <c r="L439" s="32"/>
      <c r="M439" s="33" t="s">
        <v>68</v>
      </c>
      <c r="N439" s="33"/>
      <c r="O439" s="32">
        <v>50</v>
      </c>
      <c r="P439" s="7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697">
        <v>4680115883147</v>
      </c>
      <c r="E440" s="698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147</v>
      </c>
      <c r="L440" s="32"/>
      <c r="M440" s="33" t="s">
        <v>68</v>
      </c>
      <c r="N440" s="33"/>
      <c r="O440" s="32">
        <v>50</v>
      </c>
      <c r="P440" s="914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697">
        <v>4607091384338</v>
      </c>
      <c r="E441" s="698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147</v>
      </c>
      <c r="L441" s="32"/>
      <c r="M441" s="33" t="s">
        <v>68</v>
      </c>
      <c r="N441" s="33"/>
      <c r="O441" s="32">
        <v>50</v>
      </c>
      <c r="P441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10.5</v>
      </c>
      <c r="Y441" s="688">
        <f t="shared" si="67"/>
        <v>10.5</v>
      </c>
      <c r="Z441" s="36">
        <f t="shared" si="72"/>
        <v>2.5100000000000001E-2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11.149999999999999</v>
      </c>
      <c r="BN441" s="64">
        <f t="shared" si="69"/>
        <v>11.149999999999999</v>
      </c>
      <c r="BO441" s="64">
        <f t="shared" si="70"/>
        <v>2.1367521367521368E-2</v>
      </c>
      <c r="BP441" s="64">
        <f t="shared" si="71"/>
        <v>2.1367521367521368E-2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697">
        <v>4607091389524</v>
      </c>
      <c r="E442" s="698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147</v>
      </c>
      <c r="L442" s="32"/>
      <c r="M442" s="33" t="s">
        <v>68</v>
      </c>
      <c r="N442" s="33"/>
      <c r="O442" s="32">
        <v>50</v>
      </c>
      <c r="P442" s="9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14</v>
      </c>
      <c r="Y442" s="688">
        <f t="shared" si="67"/>
        <v>14.700000000000001</v>
      </c>
      <c r="Z442" s="36">
        <f t="shared" si="72"/>
        <v>3.5140000000000005E-2</v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14.866666666666665</v>
      </c>
      <c r="BN442" s="64">
        <f t="shared" si="69"/>
        <v>15.61</v>
      </c>
      <c r="BO442" s="64">
        <f t="shared" si="70"/>
        <v>2.8490028490028491E-2</v>
      </c>
      <c r="BP442" s="64">
        <f t="shared" si="71"/>
        <v>2.9914529914529919E-2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697">
        <v>4680115883161</v>
      </c>
      <c r="E443" s="698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147</v>
      </c>
      <c r="L443" s="32"/>
      <c r="M443" s="33" t="s">
        <v>68</v>
      </c>
      <c r="N443" s="33"/>
      <c r="O443" s="32">
        <v>50</v>
      </c>
      <c r="P443" s="10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697">
        <v>4680115883161</v>
      </c>
      <c r="E444" s="698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708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697">
        <v>4607091389531</v>
      </c>
      <c r="E445" s="698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10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35</v>
      </c>
      <c r="Y445" s="688">
        <f t="shared" si="67"/>
        <v>35.700000000000003</v>
      </c>
      <c r="Z445" s="36">
        <f t="shared" si="72"/>
        <v>8.5339999999999999E-2</v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37.166666666666664</v>
      </c>
      <c r="BN445" s="64">
        <f t="shared" si="69"/>
        <v>37.910000000000004</v>
      </c>
      <c r="BO445" s="64">
        <f t="shared" si="70"/>
        <v>7.1225071225071226E-2</v>
      </c>
      <c r="BP445" s="64">
        <f t="shared" si="71"/>
        <v>7.2649572649572655E-2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697">
        <v>4607091384345</v>
      </c>
      <c r="E446" s="698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9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9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10"/>
      <c r="P447" s="722" t="s">
        <v>80</v>
      </c>
      <c r="Q447" s="723"/>
      <c r="R447" s="723"/>
      <c r="S447" s="723"/>
      <c r="T447" s="723"/>
      <c r="U447" s="723"/>
      <c r="V447" s="724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32.037037037037031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33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0.18165999999999999</v>
      </c>
      <c r="AA447" s="690"/>
      <c r="AB447" s="690"/>
      <c r="AC447" s="690"/>
    </row>
    <row r="448" spans="1:68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10"/>
      <c r="P448" s="722" t="s">
        <v>80</v>
      </c>
      <c r="Q448" s="723"/>
      <c r="R448" s="723"/>
      <c r="S448" s="723"/>
      <c r="T448" s="723"/>
      <c r="U448" s="723"/>
      <c r="V448" s="724"/>
      <c r="W448" s="37" t="s">
        <v>69</v>
      </c>
      <c r="X448" s="689">
        <f>IFERROR(SUM(X435:X446),"0")</f>
        <v>79.5</v>
      </c>
      <c r="Y448" s="689">
        <f>IFERROR(SUM(Y435:Y446),"0")</f>
        <v>82.5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697">
        <v>4607091384352</v>
      </c>
      <c r="E450" s="698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102</v>
      </c>
      <c r="N450" s="33"/>
      <c r="O450" s="32">
        <v>45</v>
      </c>
      <c r="P450" s="9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697">
        <v>4607091389654</v>
      </c>
      <c r="E451" s="698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102</v>
      </c>
      <c r="N451" s="33"/>
      <c r="O451" s="32">
        <v>45</v>
      </c>
      <c r="P451" s="9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9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10"/>
      <c r="P452" s="722" t="s">
        <v>80</v>
      </c>
      <c r="Q452" s="723"/>
      <c r="R452" s="723"/>
      <c r="S452" s="723"/>
      <c r="T452" s="723"/>
      <c r="U452" s="723"/>
      <c r="V452" s="724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10"/>
      <c r="P453" s="722" t="s">
        <v>80</v>
      </c>
      <c r="Q453" s="723"/>
      <c r="R453" s="723"/>
      <c r="S453" s="723"/>
      <c r="T453" s="723"/>
      <c r="U453" s="723"/>
      <c r="V453" s="724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0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133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697">
        <v>4680115885240</v>
      </c>
      <c r="E456" s="698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100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697">
        <v>4607091389364</v>
      </c>
      <c r="E457" s="698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9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10"/>
      <c r="P458" s="722" t="s">
        <v>80</v>
      </c>
      <c r="Q458" s="723"/>
      <c r="R458" s="723"/>
      <c r="S458" s="723"/>
      <c r="T458" s="723"/>
      <c r="U458" s="723"/>
      <c r="V458" s="724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10"/>
      <c r="P459" s="722" t="s">
        <v>80</v>
      </c>
      <c r="Q459" s="723"/>
      <c r="R459" s="723"/>
      <c r="S459" s="723"/>
      <c r="T459" s="723"/>
      <c r="U459" s="723"/>
      <c r="V459" s="724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144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697">
        <v>4680115886094</v>
      </c>
      <c r="E461" s="698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41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10</v>
      </c>
      <c r="Y461" s="688">
        <f>IFERROR(IF(X461="",0,CEILING((X461/$H461),1)*$H461),"")</f>
        <v>10.8</v>
      </c>
      <c r="Z461" s="36">
        <f>IFERROR(IF(Y461=0,"",ROUNDUP(Y461/H461,0)*0.00902),"")</f>
        <v>1.804E-2</v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10.388888888888889</v>
      </c>
      <c r="BN461" s="64">
        <f>IFERROR(Y461*I461/H461,"0")</f>
        <v>11.22</v>
      </c>
      <c r="BO461" s="64">
        <f>IFERROR(1/J461*(X461/H461),"0")</f>
        <v>1.4029180695847361E-2</v>
      </c>
      <c r="BP461" s="64">
        <f>IFERROR(1/J461*(Y461/H461),"0")</f>
        <v>1.5151515151515152E-2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697">
        <v>4607091389425</v>
      </c>
      <c r="E462" s="698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147</v>
      </c>
      <c r="L462" s="32"/>
      <c r="M462" s="33" t="s">
        <v>68</v>
      </c>
      <c r="N462" s="33"/>
      <c r="O462" s="32">
        <v>50</v>
      </c>
      <c r="P46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697">
        <v>4680115880771</v>
      </c>
      <c r="E463" s="698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147</v>
      </c>
      <c r="L463" s="32"/>
      <c r="M463" s="33" t="s">
        <v>68</v>
      </c>
      <c r="N463" s="33"/>
      <c r="O463" s="32">
        <v>50</v>
      </c>
      <c r="P463" s="804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697">
        <v>4607091389500</v>
      </c>
      <c r="E464" s="698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147</v>
      </c>
      <c r="L464" s="32"/>
      <c r="M464" s="33" t="s">
        <v>68</v>
      </c>
      <c r="N464" s="33"/>
      <c r="O464" s="32">
        <v>50</v>
      </c>
      <c r="P46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9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10"/>
      <c r="P465" s="722" t="s">
        <v>80</v>
      </c>
      <c r="Q465" s="723"/>
      <c r="R465" s="723"/>
      <c r="S465" s="723"/>
      <c r="T465" s="723"/>
      <c r="U465" s="723"/>
      <c r="V465" s="724"/>
      <c r="W465" s="37" t="s">
        <v>81</v>
      </c>
      <c r="X465" s="689">
        <f>IFERROR(X461/H461,"0")+IFERROR(X462/H462,"0")+IFERROR(X463/H463,"0")+IFERROR(X464/H464,"0")</f>
        <v>1.8518518518518516</v>
      </c>
      <c r="Y465" s="689">
        <f>IFERROR(Y461/H461,"0")+IFERROR(Y462/H462,"0")+IFERROR(Y463/H463,"0")+IFERROR(Y464/H464,"0")</f>
        <v>2</v>
      </c>
      <c r="Z465" s="689">
        <f>IFERROR(IF(Z461="",0,Z461),"0")+IFERROR(IF(Z462="",0,Z462),"0")+IFERROR(IF(Z463="",0,Z463),"0")+IFERROR(IF(Z464="",0,Z464),"0")</f>
        <v>1.804E-2</v>
      </c>
      <c r="AA465" s="690"/>
      <c r="AB465" s="690"/>
      <c r="AC465" s="690"/>
    </row>
    <row r="466" spans="1:68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10"/>
      <c r="P466" s="722" t="s">
        <v>80</v>
      </c>
      <c r="Q466" s="723"/>
      <c r="R466" s="723"/>
      <c r="S466" s="723"/>
      <c r="T466" s="723"/>
      <c r="U466" s="723"/>
      <c r="V466" s="724"/>
      <c r="W466" s="37" t="s">
        <v>69</v>
      </c>
      <c r="X466" s="689">
        <f>IFERROR(SUM(X461:X464),"0")</f>
        <v>10</v>
      </c>
      <c r="Y466" s="689">
        <f>IFERROR(SUM(Y461:Y464),"0")</f>
        <v>10.8</v>
      </c>
      <c r="Z466" s="37"/>
      <c r="AA466" s="690"/>
      <c r="AB466" s="690"/>
      <c r="AC466" s="690"/>
    </row>
    <row r="467" spans="1:68" ht="16.5" hidden="1" customHeight="1" x14ac:dyDescent="0.25">
      <c r="A467" s="730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144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697">
        <v>4680115885189</v>
      </c>
      <c r="E469" s="698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147</v>
      </c>
      <c r="L469" s="32"/>
      <c r="M469" s="33" t="s">
        <v>68</v>
      </c>
      <c r="N469" s="33"/>
      <c r="O469" s="32">
        <v>40</v>
      </c>
      <c r="P469" s="9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4</v>
      </c>
      <c r="Y469" s="688">
        <f>IFERROR(IF(X469="",0,CEILING((X469/$H469),1)*$H469),"")</f>
        <v>4.8</v>
      </c>
      <c r="Z469" s="36">
        <f>IFERROR(IF(Y469=0,"",ROUNDUP(Y469/H469,0)*0.00502),"")</f>
        <v>2.0080000000000001E-2</v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4.5733333333333341</v>
      </c>
      <c r="BN469" s="64">
        <f>IFERROR(Y469*I469/H469,"0")</f>
        <v>5.4880000000000004</v>
      </c>
      <c r="BO469" s="64">
        <f>IFERROR(1/J469*(X469/H469),"0")</f>
        <v>1.4245014245014247E-2</v>
      </c>
      <c r="BP469" s="64">
        <f>IFERROR(1/J469*(Y469/H469),"0")</f>
        <v>1.7094017094017096E-2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697">
        <v>4680115885110</v>
      </c>
      <c r="E470" s="698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798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09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10"/>
      <c r="P471" s="722" t="s">
        <v>80</v>
      </c>
      <c r="Q471" s="723"/>
      <c r="R471" s="723"/>
      <c r="S471" s="723"/>
      <c r="T471" s="723"/>
      <c r="U471" s="723"/>
      <c r="V471" s="724"/>
      <c r="W471" s="37" t="s">
        <v>81</v>
      </c>
      <c r="X471" s="689">
        <f>IFERROR(X469/H469,"0")+IFERROR(X470/H470,"0")</f>
        <v>3.3333333333333335</v>
      </c>
      <c r="Y471" s="689">
        <f>IFERROR(Y469/H469,"0")+IFERROR(Y470/H470,"0")</f>
        <v>4</v>
      </c>
      <c r="Z471" s="689">
        <f>IFERROR(IF(Z469="",0,Z469),"0")+IFERROR(IF(Z470="",0,Z470),"0")</f>
        <v>2.0080000000000001E-2</v>
      </c>
      <c r="AA471" s="690"/>
      <c r="AB471" s="690"/>
      <c r="AC471" s="690"/>
    </row>
    <row r="472" spans="1:68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10"/>
      <c r="P472" s="722" t="s">
        <v>80</v>
      </c>
      <c r="Q472" s="723"/>
      <c r="R472" s="723"/>
      <c r="S472" s="723"/>
      <c r="T472" s="723"/>
      <c r="U472" s="723"/>
      <c r="V472" s="724"/>
      <c r="W472" s="37" t="s">
        <v>69</v>
      </c>
      <c r="X472" s="689">
        <f>IFERROR(SUM(X469:X470),"0")</f>
        <v>4</v>
      </c>
      <c r="Y472" s="689">
        <f>IFERROR(SUM(Y469:Y470),"0")</f>
        <v>4.8</v>
      </c>
      <c r="Z472" s="37"/>
      <c r="AA472" s="690"/>
      <c r="AB472" s="690"/>
      <c r="AC472" s="690"/>
    </row>
    <row r="473" spans="1:68" ht="16.5" hidden="1" customHeight="1" x14ac:dyDescent="0.25">
      <c r="A473" s="730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144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697">
        <v>4680115885103</v>
      </c>
      <c r="E475" s="698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9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10"/>
      <c r="P476" s="722" t="s">
        <v>80</v>
      </c>
      <c r="Q476" s="723"/>
      <c r="R476" s="723"/>
      <c r="S476" s="723"/>
      <c r="T476" s="723"/>
      <c r="U476" s="723"/>
      <c r="V476" s="724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10"/>
      <c r="P477" s="722" t="s">
        <v>80</v>
      </c>
      <c r="Q477" s="723"/>
      <c r="R477" s="723"/>
      <c r="S477" s="723"/>
      <c r="T477" s="723"/>
      <c r="U477" s="723"/>
      <c r="V477" s="724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170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697">
        <v>4680115885509</v>
      </c>
      <c r="E479" s="698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99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9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10"/>
      <c r="P480" s="722" t="s">
        <v>80</v>
      </c>
      <c r="Q480" s="723"/>
      <c r="R480" s="723"/>
      <c r="S480" s="723"/>
      <c r="T480" s="723"/>
      <c r="U480" s="723"/>
      <c r="V480" s="724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10"/>
      <c r="P481" s="722" t="s">
        <v>80</v>
      </c>
      <c r="Q481" s="723"/>
      <c r="R481" s="723"/>
      <c r="S481" s="723"/>
      <c r="T481" s="723"/>
      <c r="U481" s="723"/>
      <c r="V481" s="724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77" t="s">
        <v>752</v>
      </c>
      <c r="B482" s="778"/>
      <c r="C482" s="778"/>
      <c r="D482" s="778"/>
      <c r="E482" s="778"/>
      <c r="F482" s="778"/>
      <c r="G482" s="778"/>
      <c r="H482" s="778"/>
      <c r="I482" s="778"/>
      <c r="J482" s="778"/>
      <c r="K482" s="778"/>
      <c r="L482" s="778"/>
      <c r="M482" s="778"/>
      <c r="N482" s="778"/>
      <c r="O482" s="778"/>
      <c r="P482" s="778"/>
      <c r="Q482" s="778"/>
      <c r="R482" s="778"/>
      <c r="S482" s="778"/>
      <c r="T482" s="778"/>
      <c r="U482" s="778"/>
      <c r="V482" s="778"/>
      <c r="W482" s="778"/>
      <c r="X482" s="778"/>
      <c r="Y482" s="778"/>
      <c r="Z482" s="778"/>
      <c r="AA482" s="48"/>
      <c r="AB482" s="48"/>
      <c r="AC482" s="48"/>
    </row>
    <row r="483" spans="1:68" ht="16.5" hidden="1" customHeight="1" x14ac:dyDescent="0.25">
      <c r="A483" s="730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697">
        <v>4607091389067</v>
      </c>
      <c r="E485" s="698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60</v>
      </c>
      <c r="Y485" s="688">
        <f t="shared" ref="Y485:Y500" si="73">IFERROR(IF(X485="",0,CEILING((X485/$H485),1)*$H485),"")</f>
        <v>63.36</v>
      </c>
      <c r="Z485" s="36">
        <f t="shared" ref="Z485:Z490" si="74">IFERROR(IF(Y485=0,"",ROUNDUP(Y485/H485,0)*0.01196),"")</f>
        <v>0.14352000000000001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64.090909090909079</v>
      </c>
      <c r="BN485" s="64">
        <f t="shared" ref="BN485:BN500" si="76">IFERROR(Y485*I485/H485,"0")</f>
        <v>67.679999999999993</v>
      </c>
      <c r="BO485" s="64">
        <f t="shared" ref="BO485:BO500" si="77">IFERROR(1/J485*(X485/H485),"0")</f>
        <v>0.10926573426573427</v>
      </c>
      <c r="BP485" s="64">
        <f t="shared" ref="BP485:BP500" si="78">IFERROR(1/J485*(Y485/H485),"0")</f>
        <v>0.11538461538461539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697">
        <v>4680115885271</v>
      </c>
      <c r="E486" s="698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697">
        <v>4680115885226</v>
      </c>
      <c r="E487" s="698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102</v>
      </c>
      <c r="N487" s="33"/>
      <c r="O487" s="32">
        <v>60</v>
      </c>
      <c r="P487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120</v>
      </c>
      <c r="Y487" s="688">
        <f t="shared" si="73"/>
        <v>121.44000000000001</v>
      </c>
      <c r="Z487" s="36">
        <f t="shared" si="74"/>
        <v>0.27507999999999999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128.18181818181816</v>
      </c>
      <c r="BN487" s="64">
        <f t="shared" si="76"/>
        <v>129.72</v>
      </c>
      <c r="BO487" s="64">
        <f t="shared" si="77"/>
        <v>0.21853146853146854</v>
      </c>
      <c r="BP487" s="64">
        <f t="shared" si="78"/>
        <v>0.22115384615384617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697">
        <v>4680115884502</v>
      </c>
      <c r="E488" s="698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697">
        <v>4607091389104</v>
      </c>
      <c r="E489" s="698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150</v>
      </c>
      <c r="Y489" s="688">
        <f t="shared" si="73"/>
        <v>153.12</v>
      </c>
      <c r="Z489" s="36">
        <f t="shared" si="74"/>
        <v>0.34683999999999998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160.22727272727272</v>
      </c>
      <c r="BN489" s="64">
        <f t="shared" si="76"/>
        <v>163.56</v>
      </c>
      <c r="BO489" s="64">
        <f t="shared" si="77"/>
        <v>0.27316433566433568</v>
      </c>
      <c r="BP489" s="64">
        <f t="shared" si="78"/>
        <v>0.27884615384615385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697">
        <v>4680115884519</v>
      </c>
      <c r="E490" s="698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102</v>
      </c>
      <c r="N490" s="33"/>
      <c r="O490" s="32">
        <v>60</v>
      </c>
      <c r="P490" s="8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697">
        <v>4680115886391</v>
      </c>
      <c r="E491" s="698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102</v>
      </c>
      <c r="N491" s="33"/>
      <c r="O491" s="32">
        <v>60</v>
      </c>
      <c r="P491" s="918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697">
        <v>4680115880603</v>
      </c>
      <c r="E492" s="698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9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168</v>
      </c>
      <c r="Y492" s="688">
        <f t="shared" si="73"/>
        <v>169.20000000000002</v>
      </c>
      <c r="Z492" s="36">
        <f>IFERROR(IF(Y492=0,"",ROUNDUP(Y492/H492,0)*0.00902),"")</f>
        <v>0.42393999999999998</v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177.8</v>
      </c>
      <c r="BN492" s="64">
        <f t="shared" si="76"/>
        <v>179.07000000000002</v>
      </c>
      <c r="BO492" s="64">
        <f t="shared" si="77"/>
        <v>0.35353535353535354</v>
      </c>
      <c r="BP492" s="64">
        <f t="shared" si="78"/>
        <v>0.35606060606060613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697">
        <v>4680115880603</v>
      </c>
      <c r="E493" s="698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697">
        <v>4680115882782</v>
      </c>
      <c r="E494" s="698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10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697">
        <v>4680115886469</v>
      </c>
      <c r="E495" s="698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78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697">
        <v>4680115885479</v>
      </c>
      <c r="E496" s="698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45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697">
        <v>4607091389982</v>
      </c>
      <c r="E497" s="698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120</v>
      </c>
      <c r="Y497" s="688">
        <f t="shared" si="73"/>
        <v>122.4</v>
      </c>
      <c r="Z497" s="36">
        <f>IFERROR(IF(Y497=0,"",ROUNDUP(Y497/H497,0)*0.00902),"")</f>
        <v>0.30668000000000001</v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127</v>
      </c>
      <c r="BN497" s="64">
        <f t="shared" si="76"/>
        <v>129.54000000000002</v>
      </c>
      <c r="BO497" s="64">
        <f t="shared" si="77"/>
        <v>0.25252525252525254</v>
      </c>
      <c r="BP497" s="64">
        <f t="shared" si="78"/>
        <v>0.25757575757575757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697">
        <v>4607091389982</v>
      </c>
      <c r="E498" s="698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10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697">
        <v>4680115886483</v>
      </c>
      <c r="E499" s="698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44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697">
        <v>4680115886490</v>
      </c>
      <c r="E500" s="698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9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10"/>
      <c r="P501" s="722" t="s">
        <v>80</v>
      </c>
      <c r="Q501" s="723"/>
      <c r="R501" s="723"/>
      <c r="S501" s="723"/>
      <c r="T501" s="723"/>
      <c r="U501" s="723"/>
      <c r="V501" s="724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142.5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145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1.4960599999999999</v>
      </c>
      <c r="AA501" s="690"/>
      <c r="AB501" s="690"/>
      <c r="AC501" s="690"/>
    </row>
    <row r="502" spans="1:68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10"/>
      <c r="P502" s="722" t="s">
        <v>80</v>
      </c>
      <c r="Q502" s="723"/>
      <c r="R502" s="723"/>
      <c r="S502" s="723"/>
      <c r="T502" s="723"/>
      <c r="U502" s="723"/>
      <c r="V502" s="724"/>
      <c r="W502" s="37" t="s">
        <v>69</v>
      </c>
      <c r="X502" s="689">
        <f>IFERROR(SUM(X485:X500),"0")</f>
        <v>618</v>
      </c>
      <c r="Y502" s="689">
        <f>IFERROR(SUM(Y485:Y500),"0")</f>
        <v>629.52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133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697">
        <v>4607091388930</v>
      </c>
      <c r="E504" s="698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200</v>
      </c>
      <c r="Y504" s="688">
        <f>IFERROR(IF(X504="",0,CEILING((X504/$H504),1)*$H504),"")</f>
        <v>200.64000000000001</v>
      </c>
      <c r="Z504" s="36">
        <f>IFERROR(IF(Y504=0,"",ROUNDUP(Y504/H504,0)*0.01196),"")</f>
        <v>0.45448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213.63636363636363</v>
      </c>
      <c r="BN504" s="64">
        <f>IFERROR(Y504*I504/H504,"0")</f>
        <v>214.32</v>
      </c>
      <c r="BO504" s="64">
        <f>IFERROR(1/J504*(X504/H504),"0")</f>
        <v>0.36421911421911418</v>
      </c>
      <c r="BP504" s="64">
        <f>IFERROR(1/J504*(Y504/H504),"0")</f>
        <v>0.36538461538461542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697">
        <v>4607091388930</v>
      </c>
      <c r="E505" s="698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102</v>
      </c>
      <c r="N505" s="33"/>
      <c r="O505" s="32">
        <v>70</v>
      </c>
      <c r="P505" s="735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697">
        <v>4680115886407</v>
      </c>
      <c r="E506" s="698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102</v>
      </c>
      <c r="N506" s="33"/>
      <c r="O506" s="32">
        <v>70</v>
      </c>
      <c r="P506" s="892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697">
        <v>4680115880054</v>
      </c>
      <c r="E507" s="698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6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9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10"/>
      <c r="P508" s="722" t="s">
        <v>80</v>
      </c>
      <c r="Q508" s="723"/>
      <c r="R508" s="723"/>
      <c r="S508" s="723"/>
      <c r="T508" s="723"/>
      <c r="U508" s="723"/>
      <c r="V508" s="724"/>
      <c r="W508" s="37" t="s">
        <v>81</v>
      </c>
      <c r="X508" s="689">
        <f>IFERROR(X504/H504,"0")+IFERROR(X505/H505,"0")+IFERROR(X506/H506,"0")+IFERROR(X507/H507,"0")</f>
        <v>37.878787878787875</v>
      </c>
      <c r="Y508" s="689">
        <f>IFERROR(Y504/H504,"0")+IFERROR(Y505/H505,"0")+IFERROR(Y506/H506,"0")+IFERROR(Y507/H507,"0")</f>
        <v>38</v>
      </c>
      <c r="Z508" s="689">
        <f>IFERROR(IF(Z504="",0,Z504),"0")+IFERROR(IF(Z505="",0,Z505),"0")+IFERROR(IF(Z506="",0,Z506),"0")+IFERROR(IF(Z507="",0,Z507),"0")</f>
        <v>0.45448</v>
      </c>
      <c r="AA508" s="690"/>
      <c r="AB508" s="690"/>
      <c r="AC508" s="690"/>
    </row>
    <row r="509" spans="1:68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10"/>
      <c r="P509" s="722" t="s">
        <v>80</v>
      </c>
      <c r="Q509" s="723"/>
      <c r="R509" s="723"/>
      <c r="S509" s="723"/>
      <c r="T509" s="723"/>
      <c r="U509" s="723"/>
      <c r="V509" s="724"/>
      <c r="W509" s="37" t="s">
        <v>69</v>
      </c>
      <c r="X509" s="689">
        <f>IFERROR(SUM(X504:X507),"0")</f>
        <v>200</v>
      </c>
      <c r="Y509" s="689">
        <f>IFERROR(SUM(Y504:Y507),"0")</f>
        <v>200.64000000000001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144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697">
        <v>4680115883116</v>
      </c>
      <c r="E511" s="698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04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60</v>
      </c>
      <c r="Y511" s="688">
        <f t="shared" ref="Y511:Y522" si="79">IFERROR(IF(X511="",0,CEILING((X511/$H511),1)*$H511),"")</f>
        <v>63.36</v>
      </c>
      <c r="Z511" s="36">
        <f>IFERROR(IF(Y511=0,"",ROUNDUP(Y511/H511,0)*0.01196),"")</f>
        <v>0.14352000000000001</v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64.090909090909079</v>
      </c>
      <c r="BN511" s="64">
        <f t="shared" ref="BN511:BN522" si="81">IFERROR(Y511*I511/H511,"0")</f>
        <v>67.679999999999993</v>
      </c>
      <c r="BO511" s="64">
        <f t="shared" ref="BO511:BO522" si="82">IFERROR(1/J511*(X511/H511),"0")</f>
        <v>0.10926573426573427</v>
      </c>
      <c r="BP511" s="64">
        <f t="shared" ref="BP511:BP522" si="83">IFERROR(1/J511*(Y511/H511),"0")</f>
        <v>0.11538461538461539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697">
        <v>4680115883093</v>
      </c>
      <c r="E512" s="698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71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50</v>
      </c>
      <c r="Y512" s="688">
        <f t="shared" si="79"/>
        <v>52.800000000000004</v>
      </c>
      <c r="Z512" s="36">
        <f>IFERROR(IF(Y512=0,"",ROUNDUP(Y512/H512,0)*0.01196),"")</f>
        <v>0.1196</v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53.409090909090907</v>
      </c>
      <c r="BN512" s="64">
        <f t="shared" si="81"/>
        <v>56.400000000000006</v>
      </c>
      <c r="BO512" s="64">
        <f t="shared" si="82"/>
        <v>9.1054778554778545E-2</v>
      </c>
      <c r="BP512" s="64">
        <f t="shared" si="83"/>
        <v>9.6153846153846159E-2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697">
        <v>4680115883109</v>
      </c>
      <c r="E513" s="698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4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200</v>
      </c>
      <c r="Y513" s="688">
        <f t="shared" si="79"/>
        <v>200.64000000000001</v>
      </c>
      <c r="Z513" s="36">
        <f>IFERROR(IF(Y513=0,"",ROUNDUP(Y513/H513,0)*0.01196),"")</f>
        <v>0.45448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213.63636363636363</v>
      </c>
      <c r="BN513" s="64">
        <f t="shared" si="81"/>
        <v>214.32</v>
      </c>
      <c r="BO513" s="64">
        <f t="shared" si="82"/>
        <v>0.36421911421911418</v>
      </c>
      <c r="BP513" s="64">
        <f t="shared" si="83"/>
        <v>0.36538461538461542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697">
        <v>4680115886438</v>
      </c>
      <c r="E514" s="698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38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697">
        <v>4680115882072</v>
      </c>
      <c r="E515" s="698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50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48</v>
      </c>
      <c r="Y515" s="688">
        <f t="shared" si="79"/>
        <v>48</v>
      </c>
      <c r="Z515" s="36">
        <f>IFERROR(IF(Y515=0,"",ROUNDUP(Y515/H515,0)*0.00902),"")</f>
        <v>9.0200000000000002E-2</v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69.3</v>
      </c>
      <c r="BN515" s="64">
        <f t="shared" si="81"/>
        <v>69.3</v>
      </c>
      <c r="BO515" s="64">
        <f t="shared" si="82"/>
        <v>7.575757575757576E-2</v>
      </c>
      <c r="BP515" s="64">
        <f t="shared" si="83"/>
        <v>7.575757575757576E-2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4301031383</v>
      </c>
      <c r="D516" s="697">
        <v>4680115882072</v>
      </c>
      <c r="E516" s="698"/>
      <c r="F516" s="686">
        <v>0.6</v>
      </c>
      <c r="G516" s="32">
        <v>8</v>
      </c>
      <c r="H516" s="686">
        <v>4.8</v>
      </c>
      <c r="I516" s="686">
        <v>6.96</v>
      </c>
      <c r="J516" s="32">
        <v>120</v>
      </c>
      <c r="K516" s="32" t="s">
        <v>101</v>
      </c>
      <c r="L516" s="32"/>
      <c r="M516" s="33" t="s">
        <v>94</v>
      </c>
      <c r="N516" s="33"/>
      <c r="O516" s="32">
        <v>60</v>
      </c>
      <c r="P516" s="9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IFERROR(IF(Y516=0,"",ROUNDUP(Y516/H516,0)*0.00937),"")</f>
        <v/>
      </c>
      <c r="AA516" s="56"/>
      <c r="AB516" s="57"/>
      <c r="AC516" s="593" t="s">
        <v>825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4301031351</v>
      </c>
      <c r="D517" s="697">
        <v>4680115882072</v>
      </c>
      <c r="E517" s="698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101</v>
      </c>
      <c r="L517" s="32"/>
      <c r="M517" s="33" t="s">
        <v>94</v>
      </c>
      <c r="N517" s="33"/>
      <c r="O517" s="32">
        <v>70</v>
      </c>
      <c r="P517" s="900" t="s">
        <v>827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809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4301031251</v>
      </c>
      <c r="D518" s="697">
        <v>4680115882102</v>
      </c>
      <c r="E518" s="698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60</v>
      </c>
      <c r="P518" s="10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18</v>
      </c>
      <c r="Y518" s="688">
        <f t="shared" si="79"/>
        <v>18</v>
      </c>
      <c r="Z518" s="36">
        <f>IFERROR(IF(Y518=0,"",ROUNDUP(Y518/H518,0)*0.00902),"")</f>
        <v>4.5100000000000001E-2</v>
      </c>
      <c r="AA518" s="56"/>
      <c r="AB518" s="57"/>
      <c r="AC518" s="597" t="s">
        <v>830</v>
      </c>
      <c r="AG518" s="64"/>
      <c r="AJ518" s="68"/>
      <c r="AK518" s="68">
        <v>0</v>
      </c>
      <c r="BB518" s="598" t="s">
        <v>1</v>
      </c>
      <c r="BM518" s="64">
        <f t="shared" si="80"/>
        <v>19.05</v>
      </c>
      <c r="BN518" s="64">
        <f t="shared" si="81"/>
        <v>19.05</v>
      </c>
      <c r="BO518" s="64">
        <f t="shared" si="82"/>
        <v>3.787878787878788E-2</v>
      </c>
      <c r="BP518" s="64">
        <f t="shared" si="83"/>
        <v>3.787878787878788E-2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4301031418</v>
      </c>
      <c r="D519" s="697">
        <v>4680115882102</v>
      </c>
      <c r="E519" s="698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70</v>
      </c>
      <c r="P519" s="960" t="s">
        <v>832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813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4301031253</v>
      </c>
      <c r="D520" s="697">
        <v>4680115882096</v>
      </c>
      <c r="E520" s="698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60</v>
      </c>
      <c r="P520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126</v>
      </c>
      <c r="Y520" s="688">
        <f t="shared" si="79"/>
        <v>126</v>
      </c>
      <c r="Z520" s="36">
        <f>IFERROR(IF(Y520=0,"",ROUNDUP(Y520/H520,0)*0.00902),"")</f>
        <v>0.31569999999999998</v>
      </c>
      <c r="AA520" s="56"/>
      <c r="AB520" s="57"/>
      <c r="AC520" s="601" t="s">
        <v>835</v>
      </c>
      <c r="AG520" s="64"/>
      <c r="AJ520" s="68"/>
      <c r="AK520" s="68">
        <v>0</v>
      </c>
      <c r="BB520" s="602" t="s">
        <v>1</v>
      </c>
      <c r="BM520" s="64">
        <f t="shared" si="80"/>
        <v>133.35</v>
      </c>
      <c r="BN520" s="64">
        <f t="shared" si="81"/>
        <v>133.35</v>
      </c>
      <c r="BO520" s="64">
        <f t="shared" si="82"/>
        <v>0.26515151515151514</v>
      </c>
      <c r="BP520" s="64">
        <f t="shared" si="83"/>
        <v>0.26515151515151514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4301031417</v>
      </c>
      <c r="D521" s="697">
        <v>4680115882096</v>
      </c>
      <c r="E521" s="698"/>
      <c r="F521" s="686">
        <v>0.6</v>
      </c>
      <c r="G521" s="32">
        <v>8</v>
      </c>
      <c r="H521" s="686">
        <v>4.8</v>
      </c>
      <c r="I521" s="686">
        <v>6.69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70</v>
      </c>
      <c r="P521" s="1077" t="s">
        <v>837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817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697">
        <v>4680115882096</v>
      </c>
      <c r="E522" s="698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9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10"/>
      <c r="P523" s="722" t="s">
        <v>80</v>
      </c>
      <c r="Q523" s="723"/>
      <c r="R523" s="723"/>
      <c r="S523" s="723"/>
      <c r="T523" s="723"/>
      <c r="U523" s="723"/>
      <c r="V523" s="724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108.7121212121212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1.1686000000000001</v>
      </c>
      <c r="AA523" s="690"/>
      <c r="AB523" s="690"/>
      <c r="AC523" s="690"/>
    </row>
    <row r="524" spans="1:68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10"/>
      <c r="P524" s="722" t="s">
        <v>80</v>
      </c>
      <c r="Q524" s="723"/>
      <c r="R524" s="723"/>
      <c r="S524" s="723"/>
      <c r="T524" s="723"/>
      <c r="U524" s="723"/>
      <c r="V524" s="724"/>
      <c r="W524" s="37" t="s">
        <v>69</v>
      </c>
      <c r="X524" s="689">
        <f>IFERROR(SUM(X511:X522),"0")</f>
        <v>502</v>
      </c>
      <c r="Y524" s="689">
        <f>IFERROR(SUM(Y511:Y522),"0")</f>
        <v>508.8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697">
        <v>4607091383409</v>
      </c>
      <c r="E526" s="698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102</v>
      </c>
      <c r="N526" s="33"/>
      <c r="O526" s="32">
        <v>45</v>
      </c>
      <c r="P526" s="8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697">
        <v>4607091383416</v>
      </c>
      <c r="E527" s="698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697">
        <v>4680115883536</v>
      </c>
      <c r="E528" s="698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102</v>
      </c>
      <c r="N528" s="33"/>
      <c r="O528" s="32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9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10"/>
      <c r="P529" s="722" t="s">
        <v>80</v>
      </c>
      <c r="Q529" s="723"/>
      <c r="R529" s="723"/>
      <c r="S529" s="723"/>
      <c r="T529" s="723"/>
      <c r="U529" s="723"/>
      <c r="V529" s="724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10"/>
      <c r="P530" s="722" t="s">
        <v>80</v>
      </c>
      <c r="Q530" s="723"/>
      <c r="R530" s="723"/>
      <c r="S530" s="723"/>
      <c r="T530" s="723"/>
      <c r="U530" s="723"/>
      <c r="V530" s="724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170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697">
        <v>4680115885035</v>
      </c>
      <c r="E532" s="698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697">
        <v>4680115885936</v>
      </c>
      <c r="E533" s="698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893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9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10"/>
      <c r="P534" s="722" t="s">
        <v>80</v>
      </c>
      <c r="Q534" s="723"/>
      <c r="R534" s="723"/>
      <c r="S534" s="723"/>
      <c r="T534" s="723"/>
      <c r="U534" s="723"/>
      <c r="V534" s="724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10"/>
      <c r="P535" s="722" t="s">
        <v>80</v>
      </c>
      <c r="Q535" s="723"/>
      <c r="R535" s="723"/>
      <c r="S535" s="723"/>
      <c r="T535" s="723"/>
      <c r="U535" s="723"/>
      <c r="V535" s="724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77" t="s">
        <v>854</v>
      </c>
      <c r="B536" s="778"/>
      <c r="C536" s="778"/>
      <c r="D536" s="778"/>
      <c r="E536" s="778"/>
      <c r="F536" s="778"/>
      <c r="G536" s="778"/>
      <c r="H536" s="778"/>
      <c r="I536" s="778"/>
      <c r="J536" s="778"/>
      <c r="K536" s="778"/>
      <c r="L536" s="778"/>
      <c r="M536" s="778"/>
      <c r="N536" s="778"/>
      <c r="O536" s="778"/>
      <c r="P536" s="778"/>
      <c r="Q536" s="778"/>
      <c r="R536" s="778"/>
      <c r="S536" s="778"/>
      <c r="T536" s="778"/>
      <c r="U536" s="778"/>
      <c r="V536" s="778"/>
      <c r="W536" s="778"/>
      <c r="X536" s="778"/>
      <c r="Y536" s="778"/>
      <c r="Z536" s="778"/>
      <c r="AA536" s="48"/>
      <c r="AB536" s="48"/>
      <c r="AC536" s="48"/>
    </row>
    <row r="537" spans="1:68" ht="16.5" hidden="1" customHeight="1" x14ac:dyDescent="0.25">
      <c r="A537" s="730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697">
        <v>4640242181011</v>
      </c>
      <c r="E539" s="698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102</v>
      </c>
      <c r="N539" s="33"/>
      <c r="O539" s="32">
        <v>55</v>
      </c>
      <c r="P539" s="1030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697">
        <v>4640242180441</v>
      </c>
      <c r="E540" s="698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30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697">
        <v>4640242180564</v>
      </c>
      <c r="E541" s="698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58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20</v>
      </c>
      <c r="Y541" s="688">
        <f t="shared" si="84"/>
        <v>24</v>
      </c>
      <c r="Z541" s="36">
        <f>IFERROR(IF(Y541=0,"",ROUNDUP(Y541/H541,0)*0.01898),"")</f>
        <v>3.7960000000000001E-2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20.725000000000001</v>
      </c>
      <c r="BN541" s="64">
        <f t="shared" si="86"/>
        <v>24.87</v>
      </c>
      <c r="BO541" s="64">
        <f t="shared" si="87"/>
        <v>2.6041666666666668E-2</v>
      </c>
      <c r="BP541" s="64">
        <f t="shared" si="88"/>
        <v>3.125E-2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697">
        <v>4640242180922</v>
      </c>
      <c r="E542" s="698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27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697">
        <v>4640242180038</v>
      </c>
      <c r="E543" s="698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16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697">
        <v>4640242181172</v>
      </c>
      <c r="E544" s="698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7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9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10"/>
      <c r="P545" s="722" t="s">
        <v>80</v>
      </c>
      <c r="Q545" s="723"/>
      <c r="R545" s="723"/>
      <c r="S545" s="723"/>
      <c r="T545" s="723"/>
      <c r="U545" s="723"/>
      <c r="V545" s="724"/>
      <c r="W545" s="37" t="s">
        <v>81</v>
      </c>
      <c r="X545" s="689">
        <f>IFERROR(X539/H539,"0")+IFERROR(X540/H540,"0")+IFERROR(X541/H541,"0")+IFERROR(X542/H542,"0")+IFERROR(X543/H543,"0")+IFERROR(X544/H544,"0")</f>
        <v>1.6666666666666667</v>
      </c>
      <c r="Y545" s="689">
        <f>IFERROR(Y539/H539,"0")+IFERROR(Y540/H540,"0")+IFERROR(Y541/H541,"0")+IFERROR(Y542/H542,"0")+IFERROR(Y543/H543,"0")+IFERROR(Y544/H544,"0")</f>
        <v>2</v>
      </c>
      <c r="Z545" s="689">
        <f>IFERROR(IF(Z539="",0,Z539),"0")+IFERROR(IF(Z540="",0,Z540),"0")+IFERROR(IF(Z541="",0,Z541),"0")+IFERROR(IF(Z542="",0,Z542),"0")+IFERROR(IF(Z543="",0,Z543),"0")+IFERROR(IF(Z544="",0,Z544),"0")</f>
        <v>3.7960000000000001E-2</v>
      </c>
      <c r="AA545" s="690"/>
      <c r="AB545" s="690"/>
      <c r="AC545" s="690"/>
    </row>
    <row r="546" spans="1:68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10"/>
      <c r="P546" s="722" t="s">
        <v>80</v>
      </c>
      <c r="Q546" s="723"/>
      <c r="R546" s="723"/>
      <c r="S546" s="723"/>
      <c r="T546" s="723"/>
      <c r="U546" s="723"/>
      <c r="V546" s="724"/>
      <c r="W546" s="37" t="s">
        <v>69</v>
      </c>
      <c r="X546" s="689">
        <f>IFERROR(SUM(X539:X544),"0")</f>
        <v>20</v>
      </c>
      <c r="Y546" s="689">
        <f>IFERROR(SUM(Y539:Y544),"0")</f>
        <v>24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133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697">
        <v>4640242180519</v>
      </c>
      <c r="E548" s="698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102</v>
      </c>
      <c r="N548" s="33"/>
      <c r="O548" s="32">
        <v>50</v>
      </c>
      <c r="P548" s="1003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697">
        <v>4640242180526</v>
      </c>
      <c r="E549" s="698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1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697">
        <v>4640242180090</v>
      </c>
      <c r="E550" s="698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42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697">
        <v>4640242181363</v>
      </c>
      <c r="E551" s="698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32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9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10"/>
      <c r="P552" s="722" t="s">
        <v>80</v>
      </c>
      <c r="Q552" s="723"/>
      <c r="R552" s="723"/>
      <c r="S552" s="723"/>
      <c r="T552" s="723"/>
      <c r="U552" s="723"/>
      <c r="V552" s="724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10"/>
      <c r="P553" s="722" t="s">
        <v>80</v>
      </c>
      <c r="Q553" s="723"/>
      <c r="R553" s="723"/>
      <c r="S553" s="723"/>
      <c r="T553" s="723"/>
      <c r="U553" s="723"/>
      <c r="V553" s="724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144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697">
        <v>4640242180816</v>
      </c>
      <c r="E555" s="698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13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697">
        <v>4640242180595</v>
      </c>
      <c r="E556" s="698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998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697">
        <v>4640242181615</v>
      </c>
      <c r="E557" s="698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9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697">
        <v>4640242181639</v>
      </c>
      <c r="E558" s="698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23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697">
        <v>4640242181622</v>
      </c>
      <c r="E559" s="698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77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697">
        <v>4640242180908</v>
      </c>
      <c r="E560" s="698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147</v>
      </c>
      <c r="L560" s="32"/>
      <c r="M560" s="33" t="s">
        <v>68</v>
      </c>
      <c r="N560" s="33"/>
      <c r="O560" s="32">
        <v>40</v>
      </c>
      <c r="P560" s="796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697">
        <v>4640242180489</v>
      </c>
      <c r="E561" s="698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147</v>
      </c>
      <c r="L561" s="32"/>
      <c r="M561" s="33" t="s">
        <v>68</v>
      </c>
      <c r="N561" s="33"/>
      <c r="O561" s="32">
        <v>40</v>
      </c>
      <c r="P561" s="883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9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10"/>
      <c r="P562" s="722" t="s">
        <v>80</v>
      </c>
      <c r="Q562" s="723"/>
      <c r="R562" s="723"/>
      <c r="S562" s="723"/>
      <c r="T562" s="723"/>
      <c r="U562" s="723"/>
      <c r="V562" s="724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10"/>
      <c r="P563" s="722" t="s">
        <v>80</v>
      </c>
      <c r="Q563" s="723"/>
      <c r="R563" s="723"/>
      <c r="S563" s="723"/>
      <c r="T563" s="723"/>
      <c r="U563" s="723"/>
      <c r="V563" s="724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697">
        <v>4640242180533</v>
      </c>
      <c r="E565" s="698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102</v>
      </c>
      <c r="N565" s="33"/>
      <c r="O565" s="32">
        <v>40</v>
      </c>
      <c r="P565" s="1046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1100</v>
      </c>
      <c r="Y565" s="688">
        <f>IFERROR(IF(X565="",0,CEILING((X565/$H565),1)*$H565),"")</f>
        <v>1107.5999999999999</v>
      </c>
      <c r="Z565" s="36">
        <f>IFERROR(IF(Y565=0,"",ROUNDUP(Y565/H565,0)*0.01898),"")</f>
        <v>2.69516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1173.1923076923078</v>
      </c>
      <c r="BN565" s="64">
        <f>IFERROR(Y565*I565/H565,"0")</f>
        <v>1181.298</v>
      </c>
      <c r="BO565" s="64">
        <f>IFERROR(1/J565*(X565/H565),"0")</f>
        <v>2.203525641025641</v>
      </c>
      <c r="BP565" s="64">
        <f>IFERROR(1/J565*(Y565/H565),"0")</f>
        <v>2.21875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697">
        <v>4640242180533</v>
      </c>
      <c r="E566" s="698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102</v>
      </c>
      <c r="N566" s="33"/>
      <c r="O566" s="32">
        <v>45</v>
      </c>
      <c r="P566" s="899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697">
        <v>4640242180540</v>
      </c>
      <c r="E567" s="698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102</v>
      </c>
      <c r="N567" s="33"/>
      <c r="O567" s="32">
        <v>45</v>
      </c>
      <c r="P567" s="837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697">
        <v>4640242181233</v>
      </c>
      <c r="E568" s="698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129</v>
      </c>
      <c r="N568" s="33"/>
      <c r="O568" s="32">
        <v>45</v>
      </c>
      <c r="P568" s="741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697">
        <v>4640242181226</v>
      </c>
      <c r="E569" s="698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129</v>
      </c>
      <c r="N569" s="33"/>
      <c r="O569" s="32">
        <v>45</v>
      </c>
      <c r="P569" s="845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9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10"/>
      <c r="P570" s="722" t="s">
        <v>80</v>
      </c>
      <c r="Q570" s="723"/>
      <c r="R570" s="723"/>
      <c r="S570" s="723"/>
      <c r="T570" s="723"/>
      <c r="U570" s="723"/>
      <c r="V570" s="724"/>
      <c r="W570" s="37" t="s">
        <v>81</v>
      </c>
      <c r="X570" s="689">
        <f>IFERROR(X565/H565,"0")+IFERROR(X566/H566,"0")+IFERROR(X567/H567,"0")+IFERROR(X568/H568,"0")+IFERROR(X569/H569,"0")</f>
        <v>141.02564102564102</v>
      </c>
      <c r="Y570" s="689">
        <f>IFERROR(Y565/H565,"0")+IFERROR(Y566/H566,"0")+IFERROR(Y567/H567,"0")+IFERROR(Y568/H568,"0")+IFERROR(Y569/H569,"0")</f>
        <v>142</v>
      </c>
      <c r="Z570" s="689">
        <f>IFERROR(IF(Z565="",0,Z565),"0")+IFERROR(IF(Z566="",0,Z566),"0")+IFERROR(IF(Z567="",0,Z567),"0")+IFERROR(IF(Z568="",0,Z568),"0")+IFERROR(IF(Z569="",0,Z569),"0")</f>
        <v>2.69516</v>
      </c>
      <c r="AA570" s="690"/>
      <c r="AB570" s="690"/>
      <c r="AC570" s="690"/>
    </row>
    <row r="571" spans="1:68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10"/>
      <c r="P571" s="722" t="s">
        <v>80</v>
      </c>
      <c r="Q571" s="723"/>
      <c r="R571" s="723"/>
      <c r="S571" s="723"/>
      <c r="T571" s="723"/>
      <c r="U571" s="723"/>
      <c r="V571" s="724"/>
      <c r="W571" s="37" t="s">
        <v>69</v>
      </c>
      <c r="X571" s="689">
        <f>IFERROR(SUM(X565:X569),"0")</f>
        <v>1100</v>
      </c>
      <c r="Y571" s="689">
        <f>IFERROR(SUM(Y565:Y569),"0")</f>
        <v>1107.5999999999999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170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hidden="1" customHeight="1" x14ac:dyDescent="0.25">
      <c r="A573" s="54" t="s">
        <v>933</v>
      </c>
      <c r="B573" s="54" t="s">
        <v>934</v>
      </c>
      <c r="C573" s="31">
        <v>4301060354</v>
      </c>
      <c r="D573" s="697">
        <v>4640242180120</v>
      </c>
      <c r="E573" s="698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18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4301060408</v>
      </c>
      <c r="D574" s="697">
        <v>4640242180120</v>
      </c>
      <c r="E574" s="698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1029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4301060355</v>
      </c>
      <c r="D575" s="697">
        <v>4640242180137</v>
      </c>
      <c r="E575" s="698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799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4301060407</v>
      </c>
      <c r="D576" s="697">
        <v>4640242180137</v>
      </c>
      <c r="E576" s="698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8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9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10"/>
      <c r="P577" s="722" t="s">
        <v>80</v>
      </c>
      <c r="Q577" s="723"/>
      <c r="R577" s="723"/>
      <c r="S577" s="723"/>
      <c r="T577" s="723"/>
      <c r="U577" s="723"/>
      <c r="V577" s="724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10"/>
      <c r="P578" s="722" t="s">
        <v>80</v>
      </c>
      <c r="Q578" s="723"/>
      <c r="R578" s="723"/>
      <c r="S578" s="723"/>
      <c r="T578" s="723"/>
      <c r="U578" s="723"/>
      <c r="V578" s="724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0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697">
        <v>4640242180045</v>
      </c>
      <c r="E581" s="698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58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697">
        <v>4640242180601</v>
      </c>
      <c r="E582" s="698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6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9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10"/>
      <c r="P583" s="722" t="s">
        <v>80</v>
      </c>
      <c r="Q583" s="723"/>
      <c r="R583" s="723"/>
      <c r="S583" s="723"/>
      <c r="T583" s="723"/>
      <c r="U583" s="723"/>
      <c r="V583" s="724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10"/>
      <c r="P584" s="722" t="s">
        <v>80</v>
      </c>
      <c r="Q584" s="723"/>
      <c r="R584" s="723"/>
      <c r="S584" s="723"/>
      <c r="T584" s="723"/>
      <c r="U584" s="723"/>
      <c r="V584" s="724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133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697">
        <v>4640242180090</v>
      </c>
      <c r="E586" s="698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7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9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10"/>
      <c r="P587" s="722" t="s">
        <v>80</v>
      </c>
      <c r="Q587" s="723"/>
      <c r="R587" s="723"/>
      <c r="S587" s="723"/>
      <c r="T587" s="723"/>
      <c r="U587" s="723"/>
      <c r="V587" s="724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10"/>
      <c r="P588" s="722" t="s">
        <v>80</v>
      </c>
      <c r="Q588" s="723"/>
      <c r="R588" s="723"/>
      <c r="S588" s="723"/>
      <c r="T588" s="723"/>
      <c r="U588" s="723"/>
      <c r="V588" s="724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144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697">
        <v>4640242180076</v>
      </c>
      <c r="E590" s="698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31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9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10"/>
      <c r="P591" s="722" t="s">
        <v>80</v>
      </c>
      <c r="Q591" s="723"/>
      <c r="R591" s="723"/>
      <c r="S591" s="723"/>
      <c r="T591" s="723"/>
      <c r="U591" s="723"/>
      <c r="V591" s="724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10"/>
      <c r="P592" s="722" t="s">
        <v>80</v>
      </c>
      <c r="Q592" s="723"/>
      <c r="R592" s="723"/>
      <c r="S592" s="723"/>
      <c r="T592" s="723"/>
      <c r="U592" s="723"/>
      <c r="V592" s="724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697">
        <v>4640242180113</v>
      </c>
      <c r="E594" s="698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83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9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10"/>
      <c r="P595" s="722" t="s">
        <v>80</v>
      </c>
      <c r="Q595" s="723"/>
      <c r="R595" s="723"/>
      <c r="S595" s="723"/>
      <c r="T595" s="723"/>
      <c r="U595" s="723"/>
      <c r="V595" s="724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10"/>
      <c r="P596" s="722" t="s">
        <v>80</v>
      </c>
      <c r="Q596" s="723"/>
      <c r="R596" s="723"/>
      <c r="S596" s="723"/>
      <c r="T596" s="723"/>
      <c r="U596" s="723"/>
      <c r="V596" s="724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51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935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16999.099999999999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17189.939999999999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935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18124.338873329732</v>
      </c>
      <c r="Y598" s="689">
        <f>IFERROR(SUM(BN22:BN594),"0")</f>
        <v>18325.625999999993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935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32</v>
      </c>
      <c r="Y599" s="38">
        <f>ROUNDUP(SUM(BP22:BP594),0)</f>
        <v>33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935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18924.338873329732</v>
      </c>
      <c r="Y600" s="689">
        <f>GrossWeightTotalR+PalletQtyTotalR*25</f>
        <v>19150.625999999993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935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4123.9856749253295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4156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935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37.696179999999991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13" t="s">
        <v>88</v>
      </c>
      <c r="D604" s="842"/>
      <c r="E604" s="842"/>
      <c r="F604" s="842"/>
      <c r="G604" s="842"/>
      <c r="H604" s="843"/>
      <c r="I604" s="713" t="s">
        <v>289</v>
      </c>
      <c r="J604" s="842"/>
      <c r="K604" s="842"/>
      <c r="L604" s="842"/>
      <c r="M604" s="842"/>
      <c r="N604" s="842"/>
      <c r="O604" s="842"/>
      <c r="P604" s="842"/>
      <c r="Q604" s="842"/>
      <c r="R604" s="842"/>
      <c r="S604" s="842"/>
      <c r="T604" s="842"/>
      <c r="U604" s="842"/>
      <c r="V604" s="843"/>
      <c r="W604" s="713" t="s">
        <v>596</v>
      </c>
      <c r="X604" s="843"/>
      <c r="Y604" s="713" t="s">
        <v>677</v>
      </c>
      <c r="Z604" s="842"/>
      <c r="AA604" s="842"/>
      <c r="AB604" s="843"/>
      <c r="AC604" s="684" t="s">
        <v>752</v>
      </c>
      <c r="AD604" s="713" t="s">
        <v>854</v>
      </c>
      <c r="AE604" s="843"/>
      <c r="AF604" s="685"/>
    </row>
    <row r="605" spans="1:68" ht="14.25" customHeight="1" thickTop="1" x14ac:dyDescent="0.2">
      <c r="A605" s="792" t="s">
        <v>975</v>
      </c>
      <c r="B605" s="713" t="s">
        <v>63</v>
      </c>
      <c r="C605" s="713" t="s">
        <v>89</v>
      </c>
      <c r="D605" s="713" t="s">
        <v>112</v>
      </c>
      <c r="E605" s="713" t="s">
        <v>178</v>
      </c>
      <c r="F605" s="713" t="s">
        <v>209</v>
      </c>
      <c r="G605" s="713" t="s">
        <v>255</v>
      </c>
      <c r="H605" s="713" t="s">
        <v>88</v>
      </c>
      <c r="I605" s="713" t="s">
        <v>290</v>
      </c>
      <c r="J605" s="713" t="s">
        <v>318</v>
      </c>
      <c r="K605" s="713" t="s">
        <v>387</v>
      </c>
      <c r="L605" s="713" t="s">
        <v>413</v>
      </c>
      <c r="M605" s="713" t="s">
        <v>437</v>
      </c>
      <c r="N605" s="685"/>
      <c r="O605" s="713" t="s">
        <v>441</v>
      </c>
      <c r="P605" s="713" t="s">
        <v>450</v>
      </c>
      <c r="Q605" s="713" t="s">
        <v>466</v>
      </c>
      <c r="R605" s="713" t="s">
        <v>476</v>
      </c>
      <c r="S605" s="713" t="s">
        <v>486</v>
      </c>
      <c r="T605" s="713" t="s">
        <v>494</v>
      </c>
      <c r="U605" s="713" t="s">
        <v>498</v>
      </c>
      <c r="V605" s="713" t="s">
        <v>583</v>
      </c>
      <c r="W605" s="713" t="s">
        <v>597</v>
      </c>
      <c r="X605" s="713" t="s">
        <v>638</v>
      </c>
      <c r="Y605" s="713" t="s">
        <v>678</v>
      </c>
      <c r="Z605" s="713" t="s">
        <v>717</v>
      </c>
      <c r="AA605" s="713" t="s">
        <v>737</v>
      </c>
      <c r="AB605" s="713" t="s">
        <v>745</v>
      </c>
      <c r="AC605" s="713" t="s">
        <v>752</v>
      </c>
      <c r="AD605" s="713" t="s">
        <v>854</v>
      </c>
      <c r="AE605" s="713" t="s">
        <v>945</v>
      </c>
      <c r="AF605" s="685"/>
    </row>
    <row r="606" spans="1:68" ht="13.5" customHeight="1" thickBot="1" x14ac:dyDescent="0.25">
      <c r="A606" s="793"/>
      <c r="B606" s="714"/>
      <c r="C606" s="714"/>
      <c r="D606" s="714"/>
      <c r="E606" s="714"/>
      <c r="F606" s="714"/>
      <c r="G606" s="714"/>
      <c r="H606" s="714"/>
      <c r="I606" s="714"/>
      <c r="J606" s="714"/>
      <c r="K606" s="714"/>
      <c r="L606" s="714"/>
      <c r="M606" s="714"/>
      <c r="N606" s="685"/>
      <c r="O606" s="714"/>
      <c r="P606" s="714"/>
      <c r="Q606" s="714"/>
      <c r="R606" s="714"/>
      <c r="S606" s="714"/>
      <c r="T606" s="714"/>
      <c r="U606" s="714"/>
      <c r="V606" s="714"/>
      <c r="W606" s="714"/>
      <c r="X606" s="714"/>
      <c r="Y606" s="714"/>
      <c r="Z606" s="714"/>
      <c r="AA606" s="714"/>
      <c r="AB606" s="714"/>
      <c r="AC606" s="714"/>
      <c r="AD606" s="714"/>
      <c r="AE606" s="714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539.20000000000005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748.5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1446.3000000000002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2544.66</v>
      </c>
      <c r="G607" s="46">
        <f>IFERROR(Y138*1,"0")+IFERROR(Y139*1,"0")+IFERROR(Y143*1,"0")+IFERROR(Y144*1,"0")+IFERROR(Y148*1,"0")+IFERROR(Y149*1,"0")</f>
        <v>272.72000000000003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663.6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2215.8000000000002</v>
      </c>
      <c r="K607" s="46">
        <f>IFERROR(Y232*1,"0")+IFERROR(Y233*1,"0")+IFERROR(Y234*1,"0")+IFERROR(Y235*1,"0")+IFERROR(Y236*1,"0")+IFERROR(Y237*1,"0")+IFERROR(Y238*1,"0")+IFERROR(Y239*1,"0")+IFERROR(Y240*1,"0")+IFERROR(Y244*1,"0")</f>
        <v>70.8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331.2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210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593.09999999999991</v>
      </c>
      <c r="V607" s="46">
        <f>IFERROR(Y367*1,"0")+IFERROR(Y371*1,"0")+IFERROR(Y372*1,"0")+IFERROR(Y373*1,"0")</f>
        <v>1358.4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3567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60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82.5</v>
      </c>
      <c r="Z607" s="46">
        <f>IFERROR(Y456*1,"0")+IFERROR(Y457*1,"0")+IFERROR(Y461*1,"0")+IFERROR(Y462*1,"0")+IFERROR(Y463*1,"0")+IFERROR(Y464*1,"0")</f>
        <v>10.8</v>
      </c>
      <c r="AA607" s="46">
        <f>IFERROR(Y469*1,"0")+IFERROR(Y470*1,"0")</f>
        <v>4.8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1338.96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1131.5999999999999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ht+WnOtaZ9/kZy27ObXSVZkG72E7Tw+EYOZCNT2jYw2dQg3Rdc+X9G3dTFc1zPkOj3o2qQWUovpCymo3VsU82w==" saltValue="RfRYIBP+0XOOBBkU9E1New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330,00"/>
        <filter val="1 350,00"/>
        <filter val="1 360,00"/>
        <filter val="1 415,00"/>
        <filter val="1,67"/>
        <filter val="1,85"/>
        <filter val="10,00"/>
        <filter val="10,50"/>
        <filter val="100,00"/>
        <filter val="108,71"/>
        <filter val="11,11"/>
        <filter val="11,59"/>
        <filter val="110,00"/>
        <filter val="12,00"/>
        <filter val="120,00"/>
        <filter val="122,10"/>
        <filter val="122,50"/>
        <filter val="123,15"/>
        <filter val="126,00"/>
        <filter val="128,00"/>
        <filter val="136,33"/>
        <filter val="136,67"/>
        <filter val="14,00"/>
        <filter val="140,00"/>
        <filter val="141,03"/>
        <filter val="142,50"/>
        <filter val="15,00"/>
        <filter val="150,00"/>
        <filter val="157,50"/>
        <filter val="16 999,10"/>
        <filter val="168,00"/>
        <filter val="175,00"/>
        <filter val="18 124,34"/>
        <filter val="18 924,34"/>
        <filter val="18,00"/>
        <filter val="180,00"/>
        <filter val="190,00"/>
        <filter val="2 000,00"/>
        <filter val="2 012,00"/>
        <filter val="20,00"/>
        <filter val="200,00"/>
        <filter val="202,50"/>
        <filter val="205,74"/>
        <filter val="208,93"/>
        <filter val="210,00"/>
        <filter val="234,52"/>
        <filter val="24,00"/>
        <filter val="25,00"/>
        <filter val="250,00"/>
        <filter val="262,50"/>
        <filter val="264,29"/>
        <filter val="27,00"/>
        <filter val="280,00"/>
        <filter val="3,33"/>
        <filter val="30,00"/>
        <filter val="300,00"/>
        <filter val="31,25"/>
        <filter val="32"/>
        <filter val="32,04"/>
        <filter val="328,00"/>
        <filter val="33,33"/>
        <filter val="35,00"/>
        <filter val="36,00"/>
        <filter val="37,50"/>
        <filter val="37,88"/>
        <filter val="4 123,99"/>
        <filter val="4,00"/>
        <filter val="4,17"/>
        <filter val="4,76"/>
        <filter val="40,00"/>
        <filter val="400,00"/>
        <filter val="409,52"/>
        <filter val="430,00"/>
        <filter val="440,00"/>
        <filter val="45,00"/>
        <filter val="450,00"/>
        <filter val="455,00"/>
        <filter val="48,00"/>
        <filter val="490,00"/>
        <filter val="50,00"/>
        <filter val="500,00"/>
        <filter val="502,00"/>
        <filter val="52,00"/>
        <filter val="530,00"/>
        <filter val="536,49"/>
        <filter val="585,00"/>
        <filter val="60,00"/>
        <filter val="61,67"/>
        <filter val="618,00"/>
        <filter val="62,00"/>
        <filter val="63,15"/>
        <filter val="633,33"/>
        <filter val="655,00"/>
        <filter val="66,00"/>
        <filter val="7,78"/>
        <filter val="70,00"/>
        <filter val="700,00"/>
        <filter val="72,00"/>
        <filter val="735,00"/>
        <filter val="757,00"/>
        <filter val="79,50"/>
        <filter val="80,00"/>
        <filter val="80,56"/>
        <filter val="85,00"/>
        <filter val="855,00"/>
        <filter val="875,00"/>
        <filter val="900,00"/>
        <filter val="93,15"/>
        <filter val="94,00"/>
        <filter val="99,00"/>
      </filters>
    </filterColumn>
    <filterColumn colId="29" showButton="0"/>
    <filterColumn colId="30" showButton="0"/>
  </autoFilter>
  <mergeCells count="1070"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9 X54 X61 X89 X126 X276 X379 X381 X384 X392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2" xr:uid="{00000000-0002-0000-0000-000012000000}">
      <formula1>IF(AK322&gt;0,OR(X322=0,AND(IF(X322-AK322&gt;=0,TRUE,FALSE),X322&gt;0,IF(X322/(H322*K322)=ROUND(X322/(H322*K322),0),TRUE,FALSE))),FALSE)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MtVp7RmwCiq5hqXzo6F0zvJlxhmRtW/kDHB/dZ1wjvb563ufZvAg+KeZh+8IZaCmqRyghu6XhXeQguXEAuaNhQ==" saltValue="H3fG6KeDvVOTvYkKETt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