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A9E896F2-9FD3-4119-887A-89502CE189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AF640" i="1" s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Y598" i="1"/>
  <c r="BP597" i="1"/>
  <c r="BO597" i="1"/>
  <c r="BN597" i="1"/>
  <c r="BM597" i="1"/>
  <c r="Z597" i="1"/>
  <c r="Z602" i="1" s="1"/>
  <c r="Y597" i="1"/>
  <c r="Y603" i="1" s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Z565" i="1" s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X555" i="1"/>
  <c r="X554" i="1"/>
  <c r="BP553" i="1"/>
  <c r="BO553" i="1"/>
  <c r="BN553" i="1"/>
  <c r="BM553" i="1"/>
  <c r="Z553" i="1"/>
  <c r="Y553" i="1"/>
  <c r="P553" i="1"/>
  <c r="BO552" i="1"/>
  <c r="BM552" i="1"/>
  <c r="Y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Y555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8" i="1"/>
  <c r="Y507" i="1"/>
  <c r="X507" i="1"/>
  <c r="BP506" i="1"/>
  <c r="BO506" i="1"/>
  <c r="BN506" i="1"/>
  <c r="BM506" i="1"/>
  <c r="Z506" i="1"/>
  <c r="Z507" i="1" s="1"/>
  <c r="Y506" i="1"/>
  <c r="AC640" i="1" s="1"/>
  <c r="P506" i="1"/>
  <c r="X503" i="1"/>
  <c r="Y502" i="1"/>
  <c r="X502" i="1"/>
  <c r="BP501" i="1"/>
  <c r="BO501" i="1"/>
  <c r="BN501" i="1"/>
  <c r="BM501" i="1"/>
  <c r="Z501" i="1"/>
  <c r="Y501" i="1"/>
  <c r="BP500" i="1"/>
  <c r="BO500" i="1"/>
  <c r="BN500" i="1"/>
  <c r="BM500" i="1"/>
  <c r="Z500" i="1"/>
  <c r="Z502" i="1" s="1"/>
  <c r="Y500" i="1"/>
  <c r="AB640" i="1" s="1"/>
  <c r="P500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Y497" i="1" s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3" i="1" s="1"/>
  <c r="P481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Y416" i="1" s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Y371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Y363" i="1" s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V640" i="1" s="1"/>
  <c r="P347" i="1"/>
  <c r="X344" i="1"/>
  <c r="X343" i="1"/>
  <c r="BO342" i="1"/>
  <c r="BM342" i="1"/>
  <c r="Y342" i="1"/>
  <c r="Y344" i="1" s="1"/>
  <c r="P342" i="1"/>
  <c r="X340" i="1"/>
  <c r="X339" i="1"/>
  <c r="BO338" i="1"/>
  <c r="BM338" i="1"/>
  <c r="Y338" i="1"/>
  <c r="U640" i="1" s="1"/>
  <c r="P338" i="1"/>
  <c r="X335" i="1"/>
  <c r="X334" i="1"/>
  <c r="BO333" i="1"/>
  <c r="BM333" i="1"/>
  <c r="Y333" i="1"/>
  <c r="Y335" i="1" s="1"/>
  <c r="P333" i="1"/>
  <c r="X331" i="1"/>
  <c r="X330" i="1"/>
  <c r="BO329" i="1"/>
  <c r="BM329" i="1"/>
  <c r="Y329" i="1"/>
  <c r="Y331" i="1" s="1"/>
  <c r="P329" i="1"/>
  <c r="BP328" i="1"/>
  <c r="BO328" i="1"/>
  <c r="BN328" i="1"/>
  <c r="BM328" i="1"/>
  <c r="Z328" i="1"/>
  <c r="Y328" i="1"/>
  <c r="Y330" i="1" s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Y320" i="1" s="1"/>
  <c r="P318" i="1"/>
  <c r="X316" i="1"/>
  <c r="X315" i="1"/>
  <c r="BO314" i="1"/>
  <c r="BM314" i="1"/>
  <c r="Y314" i="1"/>
  <c r="Y316" i="1" s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Y243" i="1" s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BN230" i="1" s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7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3" i="1" s="1"/>
  <c r="P205" i="1"/>
  <c r="BP204" i="1"/>
  <c r="BO204" i="1"/>
  <c r="BN204" i="1"/>
  <c r="BM204" i="1"/>
  <c r="Z204" i="1"/>
  <c r="Y204" i="1"/>
  <c r="Y212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Y201" i="1" s="1"/>
  <c r="P199" i="1"/>
  <c r="X197" i="1"/>
  <c r="X196" i="1"/>
  <c r="BO195" i="1"/>
  <c r="BM195" i="1"/>
  <c r="Y195" i="1"/>
  <c r="Y197" i="1" s="1"/>
  <c r="P195" i="1"/>
  <c r="BP194" i="1"/>
  <c r="BO194" i="1"/>
  <c r="BN194" i="1"/>
  <c r="BM194" i="1"/>
  <c r="Z194" i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Y190" i="1" s="1"/>
  <c r="P181" i="1"/>
  <c r="X179" i="1"/>
  <c r="X178" i="1"/>
  <c r="BO177" i="1"/>
  <c r="BM177" i="1"/>
  <c r="Y177" i="1"/>
  <c r="I640" i="1" s="1"/>
  <c r="P177" i="1"/>
  <c r="X173" i="1"/>
  <c r="X172" i="1"/>
  <c r="BO171" i="1"/>
  <c r="BM171" i="1"/>
  <c r="Y171" i="1"/>
  <c r="Y173" i="1" s="1"/>
  <c r="P171" i="1"/>
  <c r="BP170" i="1"/>
  <c r="BO170" i="1"/>
  <c r="BN170" i="1"/>
  <c r="BM170" i="1"/>
  <c r="Z170" i="1"/>
  <c r="Y170" i="1"/>
  <c r="Y172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7" i="1" s="1"/>
  <c r="P163" i="1"/>
  <c r="BP162" i="1"/>
  <c r="BO162" i="1"/>
  <c r="BN162" i="1"/>
  <c r="BM162" i="1"/>
  <c r="Z162" i="1"/>
  <c r="Y162" i="1"/>
  <c r="Y168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4" i="1" s="1"/>
  <c r="P152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G640" i="1" s="1"/>
  <c r="P142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Y133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F640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Y107" i="1" s="1"/>
  <c r="P97" i="1"/>
  <c r="BP96" i="1"/>
  <c r="BO96" i="1"/>
  <c r="BN96" i="1"/>
  <c r="BM96" i="1"/>
  <c r="Z96" i="1"/>
  <c r="Y96" i="1"/>
  <c r="Y106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6" i="1" s="1"/>
  <c r="P84" i="1"/>
  <c r="BP83" i="1"/>
  <c r="BO83" i="1"/>
  <c r="BN83" i="1"/>
  <c r="BM83" i="1"/>
  <c r="Z83" i="1"/>
  <c r="Y83" i="1"/>
  <c r="Y87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2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4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Y56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40" i="1" s="1"/>
  <c r="P35" i="1"/>
  <c r="X31" i="1"/>
  <c r="X30" i="1"/>
  <c r="BO29" i="1"/>
  <c r="BM29" i="1"/>
  <c r="Y29" i="1"/>
  <c r="Y31" i="1" s="1"/>
  <c r="P29" i="1"/>
  <c r="X27" i="1"/>
  <c r="X26" i="1"/>
  <c r="X634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Y27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H9" i="1" l="1"/>
  <c r="A10" i="1"/>
  <c r="B640" i="1"/>
  <c r="X631" i="1"/>
  <c r="X632" i="1"/>
  <c r="Z23" i="1"/>
  <c r="Z26" i="1" s="1"/>
  <c r="BN23" i="1"/>
  <c r="BP23" i="1"/>
  <c r="Z25" i="1"/>
  <c r="BN25" i="1"/>
  <c r="Y26" i="1"/>
  <c r="X630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0" i="1"/>
  <c r="Z43" i="1"/>
  <c r="Z45" i="1" s="1"/>
  <c r="BN43" i="1"/>
  <c r="BP43" i="1"/>
  <c r="Y46" i="1"/>
  <c r="D640" i="1"/>
  <c r="Z50" i="1"/>
  <c r="Z56" i="1" s="1"/>
  <c r="BN50" i="1"/>
  <c r="BP50" i="1"/>
  <c r="Z52" i="1"/>
  <c r="BN52" i="1"/>
  <c r="Z54" i="1"/>
  <c r="BN54" i="1"/>
  <c r="Y57" i="1"/>
  <c r="Z60" i="1"/>
  <c r="Z63" i="1" s="1"/>
  <c r="BN60" i="1"/>
  <c r="BP60" i="1"/>
  <c r="Z62" i="1"/>
  <c r="BN62" i="1"/>
  <c r="Z66" i="1"/>
  <c r="BN66" i="1"/>
  <c r="BP66" i="1"/>
  <c r="Z68" i="1"/>
  <c r="BN68" i="1"/>
  <c r="Z70" i="1"/>
  <c r="BN70" i="1"/>
  <c r="Y71" i="1"/>
  <c r="Z74" i="1"/>
  <c r="BN74" i="1"/>
  <c r="BP74" i="1"/>
  <c r="Z76" i="1"/>
  <c r="BN76" i="1"/>
  <c r="Z78" i="1"/>
  <c r="BN78" i="1"/>
  <c r="Y81" i="1"/>
  <c r="Z84" i="1"/>
  <c r="Z86" i="1" s="1"/>
  <c r="BN84" i="1"/>
  <c r="BP84" i="1"/>
  <c r="E640" i="1"/>
  <c r="Z91" i="1"/>
  <c r="Z93" i="1" s="1"/>
  <c r="BN91" i="1"/>
  <c r="BP91" i="1"/>
  <c r="Y94" i="1"/>
  <c r="Z97" i="1"/>
  <c r="Z106" i="1" s="1"/>
  <c r="BN97" i="1"/>
  <c r="BP97" i="1"/>
  <c r="Z98" i="1"/>
  <c r="BN98" i="1"/>
  <c r="Z99" i="1"/>
  <c r="BN99" i="1"/>
  <c r="Z103" i="1"/>
  <c r="BN103" i="1"/>
  <c r="Z105" i="1"/>
  <c r="BN105" i="1"/>
  <c r="Z110" i="1"/>
  <c r="Z115" i="1" s="1"/>
  <c r="BN110" i="1"/>
  <c r="BP110" i="1"/>
  <c r="Z112" i="1"/>
  <c r="BN112" i="1"/>
  <c r="Z114" i="1"/>
  <c r="BN114" i="1"/>
  <c r="Y115" i="1"/>
  <c r="Z118" i="1"/>
  <c r="Z121" i="1" s="1"/>
  <c r="BN118" i="1"/>
  <c r="BP118" i="1"/>
  <c r="Z120" i="1"/>
  <c r="BN120" i="1"/>
  <c r="Y121" i="1"/>
  <c r="Z124" i="1"/>
  <c r="Z133" i="1" s="1"/>
  <c r="BN124" i="1"/>
  <c r="BP124" i="1"/>
  <c r="Z127" i="1"/>
  <c r="BN127" i="1"/>
  <c r="Z128" i="1"/>
  <c r="BN128" i="1"/>
  <c r="Z131" i="1"/>
  <c r="BN131" i="1"/>
  <c r="Y134" i="1"/>
  <c r="Z137" i="1"/>
  <c r="Z138" i="1" s="1"/>
  <c r="BN137" i="1"/>
  <c r="BP137" i="1"/>
  <c r="Z142" i="1"/>
  <c r="Z144" i="1" s="1"/>
  <c r="BN142" i="1"/>
  <c r="BP142" i="1"/>
  <c r="Y145" i="1"/>
  <c r="Z148" i="1"/>
  <c r="Z149" i="1" s="1"/>
  <c r="BN148" i="1"/>
  <c r="BP148" i="1"/>
  <c r="Z152" i="1"/>
  <c r="Z154" i="1" s="1"/>
  <c r="BN152" i="1"/>
  <c r="BP152" i="1"/>
  <c r="Y155" i="1"/>
  <c r="H640" i="1"/>
  <c r="Y160" i="1"/>
  <c r="Z163" i="1"/>
  <c r="Z167" i="1" s="1"/>
  <c r="BN163" i="1"/>
  <c r="BP163" i="1"/>
  <c r="Z165" i="1"/>
  <c r="BN165" i="1"/>
  <c r="Z171" i="1"/>
  <c r="Z172" i="1" s="1"/>
  <c r="BN171" i="1"/>
  <c r="BP171" i="1"/>
  <c r="Z177" i="1"/>
  <c r="Z178" i="1" s="1"/>
  <c r="BN177" i="1"/>
  <c r="BP177" i="1"/>
  <c r="Y178" i="1"/>
  <c r="Z181" i="1"/>
  <c r="Z190" i="1" s="1"/>
  <c r="BN181" i="1"/>
  <c r="BP181" i="1"/>
  <c r="Z183" i="1"/>
  <c r="BN183" i="1"/>
  <c r="Z185" i="1"/>
  <c r="BN185" i="1"/>
  <c r="Z186" i="1"/>
  <c r="BN186" i="1"/>
  <c r="Z188" i="1"/>
  <c r="BN188" i="1"/>
  <c r="Y191" i="1"/>
  <c r="J640" i="1"/>
  <c r="Z195" i="1"/>
  <c r="Z196" i="1" s="1"/>
  <c r="BN195" i="1"/>
  <c r="BP195" i="1"/>
  <c r="Y196" i="1"/>
  <c r="Z199" i="1"/>
  <c r="Z201" i="1" s="1"/>
  <c r="BN199" i="1"/>
  <c r="BP199" i="1"/>
  <c r="Y202" i="1"/>
  <c r="Z205" i="1"/>
  <c r="Z212" i="1" s="1"/>
  <c r="BN205" i="1"/>
  <c r="BP205" i="1"/>
  <c r="Z207" i="1"/>
  <c r="BN207" i="1"/>
  <c r="Z209" i="1"/>
  <c r="BN209" i="1"/>
  <c r="Z211" i="1"/>
  <c r="BN211" i="1"/>
  <c r="Z215" i="1"/>
  <c r="Z227" i="1" s="1"/>
  <c r="BN215" i="1"/>
  <c r="BP215" i="1"/>
  <c r="Z217" i="1"/>
  <c r="BN217" i="1"/>
  <c r="Z219" i="1"/>
  <c r="BN219" i="1"/>
  <c r="Z221" i="1"/>
  <c r="BN221" i="1"/>
  <c r="Z223" i="1"/>
  <c r="BN223" i="1"/>
  <c r="Y631" i="1" s="1"/>
  <c r="Z225" i="1"/>
  <c r="BN225" i="1"/>
  <c r="Y228" i="1"/>
  <c r="Z230" i="1"/>
  <c r="Z234" i="1" s="1"/>
  <c r="BP232" i="1"/>
  <c r="BN232" i="1"/>
  <c r="Z232" i="1"/>
  <c r="BP241" i="1"/>
  <c r="BN241" i="1"/>
  <c r="Z241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Z284" i="1" s="1"/>
  <c r="BP290" i="1"/>
  <c r="BN290" i="1"/>
  <c r="Z290" i="1"/>
  <c r="F9" i="1"/>
  <c r="J9" i="1"/>
  <c r="Y41" i="1"/>
  <c r="Y630" i="1" s="1"/>
  <c r="Y116" i="1"/>
  <c r="Y144" i="1"/>
  <c r="Y179" i="1"/>
  <c r="Y235" i="1"/>
  <c r="BP230" i="1"/>
  <c r="Y632" i="1" s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Y312" i="1"/>
  <c r="S640" i="1"/>
  <c r="Y311" i="1"/>
  <c r="BP310" i="1"/>
  <c r="BN310" i="1"/>
  <c r="Z310" i="1"/>
  <c r="Z311" i="1" s="1"/>
  <c r="K640" i="1"/>
  <c r="Y242" i="1"/>
  <c r="Z314" i="1"/>
  <c r="Z315" i="1" s="1"/>
  <c r="BN314" i="1"/>
  <c r="BP314" i="1"/>
  <c r="Y315" i="1"/>
  <c r="Z318" i="1"/>
  <c r="Z320" i="1" s="1"/>
  <c r="BN318" i="1"/>
  <c r="BP318" i="1"/>
  <c r="Y321" i="1"/>
  <c r="T640" i="1"/>
  <c r="Y326" i="1"/>
  <c r="Z329" i="1"/>
  <c r="Z330" i="1" s="1"/>
  <c r="BN329" i="1"/>
  <c r="BP329" i="1"/>
  <c r="Z333" i="1"/>
  <c r="Z334" i="1" s="1"/>
  <c r="BN333" i="1"/>
  <c r="BP333" i="1"/>
  <c r="Y334" i="1"/>
  <c r="Z338" i="1"/>
  <c r="Z339" i="1" s="1"/>
  <c r="BN338" i="1"/>
  <c r="BP338" i="1"/>
  <c r="Y339" i="1"/>
  <c r="Z342" i="1"/>
  <c r="Z343" i="1" s="1"/>
  <c r="BN342" i="1"/>
  <c r="BP342" i="1"/>
  <c r="Y343" i="1"/>
  <c r="Z347" i="1"/>
  <c r="BN347" i="1"/>
  <c r="BP347" i="1"/>
  <c r="Z349" i="1"/>
  <c r="BN349" i="1"/>
  <c r="Z351" i="1"/>
  <c r="BN351" i="1"/>
  <c r="Z353" i="1"/>
  <c r="BN353" i="1"/>
  <c r="Y356" i="1"/>
  <c r="Z359" i="1"/>
  <c r="Z362" i="1" s="1"/>
  <c r="BN359" i="1"/>
  <c r="BP359" i="1"/>
  <c r="Z361" i="1"/>
  <c r="BN361" i="1"/>
  <c r="BP367" i="1"/>
  <c r="BN367" i="1"/>
  <c r="Z367" i="1"/>
  <c r="BP375" i="1"/>
  <c r="BN375" i="1"/>
  <c r="Z375" i="1"/>
  <c r="Z377" i="1" s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BP493" i="1"/>
  <c r="BN493" i="1"/>
  <c r="Z493" i="1"/>
  <c r="Z496" i="1" s="1"/>
  <c r="Y496" i="1"/>
  <c r="BP517" i="1"/>
  <c r="BN517" i="1"/>
  <c r="Z517" i="1"/>
  <c r="Z532" i="1" s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BP558" i="1"/>
  <c r="BN558" i="1"/>
  <c r="Z558" i="1"/>
  <c r="Z560" i="1" s="1"/>
  <c r="Y560" i="1"/>
  <c r="Y340" i="1"/>
  <c r="Y355" i="1"/>
  <c r="Y372" i="1"/>
  <c r="BP365" i="1"/>
  <c r="BN365" i="1"/>
  <c r="Z365" i="1"/>
  <c r="BP369" i="1"/>
  <c r="BN369" i="1"/>
  <c r="Z369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40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Z478" i="1" s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BP494" i="1"/>
  <c r="BN494" i="1"/>
  <c r="Z494" i="1"/>
  <c r="BP571" i="1"/>
  <c r="BN571" i="1"/>
  <c r="Z571" i="1"/>
  <c r="BP573" i="1"/>
  <c r="BN573" i="1"/>
  <c r="Z573" i="1"/>
  <c r="AA64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Z554" i="1" s="1"/>
  <c r="BP552" i="1"/>
  <c r="BN552" i="1"/>
  <c r="Z552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Z628" i="1" s="1"/>
  <c r="Y616" i="1"/>
  <c r="Y633" i="1" l="1"/>
  <c r="Z609" i="1"/>
  <c r="Z594" i="1"/>
  <c r="Z577" i="1"/>
  <c r="Z539" i="1"/>
  <c r="Z455" i="1"/>
  <c r="Z442" i="1"/>
  <c r="Z401" i="1"/>
  <c r="Z272" i="1"/>
  <c r="X633" i="1"/>
  <c r="Z416" i="1"/>
  <c r="Z371" i="1"/>
  <c r="Z355" i="1"/>
  <c r="Z293" i="1"/>
  <c r="Z255" i="1"/>
  <c r="Z80" i="1"/>
  <c r="Z71" i="1"/>
  <c r="Z40" i="1"/>
  <c r="Z635" i="1" s="1"/>
  <c r="Y634" i="1"/>
</calcChain>
</file>

<file path=xl/sharedStrings.xml><?xml version="1.0" encoding="utf-8"?>
<sst xmlns="http://schemas.openxmlformats.org/spreadsheetml/2006/main" count="2957" uniqueCount="1055">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</sst>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14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4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/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18</v>
      </c>
      <c r="Q8" s="889">
        <v>0.41666666666666669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19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20</v>
      </c>
      <c r="Q10" s="953"/>
      <c r="R10" s="954"/>
      <c r="U10" s="24" t="s">
        <v>21</v>
      </c>
      <c r="V10" s="774" t="s">
        <v>22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77"/>
      <c r="R11" s="878"/>
      <c r="U11" s="24" t="s">
        <v>25</v>
      </c>
      <c r="V11" s="1060" t="s">
        <v>26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33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34</v>
      </c>
      <c r="B17" s="771" t="s">
        <v>35</v>
      </c>
      <c r="C17" s="899" t="s">
        <v>36</v>
      </c>
      <c r="D17" s="771" t="s">
        <v>37</v>
      </c>
      <c r="E17" s="848"/>
      <c r="F17" s="771" t="s">
        <v>38</v>
      </c>
      <c r="G17" s="771" t="s">
        <v>39</v>
      </c>
      <c r="H17" s="771" t="s">
        <v>40</v>
      </c>
      <c r="I17" s="771" t="s">
        <v>41</v>
      </c>
      <c r="J17" s="771" t="s">
        <v>42</v>
      </c>
      <c r="K17" s="771" t="s">
        <v>43</v>
      </c>
      <c r="L17" s="771" t="s">
        <v>44</v>
      </c>
      <c r="M17" s="771" t="s">
        <v>45</v>
      </c>
      <c r="N17" s="771" t="s">
        <v>46</v>
      </c>
      <c r="O17" s="771" t="s">
        <v>47</v>
      </c>
      <c r="P17" s="771" t="s">
        <v>48</v>
      </c>
      <c r="Q17" s="847"/>
      <c r="R17" s="847"/>
      <c r="S17" s="847"/>
      <c r="T17" s="848"/>
      <c r="U17" s="1137" t="s">
        <v>49</v>
      </c>
      <c r="V17" s="787"/>
      <c r="W17" s="771" t="s">
        <v>50</v>
      </c>
      <c r="X17" s="771" t="s">
        <v>51</v>
      </c>
      <c r="Y17" s="1139" t="s">
        <v>52</v>
      </c>
      <c r="Z17" s="1024" t="s">
        <v>53</v>
      </c>
      <c r="AA17" s="1003" t="s">
        <v>54</v>
      </c>
      <c r="AB17" s="1003" t="s">
        <v>55</v>
      </c>
      <c r="AC17" s="1003" t="s">
        <v>56</v>
      </c>
      <c r="AD17" s="1003" t="s">
        <v>57</v>
      </c>
      <c r="AE17" s="1093"/>
      <c r="AF17" s="1094"/>
      <c r="AG17" s="66"/>
      <c r="BD17" s="65" t="s">
        <v>58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59</v>
      </c>
      <c r="V18" s="67" t="s">
        <v>60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61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62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63</v>
      </c>
      <c r="B22" s="54" t="s">
        <v>64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69</v>
      </c>
      <c r="B23" s="54" t="s">
        <v>70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72</v>
      </c>
      <c r="B24" s="54" t="s">
        <v>73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75</v>
      </c>
      <c r="B25" s="54" t="s">
        <v>76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78</v>
      </c>
      <c r="Q26" s="737"/>
      <c r="R26" s="737"/>
      <c r="S26" s="737"/>
      <c r="T26" s="737"/>
      <c r="U26" s="737"/>
      <c r="V26" s="738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78</v>
      </c>
      <c r="Q27" s="737"/>
      <c r="R27" s="737"/>
      <c r="S27" s="737"/>
      <c r="T27" s="737"/>
      <c r="U27" s="737"/>
      <c r="V27" s="738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80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81</v>
      </c>
      <c r="B29" s="54" t="s">
        <v>82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78</v>
      </c>
      <c r="Q30" s="737"/>
      <c r="R30" s="737"/>
      <c r="S30" s="737"/>
      <c r="T30" s="737"/>
      <c r="U30" s="737"/>
      <c r="V30" s="738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78</v>
      </c>
      <c r="Q31" s="737"/>
      <c r="R31" s="737"/>
      <c r="S31" s="737"/>
      <c r="T31" s="737"/>
      <c r="U31" s="737"/>
      <c r="V31" s="738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87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88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89</v>
      </c>
      <c r="B35" s="54" t="s">
        <v>90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67</v>
      </c>
      <c r="X35" s="727">
        <v>946</v>
      </c>
      <c r="Y35" s="728">
        <f>IFERROR(IF(X35="",0,CEILING((X35/$H35),1)*$H35),"")</f>
        <v>950.40000000000009</v>
      </c>
      <c r="Z35" s="36">
        <f>IFERROR(IF(Y35=0,"",ROUNDUP(Y35/H35,0)*0.01898),"")</f>
        <v>1.6702399999999999</v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984.10277777777765</v>
      </c>
      <c r="BN35" s="64">
        <f>IFERROR(Y35*I35/H35,"0")</f>
        <v>988.68</v>
      </c>
      <c r="BO35" s="64">
        <f>IFERROR(1/J35*(X35/H35),"0")</f>
        <v>1.3686342592592591</v>
      </c>
      <c r="BP35" s="64">
        <f>IFERROR(1/J35*(Y35/H35),"0")</f>
        <v>1.375</v>
      </c>
    </row>
    <row r="36" spans="1:68" ht="16.5" customHeight="1" x14ac:dyDescent="0.25">
      <c r="A36" s="54" t="s">
        <v>94</v>
      </c>
      <c r="B36" s="54" t="s">
        <v>95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67</v>
      </c>
      <c r="X36" s="727">
        <v>517</v>
      </c>
      <c r="Y36" s="728">
        <f>IFERROR(IF(X36="",0,CEILING((X36/$H36),1)*$H36),"")</f>
        <v>526.4</v>
      </c>
      <c r="Z36" s="36">
        <f>IFERROR(IF(Y36=0,"",ROUNDUP(Y36/H36,0)*0.01898),"")</f>
        <v>0.89205999999999996</v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537.0799107142858</v>
      </c>
      <c r="BN36" s="64">
        <f>IFERROR(Y36*I36/H36,"0")</f>
        <v>546.84500000000003</v>
      </c>
      <c r="BO36" s="64">
        <f>IFERROR(1/J36*(X36/H36),"0")</f>
        <v>0.72126116071428581</v>
      </c>
      <c r="BP36" s="64">
        <f>IFERROR(1/J36*(Y36/H36),"0")</f>
        <v>0.734375</v>
      </c>
    </row>
    <row r="37" spans="1:68" ht="27" customHeight="1" x14ac:dyDescent="0.25">
      <c r="A37" s="54" t="s">
        <v>97</v>
      </c>
      <c r="B37" s="54" t="s">
        <v>98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67</v>
      </c>
      <c r="X38" s="727">
        <v>105</v>
      </c>
      <c r="Y38" s="728">
        <f>IFERROR(IF(X38="",0,CEILING((X38/$H38),1)*$H38),"")</f>
        <v>107.30000000000001</v>
      </c>
      <c r="Z38" s="36">
        <f>IFERROR(IF(Y38=0,"",ROUNDUP(Y38/H38,0)*0.00902),"")</f>
        <v>0.26158000000000003</v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110.95945945945945</v>
      </c>
      <c r="BN38" s="64">
        <f>IFERROR(Y38*I38/H38,"0")</f>
        <v>113.39000000000001</v>
      </c>
      <c r="BO38" s="64">
        <f>IFERROR(1/J38*(X38/H38),"0")</f>
        <v>0.21498771498771496</v>
      </c>
      <c r="BP38" s="64">
        <f>IFERROR(1/J38*(Y38/H38),"0")</f>
        <v>0.2196969696969697</v>
      </c>
    </row>
    <row r="39" spans="1:68" ht="27" customHeight="1" x14ac:dyDescent="0.25">
      <c r="A39" s="54" t="s">
        <v>103</v>
      </c>
      <c r="B39" s="54" t="s">
        <v>104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78</v>
      </c>
      <c r="Q40" s="737"/>
      <c r="R40" s="737"/>
      <c r="S40" s="737"/>
      <c r="T40" s="737"/>
      <c r="U40" s="737"/>
      <c r="V40" s="738"/>
      <c r="W40" s="37" t="s">
        <v>79</v>
      </c>
      <c r="X40" s="729">
        <f>IFERROR(X35/H35,"0")+IFERROR(X36/H36,"0")+IFERROR(X37/H37,"0")+IFERROR(X38/H38,"0")+IFERROR(X39/H39,"0")</f>
        <v>162.13168525668527</v>
      </c>
      <c r="Y40" s="729">
        <f>IFERROR(Y35/H35,"0")+IFERROR(Y36/H36,"0")+IFERROR(Y37/H37,"0")+IFERROR(Y38/H38,"0")+IFERROR(Y39/H39,"0")</f>
        <v>164</v>
      </c>
      <c r="Z40" s="729">
        <f>IFERROR(IF(Z35="",0,Z35),"0")+IFERROR(IF(Z36="",0,Z36),"0")+IFERROR(IF(Z37="",0,Z37),"0")+IFERROR(IF(Z38="",0,Z38),"0")+IFERROR(IF(Z39="",0,Z39),"0")</f>
        <v>2.8238799999999999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78</v>
      </c>
      <c r="Q41" s="737"/>
      <c r="R41" s="737"/>
      <c r="S41" s="737"/>
      <c r="T41" s="737"/>
      <c r="U41" s="737"/>
      <c r="V41" s="738"/>
      <c r="W41" s="37" t="s">
        <v>67</v>
      </c>
      <c r="X41" s="729">
        <f>IFERROR(SUM(X35:X39),"0")</f>
        <v>1568</v>
      </c>
      <c r="Y41" s="729">
        <f>IFERROR(SUM(Y35:Y39),"0")</f>
        <v>1584.1000000000001</v>
      </c>
      <c r="Z41" s="37"/>
      <c r="AA41" s="730"/>
      <c r="AB41" s="730"/>
      <c r="AC41" s="730"/>
    </row>
    <row r="42" spans="1:68" ht="14.25" customHeight="1" x14ac:dyDescent="0.25">
      <c r="A42" s="746" t="s">
        <v>62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105</v>
      </c>
      <c r="B43" s="54" t="s">
        <v>106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109</v>
      </c>
      <c r="B44" s="54" t="s">
        <v>110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78</v>
      </c>
      <c r="Q45" s="737"/>
      <c r="R45" s="737"/>
      <c r="S45" s="737"/>
      <c r="T45" s="737"/>
      <c r="U45" s="737"/>
      <c r="V45" s="738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78</v>
      </c>
      <c r="Q46" s="737"/>
      <c r="R46" s="737"/>
      <c r="S46" s="737"/>
      <c r="T46" s="737"/>
      <c r="U46" s="737"/>
      <c r="V46" s="738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112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88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113</v>
      </c>
      <c r="B49" s="54" t="s">
        <v>114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67</v>
      </c>
      <c r="X50" s="727">
        <v>416</v>
      </c>
      <c r="Y50" s="728">
        <f t="shared" si="0"/>
        <v>421.20000000000005</v>
      </c>
      <c r="Z50" s="36">
        <f>IFERROR(IF(Y50=0,"",ROUNDUP(Y50/H50,0)*0.01898),"")</f>
        <v>0.74021999999999999</v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432.75555555555553</v>
      </c>
      <c r="BN50" s="64">
        <f t="shared" si="2"/>
        <v>438.16500000000002</v>
      </c>
      <c r="BO50" s="64">
        <f t="shared" si="3"/>
        <v>0.60185185185185186</v>
      </c>
      <c r="BP50" s="64">
        <f t="shared" si="4"/>
        <v>0.609375</v>
      </c>
    </row>
    <row r="51" spans="1:68" ht="27" customHeight="1" x14ac:dyDescent="0.25">
      <c r="A51" s="54" t="s">
        <v>119</v>
      </c>
      <c r="B51" s="54" t="s">
        <v>120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125</v>
      </c>
      <c r="B53" s="54" t="s">
        <v>126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67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127</v>
      </c>
      <c r="B54" s="54" t="s">
        <v>128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78</v>
      </c>
      <c r="Q56" s="737"/>
      <c r="R56" s="737"/>
      <c r="S56" s="737"/>
      <c r="T56" s="737"/>
      <c r="U56" s="737"/>
      <c r="V56" s="738"/>
      <c r="W56" s="37" t="s">
        <v>79</v>
      </c>
      <c r="X56" s="729">
        <f>IFERROR(X49/H49,"0")+IFERROR(X50/H50,"0")+IFERROR(X51/H51,"0")+IFERROR(X52/H52,"0")+IFERROR(X53/H53,"0")+IFERROR(X54/H54,"0")+IFERROR(X55/H55,"0")</f>
        <v>38.518518518518519</v>
      </c>
      <c r="Y56" s="729">
        <f>IFERROR(Y49/H49,"0")+IFERROR(Y50/H50,"0")+IFERROR(Y51/H51,"0")+IFERROR(Y52/H52,"0")+IFERROR(Y53/H53,"0")+IFERROR(Y54/H54,"0")+IFERROR(Y55/H55,"0")</f>
        <v>39</v>
      </c>
      <c r="Z56" s="729">
        <f>IFERROR(IF(Z49="",0,Z49),"0")+IFERROR(IF(Z50="",0,Z50),"0")+IFERROR(IF(Z51="",0,Z51),"0")+IFERROR(IF(Z52="",0,Z52),"0")+IFERROR(IF(Z53="",0,Z53),"0")+IFERROR(IF(Z54="",0,Z54),"0")+IFERROR(IF(Z55="",0,Z55),"0")</f>
        <v>0.74021999999999999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78</v>
      </c>
      <c r="Q57" s="737"/>
      <c r="R57" s="737"/>
      <c r="S57" s="737"/>
      <c r="T57" s="737"/>
      <c r="U57" s="737"/>
      <c r="V57" s="738"/>
      <c r="W57" s="37" t="s">
        <v>67</v>
      </c>
      <c r="X57" s="729">
        <f>IFERROR(SUM(X49:X55),"0")</f>
        <v>416</v>
      </c>
      <c r="Y57" s="729">
        <f>IFERROR(SUM(Y49:Y55),"0")</f>
        <v>421.20000000000005</v>
      </c>
      <c r="Z57" s="37"/>
      <c r="AA57" s="730"/>
      <c r="AB57" s="730"/>
      <c r="AC57" s="730"/>
    </row>
    <row r="58" spans="1:68" ht="14.25" customHeight="1" x14ac:dyDescent="0.25">
      <c r="A58" s="746" t="s">
        <v>133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134</v>
      </c>
      <c r="B59" s="54" t="s">
        <v>135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67</v>
      </c>
      <c r="X59" s="727">
        <v>173</v>
      </c>
      <c r="Y59" s="728">
        <f>IFERROR(IF(X59="",0,CEILING((X59/$H59),1)*$H59),"")</f>
        <v>183.60000000000002</v>
      </c>
      <c r="Z59" s="36">
        <f>IFERROR(IF(Y59=0,"",ROUNDUP(Y59/H59,0)*0.01898),"")</f>
        <v>0.32266</v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179.96805555555554</v>
      </c>
      <c r="BN59" s="64">
        <f>IFERROR(Y59*I59/H59,"0")</f>
        <v>190.995</v>
      </c>
      <c r="BO59" s="64">
        <f>IFERROR(1/J59*(X59/H59),"0")</f>
        <v>0.25028935185185186</v>
      </c>
      <c r="BP59" s="64">
        <f>IFERROR(1/J59*(Y59/H59),"0")</f>
        <v>0.265625</v>
      </c>
    </row>
    <row r="60" spans="1:68" ht="27" customHeight="1" x14ac:dyDescent="0.25">
      <c r="A60" s="54" t="s">
        <v>137</v>
      </c>
      <c r="B60" s="54" t="s">
        <v>138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78</v>
      </c>
      <c r="Q63" s="737"/>
      <c r="R63" s="737"/>
      <c r="S63" s="737"/>
      <c r="T63" s="737"/>
      <c r="U63" s="737"/>
      <c r="V63" s="738"/>
      <c r="W63" s="37" t="s">
        <v>79</v>
      </c>
      <c r="X63" s="729">
        <f>IFERROR(X59/H59,"0")+IFERROR(X60/H60,"0")+IFERROR(X61/H61,"0")+IFERROR(X62/H62,"0")</f>
        <v>16.018518518518519</v>
      </c>
      <c r="Y63" s="729">
        <f>IFERROR(Y59/H59,"0")+IFERROR(Y60/H60,"0")+IFERROR(Y61/H61,"0")+IFERROR(Y62/H62,"0")</f>
        <v>17</v>
      </c>
      <c r="Z63" s="729">
        <f>IFERROR(IF(Z59="",0,Z59),"0")+IFERROR(IF(Z60="",0,Z60),"0")+IFERROR(IF(Z61="",0,Z61),"0")+IFERROR(IF(Z62="",0,Z62),"0")</f>
        <v>0.32266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78</v>
      </c>
      <c r="Q64" s="737"/>
      <c r="R64" s="737"/>
      <c r="S64" s="737"/>
      <c r="T64" s="737"/>
      <c r="U64" s="737"/>
      <c r="V64" s="738"/>
      <c r="W64" s="37" t="s">
        <v>67</v>
      </c>
      <c r="X64" s="729">
        <f>IFERROR(SUM(X59:X62),"0")</f>
        <v>173</v>
      </c>
      <c r="Y64" s="729">
        <f>IFERROR(SUM(Y59:Y62),"0")</f>
        <v>183.60000000000002</v>
      </c>
      <c r="Z64" s="37"/>
      <c r="AA64" s="730"/>
      <c r="AB64" s="730"/>
      <c r="AC64" s="730"/>
    </row>
    <row r="65" spans="1:68" ht="14.25" customHeight="1" x14ac:dyDescent="0.25">
      <c r="A65" s="746" t="s">
        <v>144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145</v>
      </c>
      <c r="B66" s="54" t="s">
        <v>146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148</v>
      </c>
      <c r="B67" s="54" t="s">
        <v>149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151</v>
      </c>
      <c r="B68" s="54" t="s">
        <v>152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154</v>
      </c>
      <c r="B69" s="54" t="s">
        <v>155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78</v>
      </c>
      <c r="Q71" s="737"/>
      <c r="R71" s="737"/>
      <c r="S71" s="737"/>
      <c r="T71" s="737"/>
      <c r="U71" s="737"/>
      <c r="V71" s="738"/>
      <c r="W71" s="37" t="s">
        <v>79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78</v>
      </c>
      <c r="Q72" s="737"/>
      <c r="R72" s="737"/>
      <c r="S72" s="737"/>
      <c r="T72" s="737"/>
      <c r="U72" s="737"/>
      <c r="V72" s="738"/>
      <c r="W72" s="37" t="s">
        <v>67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customHeight="1" x14ac:dyDescent="0.25">
      <c r="A73" s="746" t="s">
        <v>62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67</v>
      </c>
      <c r="X75" s="727">
        <v>101</v>
      </c>
      <c r="Y75" s="728">
        <f t="shared" si="5"/>
        <v>109.2</v>
      </c>
      <c r="Z75" s="36">
        <f>IFERROR(IF(Y75=0,"",ROUNDUP(Y75/H75,0)*0.01898),"")</f>
        <v>0.24674000000000001</v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106.23035714285714</v>
      </c>
      <c r="BN75" s="64">
        <f t="shared" si="7"/>
        <v>114.85500000000002</v>
      </c>
      <c r="BO75" s="64">
        <f t="shared" si="8"/>
        <v>0.18787202380952381</v>
      </c>
      <c r="BP75" s="64">
        <f t="shared" si="9"/>
        <v>0.203125</v>
      </c>
    </row>
    <row r="76" spans="1:68" ht="37.5" customHeight="1" x14ac:dyDescent="0.25">
      <c r="A76" s="54" t="s">
        <v>164</v>
      </c>
      <c r="B76" s="54" t="s">
        <v>165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171</v>
      </c>
      <c r="B79" s="54" t="s">
        <v>172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78</v>
      </c>
      <c r="Q80" s="737"/>
      <c r="R80" s="737"/>
      <c r="S80" s="737"/>
      <c r="T80" s="737"/>
      <c r="U80" s="737"/>
      <c r="V80" s="738"/>
      <c r="W80" s="37" t="s">
        <v>79</v>
      </c>
      <c r="X80" s="729">
        <f>IFERROR(X74/H74,"0")+IFERROR(X75/H75,"0")+IFERROR(X76/H76,"0")+IFERROR(X77/H77,"0")+IFERROR(X78/H78,"0")+IFERROR(X79/H79,"0")</f>
        <v>12.023809523809524</v>
      </c>
      <c r="Y80" s="729">
        <f>IFERROR(Y74/H74,"0")+IFERROR(Y75/H75,"0")+IFERROR(Y76/H76,"0")+IFERROR(Y77/H77,"0")+IFERROR(Y78/H78,"0")+IFERROR(Y79/H79,"0")</f>
        <v>13</v>
      </c>
      <c r="Z80" s="729">
        <f>IFERROR(IF(Z74="",0,Z74),"0")+IFERROR(IF(Z75="",0,Z75),"0")+IFERROR(IF(Z76="",0,Z76),"0")+IFERROR(IF(Z77="",0,Z77),"0")+IFERROR(IF(Z78="",0,Z78),"0")+IFERROR(IF(Z79="",0,Z79),"0")</f>
        <v>0.24674000000000001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78</v>
      </c>
      <c r="Q81" s="737"/>
      <c r="R81" s="737"/>
      <c r="S81" s="737"/>
      <c r="T81" s="737"/>
      <c r="U81" s="737"/>
      <c r="V81" s="738"/>
      <c r="W81" s="37" t="s">
        <v>67</v>
      </c>
      <c r="X81" s="729">
        <f>IFERROR(SUM(X74:X79),"0")</f>
        <v>101</v>
      </c>
      <c r="Y81" s="729">
        <f>IFERROR(SUM(Y74:Y79),"0")</f>
        <v>109.2</v>
      </c>
      <c r="Z81" s="37"/>
      <c r="AA81" s="730"/>
      <c r="AB81" s="730"/>
      <c r="AC81" s="730"/>
    </row>
    <row r="82" spans="1:68" ht="14.25" customHeight="1" x14ac:dyDescent="0.25">
      <c r="A82" s="746" t="s">
        <v>173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174</v>
      </c>
      <c r="B83" s="54" t="s">
        <v>175</v>
      </c>
      <c r="C83" s="31">
        <v>4301060366</v>
      </c>
      <c r="D83" s="731">
        <v>4680115881532</v>
      </c>
      <c r="E83" s="732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4"/>
      <c r="R83" s="734"/>
      <c r="S83" s="734"/>
      <c r="T83" s="735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174</v>
      </c>
      <c r="B84" s="54" t="s">
        <v>177</v>
      </c>
      <c r="C84" s="31">
        <v>4301060371</v>
      </c>
      <c r="D84" s="731">
        <v>4680115881532</v>
      </c>
      <c r="E84" s="732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10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4"/>
      <c r="R84" s="734"/>
      <c r="S84" s="734"/>
      <c r="T84" s="735"/>
      <c r="U84" s="34"/>
      <c r="V84" s="34"/>
      <c r="W84" s="35" t="s">
        <v>67</v>
      </c>
      <c r="X84" s="727">
        <v>92</v>
      </c>
      <c r="Y84" s="728">
        <f>IFERROR(IF(X84="",0,CEILING((X84/$H84),1)*$H84),"")</f>
        <v>92.4</v>
      </c>
      <c r="Z84" s="36">
        <f>IFERROR(IF(Y84=0,"",ROUNDUP(Y84/H84,0)*0.01898),"")</f>
        <v>0.20877999999999999</v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97.684285714285707</v>
      </c>
      <c r="BN84" s="64">
        <f>IFERROR(Y84*I84/H84,"0")</f>
        <v>98.109000000000009</v>
      </c>
      <c r="BO84" s="64">
        <f>IFERROR(1/J84*(X84/H84),"0")</f>
        <v>0.17113095238095238</v>
      </c>
      <c r="BP84" s="64">
        <f>IFERROR(1/J84*(Y84/H84),"0")</f>
        <v>0.171875</v>
      </c>
    </row>
    <row r="85" spans="1:68" ht="27" customHeight="1" x14ac:dyDescent="0.25">
      <c r="A85" s="54" t="s">
        <v>178</v>
      </c>
      <c r="B85" s="54" t="s">
        <v>179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78</v>
      </c>
      <c r="Q86" s="737"/>
      <c r="R86" s="737"/>
      <c r="S86" s="737"/>
      <c r="T86" s="737"/>
      <c r="U86" s="737"/>
      <c r="V86" s="738"/>
      <c r="W86" s="37" t="s">
        <v>79</v>
      </c>
      <c r="X86" s="729">
        <f>IFERROR(X83/H83,"0")+IFERROR(X84/H84,"0")+IFERROR(X85/H85,"0")</f>
        <v>10.952380952380953</v>
      </c>
      <c r="Y86" s="729">
        <f>IFERROR(Y83/H83,"0")+IFERROR(Y84/H84,"0")+IFERROR(Y85/H85,"0")</f>
        <v>11</v>
      </c>
      <c r="Z86" s="729">
        <f>IFERROR(IF(Z83="",0,Z83),"0")+IFERROR(IF(Z84="",0,Z84),"0")+IFERROR(IF(Z85="",0,Z85),"0")</f>
        <v>0.20877999999999999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78</v>
      </c>
      <c r="Q87" s="737"/>
      <c r="R87" s="737"/>
      <c r="S87" s="737"/>
      <c r="T87" s="737"/>
      <c r="U87" s="737"/>
      <c r="V87" s="738"/>
      <c r="W87" s="37" t="s">
        <v>67</v>
      </c>
      <c r="X87" s="729">
        <f>IFERROR(SUM(X83:X85),"0")</f>
        <v>92</v>
      </c>
      <c r="Y87" s="729">
        <f>IFERROR(SUM(Y83:Y85),"0")</f>
        <v>92.4</v>
      </c>
      <c r="Z87" s="37"/>
      <c r="AA87" s="730"/>
      <c r="AB87" s="730"/>
      <c r="AC87" s="730"/>
    </row>
    <row r="88" spans="1:68" ht="16.5" customHeight="1" x14ac:dyDescent="0.25">
      <c r="A88" s="747" t="s">
        <v>181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88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67</v>
      </c>
      <c r="X90" s="727">
        <v>426</v>
      </c>
      <c r="Y90" s="728">
        <f>IFERROR(IF(X90="",0,CEILING((X90/$H90),1)*$H90),"")</f>
        <v>432</v>
      </c>
      <c r="Z90" s="36">
        <f>IFERROR(IF(Y90=0,"",ROUNDUP(Y90/H90,0)*0.01898),"")</f>
        <v>0.75919999999999999</v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443.15833333333325</v>
      </c>
      <c r="BN90" s="64">
        <f>IFERROR(Y90*I90/H90,"0")</f>
        <v>449.39999999999992</v>
      </c>
      <c r="BO90" s="64">
        <f>IFERROR(1/J90*(X90/H90),"0")</f>
        <v>0.61631944444444442</v>
      </c>
      <c r="BP90" s="64">
        <f>IFERROR(1/J90*(Y90/H90),"0")</f>
        <v>0.625</v>
      </c>
    </row>
    <row r="91" spans="1:68" ht="16.5" customHeight="1" x14ac:dyDescent="0.25">
      <c r="A91" s="54" t="s">
        <v>185</v>
      </c>
      <c r="B91" s="54" t="s">
        <v>186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187</v>
      </c>
      <c r="B92" s="54" t="s">
        <v>188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67</v>
      </c>
      <c r="X92" s="727">
        <v>279</v>
      </c>
      <c r="Y92" s="728">
        <f>IFERROR(IF(X92="",0,CEILING((X92/$H92),1)*$H92),"")</f>
        <v>279</v>
      </c>
      <c r="Z92" s="36">
        <f>IFERROR(IF(Y92=0,"",ROUNDUP(Y92/H92,0)*0.00902),"")</f>
        <v>0.55923999999999996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292.02</v>
      </c>
      <c r="BN92" s="64">
        <f>IFERROR(Y92*I92/H92,"0")</f>
        <v>292.02</v>
      </c>
      <c r="BO92" s="64">
        <f>IFERROR(1/J92*(X92/H92),"0")</f>
        <v>0.46969696969696972</v>
      </c>
      <c r="BP92" s="64">
        <f>IFERROR(1/J92*(Y92/H92),"0")</f>
        <v>0.46969696969696972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78</v>
      </c>
      <c r="Q93" s="737"/>
      <c r="R93" s="737"/>
      <c r="S93" s="737"/>
      <c r="T93" s="737"/>
      <c r="U93" s="737"/>
      <c r="V93" s="738"/>
      <c r="W93" s="37" t="s">
        <v>79</v>
      </c>
      <c r="X93" s="729">
        <f>IFERROR(X90/H90,"0")+IFERROR(X91/H91,"0")+IFERROR(X92/H92,"0")</f>
        <v>101.44444444444444</v>
      </c>
      <c r="Y93" s="729">
        <f>IFERROR(Y90/H90,"0")+IFERROR(Y91/H91,"0")+IFERROR(Y92/H92,"0")</f>
        <v>102</v>
      </c>
      <c r="Z93" s="729">
        <f>IFERROR(IF(Z90="",0,Z90),"0")+IFERROR(IF(Z91="",0,Z91),"0")+IFERROR(IF(Z92="",0,Z92),"0")</f>
        <v>1.3184399999999998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78</v>
      </c>
      <c r="Q94" s="737"/>
      <c r="R94" s="737"/>
      <c r="S94" s="737"/>
      <c r="T94" s="737"/>
      <c r="U94" s="737"/>
      <c r="V94" s="738"/>
      <c r="W94" s="37" t="s">
        <v>67</v>
      </c>
      <c r="X94" s="729">
        <f>IFERROR(SUM(X90:X92),"0")</f>
        <v>705</v>
      </c>
      <c r="Y94" s="729">
        <f>IFERROR(SUM(Y90:Y92),"0")</f>
        <v>711</v>
      </c>
      <c r="Z94" s="37"/>
      <c r="AA94" s="730"/>
      <c r="AB94" s="730"/>
      <c r="AC94" s="730"/>
    </row>
    <row r="95" spans="1:68" ht="14.25" customHeight="1" x14ac:dyDescent="0.25">
      <c r="A95" s="746" t="s">
        <v>62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190</v>
      </c>
      <c r="B96" s="54" t="s">
        <v>191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1">
        <v>4607091386967</v>
      </c>
      <c r="E97" s="732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4"/>
      <c r="R97" s="734"/>
      <c r="S97" s="734"/>
      <c r="T97" s="735"/>
      <c r="U97" s="34"/>
      <c r="V97" s="34"/>
      <c r="W97" s="35" t="s">
        <v>67</v>
      </c>
      <c r="X97" s="727">
        <v>474</v>
      </c>
      <c r="Y97" s="728">
        <f t="shared" si="10"/>
        <v>478.8</v>
      </c>
      <c r="Z97" s="36">
        <f>IFERROR(IF(Y97=0,"",ROUNDUP(Y97/H97,0)*0.01898),"")</f>
        <v>1.08186</v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503.28642857142864</v>
      </c>
      <c r="BN97" s="64">
        <f t="shared" si="12"/>
        <v>508.3830000000001</v>
      </c>
      <c r="BO97" s="64">
        <f t="shared" si="13"/>
        <v>0.88169642857142849</v>
      </c>
      <c r="BP97" s="64">
        <f t="shared" si="14"/>
        <v>0.890625</v>
      </c>
    </row>
    <row r="98" spans="1:68" ht="16.5" customHeight="1" x14ac:dyDescent="0.25">
      <c r="A98" s="54" t="s">
        <v>190</v>
      </c>
      <c r="B98" s="54" t="s">
        <v>194</v>
      </c>
      <c r="C98" s="31">
        <v>4301051712</v>
      </c>
      <c r="D98" s="731">
        <v>4607091386967</v>
      </c>
      <c r="E98" s="732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28" t="s">
        <v>195</v>
      </c>
      <c r="Q98" s="734"/>
      <c r="R98" s="734"/>
      <c r="S98" s="734"/>
      <c r="T98" s="735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78" t="s">
        <v>200</v>
      </c>
      <c r="Q99" s="734"/>
      <c r="R99" s="734"/>
      <c r="S99" s="734"/>
      <c r="T99" s="735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67</v>
      </c>
      <c r="X100" s="727">
        <v>64</v>
      </c>
      <c r="Y100" s="728">
        <f t="shared" si="10"/>
        <v>64.800000000000011</v>
      </c>
      <c r="Z100" s="36">
        <f>IFERROR(IF(Y100=0,"",ROUNDUP(Y100/H100,0)*0.00651),"")</f>
        <v>0.15623999999999999</v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69.973333333333329</v>
      </c>
      <c r="BN100" s="64">
        <f t="shared" si="12"/>
        <v>70.848000000000013</v>
      </c>
      <c r="BO100" s="64">
        <f t="shared" si="13"/>
        <v>0.13024013024013023</v>
      </c>
      <c r="BP100" s="64">
        <f t="shared" si="14"/>
        <v>0.1318681318681319</v>
      </c>
    </row>
    <row r="101" spans="1:68" ht="16.5" customHeight="1" x14ac:dyDescent="0.25">
      <c r="A101" s="54" t="s">
        <v>203</v>
      </c>
      <c r="B101" s="54" t="s">
        <v>205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74" t="s">
        <v>206</v>
      </c>
      <c r="Q101" s="734"/>
      <c r="R101" s="734"/>
      <c r="S101" s="734"/>
      <c r="T101" s="735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203</v>
      </c>
      <c r="B102" s="54" t="s">
        <v>207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078" t="s">
        <v>208</v>
      </c>
      <c r="Q102" s="734"/>
      <c r="R102" s="734"/>
      <c r="S102" s="734"/>
      <c r="T102" s="735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209</v>
      </c>
      <c r="B103" s="54" t="s">
        <v>210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212</v>
      </c>
      <c r="B104" s="54" t="s">
        <v>213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212</v>
      </c>
      <c r="B105" s="54" t="s">
        <v>214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78</v>
      </c>
      <c r="Q106" s="737"/>
      <c r="R106" s="737"/>
      <c r="S106" s="737"/>
      <c r="T106" s="737"/>
      <c r="U106" s="737"/>
      <c r="V106" s="738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80.132275132275126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81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1.2381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78</v>
      </c>
      <c r="Q107" s="737"/>
      <c r="R107" s="737"/>
      <c r="S107" s="737"/>
      <c r="T107" s="737"/>
      <c r="U107" s="737"/>
      <c r="V107" s="738"/>
      <c r="W107" s="37" t="s">
        <v>67</v>
      </c>
      <c r="X107" s="729">
        <f>IFERROR(SUM(X96:X105),"0")</f>
        <v>538</v>
      </c>
      <c r="Y107" s="729">
        <f>IFERROR(SUM(Y96:Y105),"0")</f>
        <v>543.6</v>
      </c>
      <c r="Z107" s="37"/>
      <c r="AA107" s="730"/>
      <c r="AB107" s="730"/>
      <c r="AC107" s="730"/>
    </row>
    <row r="108" spans="1:68" ht="16.5" customHeight="1" x14ac:dyDescent="0.25">
      <c r="A108" s="747" t="s">
        <v>215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88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216</v>
      </c>
      <c r="B110" s="54" t="s">
        <v>217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216</v>
      </c>
      <c r="B111" s="54" t="s">
        <v>219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67</v>
      </c>
      <c r="X111" s="727">
        <v>290</v>
      </c>
      <c r="Y111" s="728">
        <f>IFERROR(IF(X111="",0,CEILING((X111/$H111),1)*$H111),"")</f>
        <v>291.2</v>
      </c>
      <c r="Z111" s="36">
        <f>IFERROR(IF(Y111=0,"",ROUNDUP(Y111/H111,0)*0.01898),"")</f>
        <v>0.49348000000000003</v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301.26339285714289</v>
      </c>
      <c r="BN111" s="64">
        <f>IFERROR(Y111*I111/H111,"0")</f>
        <v>302.51</v>
      </c>
      <c r="BO111" s="64">
        <f>IFERROR(1/J111*(X111/H111),"0")</f>
        <v>0.4045758928571429</v>
      </c>
      <c r="BP111" s="64">
        <f>IFERROR(1/J111*(Y111/H111),"0")</f>
        <v>0.40625</v>
      </c>
    </row>
    <row r="112" spans="1:68" ht="16.5" customHeight="1" x14ac:dyDescent="0.25">
      <c r="A112" s="54" t="s">
        <v>220</v>
      </c>
      <c r="B112" s="54" t="s">
        <v>221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222</v>
      </c>
      <c r="B113" s="54" t="s">
        <v>223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67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224</v>
      </c>
      <c r="B114" s="54" t="s">
        <v>225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78</v>
      </c>
      <c r="Q115" s="737"/>
      <c r="R115" s="737"/>
      <c r="S115" s="737"/>
      <c r="T115" s="737"/>
      <c r="U115" s="737"/>
      <c r="V115" s="738"/>
      <c r="W115" s="37" t="s">
        <v>79</v>
      </c>
      <c r="X115" s="729">
        <f>IFERROR(X110/H110,"0")+IFERROR(X111/H111,"0")+IFERROR(X112/H112,"0")+IFERROR(X113/H113,"0")+IFERROR(X114/H114,"0")</f>
        <v>25.892857142857146</v>
      </c>
      <c r="Y115" s="729">
        <f>IFERROR(Y110/H110,"0")+IFERROR(Y111/H111,"0")+IFERROR(Y112/H112,"0")+IFERROR(Y113/H113,"0")+IFERROR(Y114/H114,"0")</f>
        <v>26</v>
      </c>
      <c r="Z115" s="729">
        <f>IFERROR(IF(Z110="",0,Z110),"0")+IFERROR(IF(Z111="",0,Z111),"0")+IFERROR(IF(Z112="",0,Z112),"0")+IFERROR(IF(Z113="",0,Z113),"0")+IFERROR(IF(Z114="",0,Z114),"0")</f>
        <v>0.49348000000000003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78</v>
      </c>
      <c r="Q116" s="737"/>
      <c r="R116" s="737"/>
      <c r="S116" s="737"/>
      <c r="T116" s="737"/>
      <c r="U116" s="737"/>
      <c r="V116" s="738"/>
      <c r="W116" s="37" t="s">
        <v>67</v>
      </c>
      <c r="X116" s="729">
        <f>IFERROR(SUM(X110:X114),"0")</f>
        <v>290</v>
      </c>
      <c r="Y116" s="729">
        <f>IFERROR(SUM(Y110:Y114),"0")</f>
        <v>291.2</v>
      </c>
      <c r="Z116" s="37"/>
      <c r="AA116" s="730"/>
      <c r="AB116" s="730"/>
      <c r="AC116" s="730"/>
    </row>
    <row r="117" spans="1:68" ht="14.25" customHeight="1" x14ac:dyDescent="0.25">
      <c r="A117" s="746" t="s">
        <v>133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226</v>
      </c>
      <c r="B118" s="54" t="s">
        <v>227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67</v>
      </c>
      <c r="X118" s="727">
        <v>206</v>
      </c>
      <c r="Y118" s="728">
        <f>IFERROR(IF(X118="",0,CEILING((X118/$H118),1)*$H118),"")</f>
        <v>216</v>
      </c>
      <c r="Z118" s="36">
        <f>IFERROR(IF(Y118=0,"",ROUNDUP(Y118/H118,0)*0.01898),"")</f>
        <v>0.37959999999999999</v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214.29722222222219</v>
      </c>
      <c r="BN118" s="64">
        <f>IFERROR(Y118*I118/H118,"0")</f>
        <v>224.69999999999996</v>
      </c>
      <c r="BO118" s="64">
        <f>IFERROR(1/J118*(X118/H118),"0")</f>
        <v>0.29803240740740738</v>
      </c>
      <c r="BP118" s="64">
        <f>IFERROR(1/J118*(Y118/H118),"0")</f>
        <v>0.3125</v>
      </c>
    </row>
    <row r="119" spans="1:68" ht="16.5" customHeight="1" x14ac:dyDescent="0.25">
      <c r="A119" s="54" t="s">
        <v>229</v>
      </c>
      <c r="B119" s="54" t="s">
        <v>230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231</v>
      </c>
      <c r="B120" s="54" t="s">
        <v>232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67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78</v>
      </c>
      <c r="Q121" s="737"/>
      <c r="R121" s="737"/>
      <c r="S121" s="737"/>
      <c r="T121" s="737"/>
      <c r="U121" s="737"/>
      <c r="V121" s="738"/>
      <c r="W121" s="37" t="s">
        <v>79</v>
      </c>
      <c r="X121" s="729">
        <f>IFERROR(X118/H118,"0")+IFERROR(X119/H119,"0")+IFERROR(X120/H120,"0")</f>
        <v>19.074074074074073</v>
      </c>
      <c r="Y121" s="729">
        <f>IFERROR(Y118/H118,"0")+IFERROR(Y119/H119,"0")+IFERROR(Y120/H120,"0")</f>
        <v>20</v>
      </c>
      <c r="Z121" s="729">
        <f>IFERROR(IF(Z118="",0,Z118),"0")+IFERROR(IF(Z119="",0,Z119),"0")+IFERROR(IF(Z120="",0,Z120),"0")</f>
        <v>0.37959999999999999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78</v>
      </c>
      <c r="Q122" s="737"/>
      <c r="R122" s="737"/>
      <c r="S122" s="737"/>
      <c r="T122" s="737"/>
      <c r="U122" s="737"/>
      <c r="V122" s="738"/>
      <c r="W122" s="37" t="s">
        <v>67</v>
      </c>
      <c r="X122" s="729">
        <f>IFERROR(SUM(X118:X120),"0")</f>
        <v>206</v>
      </c>
      <c r="Y122" s="729">
        <f>IFERROR(SUM(Y118:Y120),"0")</f>
        <v>216</v>
      </c>
      <c r="Z122" s="37"/>
      <c r="AA122" s="730"/>
      <c r="AB122" s="730"/>
      <c r="AC122" s="730"/>
    </row>
    <row r="123" spans="1:68" ht="14.25" customHeight="1" x14ac:dyDescent="0.25">
      <c r="A123" s="746" t="s">
        <v>62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233</v>
      </c>
      <c r="B124" s="54" t="s">
        <v>234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67</v>
      </c>
      <c r="X125" s="727">
        <v>385</v>
      </c>
      <c r="Y125" s="728">
        <f t="shared" si="15"/>
        <v>386.40000000000003</v>
      </c>
      <c r="Z125" s="36">
        <f>IFERROR(IF(Y125=0,"",ROUNDUP(Y125/H125,0)*0.01898),"")</f>
        <v>0.87307999999999997</v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408.51249999999999</v>
      </c>
      <c r="BN125" s="64">
        <f t="shared" si="17"/>
        <v>409.99800000000005</v>
      </c>
      <c r="BO125" s="64">
        <f t="shared" si="18"/>
        <v>0.71614583333333326</v>
      </c>
      <c r="BP125" s="64">
        <f t="shared" si="19"/>
        <v>0.71875</v>
      </c>
    </row>
    <row r="126" spans="1:68" ht="16.5" customHeight="1" x14ac:dyDescent="0.25">
      <c r="A126" s="54" t="s">
        <v>233</v>
      </c>
      <c r="B126" s="54" t="s">
        <v>238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4" t="s">
        <v>239</v>
      </c>
      <c r="Q126" s="734"/>
      <c r="R126" s="734"/>
      <c r="S126" s="734"/>
      <c r="T126" s="735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242</v>
      </c>
      <c r="B128" s="54" t="s">
        <v>244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092" t="s">
        <v>245</v>
      </c>
      <c r="Q128" s="734"/>
      <c r="R128" s="734"/>
      <c r="S128" s="734"/>
      <c r="T128" s="735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67</v>
      </c>
      <c r="X129" s="727">
        <v>141</v>
      </c>
      <c r="Y129" s="728">
        <f t="shared" si="15"/>
        <v>143.10000000000002</v>
      </c>
      <c r="Z129" s="36">
        <f t="shared" si="20"/>
        <v>0.34503</v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154.15999999999997</v>
      </c>
      <c r="BN129" s="64">
        <f t="shared" si="17"/>
        <v>156.45600000000002</v>
      </c>
      <c r="BO129" s="64">
        <f t="shared" si="18"/>
        <v>0.28693528693528697</v>
      </c>
      <c r="BP129" s="64">
        <f t="shared" si="19"/>
        <v>0.29120879120879128</v>
      </c>
    </row>
    <row r="130" spans="1:68" ht="27" customHeight="1" x14ac:dyDescent="0.25">
      <c r="A130" s="54" t="s">
        <v>247</v>
      </c>
      <c r="B130" s="54" t="s">
        <v>249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47" t="s">
        <v>250</v>
      </c>
      <c r="Q130" s="734"/>
      <c r="R130" s="734"/>
      <c r="S130" s="734"/>
      <c r="T130" s="735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78</v>
      </c>
      <c r="Q133" s="737"/>
      <c r="R133" s="737"/>
      <c r="S133" s="737"/>
      <c r="T133" s="737"/>
      <c r="U133" s="737"/>
      <c r="V133" s="738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98.055555555555543</v>
      </c>
      <c r="Y133" s="729">
        <f>IFERROR(Y124/H124,"0")+IFERROR(Y125/H125,"0")+IFERROR(Y126/H126,"0")+IFERROR(Y127/H127,"0")+IFERROR(Y128/H128,"0")+IFERROR(Y129/H129,"0")+IFERROR(Y130/H130,"0")+IFERROR(Y131/H131,"0")+IFERROR(Y132/H132,"0")</f>
        <v>99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1.21811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78</v>
      </c>
      <c r="Q134" s="737"/>
      <c r="R134" s="737"/>
      <c r="S134" s="737"/>
      <c r="T134" s="737"/>
      <c r="U134" s="737"/>
      <c r="V134" s="738"/>
      <c r="W134" s="37" t="s">
        <v>67</v>
      </c>
      <c r="X134" s="729">
        <f>IFERROR(SUM(X124:X132),"0")</f>
        <v>526</v>
      </c>
      <c r="Y134" s="729">
        <f>IFERROR(SUM(Y124:Y132),"0")</f>
        <v>529.5</v>
      </c>
      <c r="Z134" s="37"/>
      <c r="AA134" s="730"/>
      <c r="AB134" s="730"/>
      <c r="AC134" s="730"/>
    </row>
    <row r="135" spans="1:68" ht="14.25" customHeight="1" x14ac:dyDescent="0.25">
      <c r="A135" s="746" t="s">
        <v>173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257</v>
      </c>
      <c r="B136" s="54" t="s">
        <v>258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260</v>
      </c>
      <c r="B137" s="54" t="s">
        <v>261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78</v>
      </c>
      <c r="Q138" s="737"/>
      <c r="R138" s="737"/>
      <c r="S138" s="737"/>
      <c r="T138" s="737"/>
      <c r="U138" s="737"/>
      <c r="V138" s="738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78</v>
      </c>
      <c r="Q139" s="737"/>
      <c r="R139" s="737"/>
      <c r="S139" s="737"/>
      <c r="T139" s="737"/>
      <c r="U139" s="737"/>
      <c r="V139" s="738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customHeight="1" x14ac:dyDescent="0.25">
      <c r="A140" s="747" t="s">
        <v>263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88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264</v>
      </c>
      <c r="B142" s="54" t="s">
        <v>265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264</v>
      </c>
      <c r="B143" s="54" t="s">
        <v>267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78</v>
      </c>
      <c r="Q144" s="737"/>
      <c r="R144" s="737"/>
      <c r="S144" s="737"/>
      <c r="T144" s="737"/>
      <c r="U144" s="737"/>
      <c r="V144" s="738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78</v>
      </c>
      <c r="Q145" s="737"/>
      <c r="R145" s="737"/>
      <c r="S145" s="737"/>
      <c r="T145" s="737"/>
      <c r="U145" s="737"/>
      <c r="V145" s="738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customHeight="1" x14ac:dyDescent="0.25">
      <c r="A146" s="746" t="s">
        <v>144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268</v>
      </c>
      <c r="B147" s="54" t="s">
        <v>269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268</v>
      </c>
      <c r="B148" s="54" t="s">
        <v>271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78</v>
      </c>
      <c r="Q149" s="737"/>
      <c r="R149" s="737"/>
      <c r="S149" s="737"/>
      <c r="T149" s="737"/>
      <c r="U149" s="737"/>
      <c r="V149" s="738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78</v>
      </c>
      <c r="Q150" s="737"/>
      <c r="R150" s="737"/>
      <c r="S150" s="737"/>
      <c r="T150" s="737"/>
      <c r="U150" s="737"/>
      <c r="V150" s="738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customHeight="1" x14ac:dyDescent="0.25">
      <c r="A151" s="746" t="s">
        <v>62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272</v>
      </c>
      <c r="B152" s="54" t="s">
        <v>273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272</v>
      </c>
      <c r="B153" s="54" t="s">
        <v>274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78</v>
      </c>
      <c r="Q154" s="737"/>
      <c r="R154" s="737"/>
      <c r="S154" s="737"/>
      <c r="T154" s="737"/>
      <c r="U154" s="737"/>
      <c r="V154" s="738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78</v>
      </c>
      <c r="Q155" s="737"/>
      <c r="R155" s="737"/>
      <c r="S155" s="737"/>
      <c r="T155" s="737"/>
      <c r="U155" s="737"/>
      <c r="V155" s="738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customHeight="1" x14ac:dyDescent="0.25">
      <c r="A156" s="747" t="s">
        <v>86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88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275</v>
      </c>
      <c r="B158" s="54" t="s">
        <v>276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78</v>
      </c>
      <c r="Q159" s="737"/>
      <c r="R159" s="737"/>
      <c r="S159" s="737"/>
      <c r="T159" s="737"/>
      <c r="U159" s="737"/>
      <c r="V159" s="738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78</v>
      </c>
      <c r="Q160" s="737"/>
      <c r="R160" s="737"/>
      <c r="S160" s="737"/>
      <c r="T160" s="737"/>
      <c r="U160" s="737"/>
      <c r="V160" s="738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144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278</v>
      </c>
      <c r="B162" s="54" t="s">
        <v>279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281</v>
      </c>
      <c r="B163" s="54" t="s">
        <v>282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284</v>
      </c>
      <c r="B164" s="54" t="s">
        <v>285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287</v>
      </c>
      <c r="B165" s="54" t="s">
        <v>288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289</v>
      </c>
      <c r="B166" s="54" t="s">
        <v>290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78</v>
      </c>
      <c r="Q167" s="737"/>
      <c r="R167" s="737"/>
      <c r="S167" s="737"/>
      <c r="T167" s="737"/>
      <c r="U167" s="737"/>
      <c r="V167" s="738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78</v>
      </c>
      <c r="Q168" s="737"/>
      <c r="R168" s="737"/>
      <c r="S168" s="737"/>
      <c r="T168" s="737"/>
      <c r="U168" s="737"/>
      <c r="V168" s="738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46" t="s">
        <v>62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291</v>
      </c>
      <c r="B170" s="54" t="s">
        <v>292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294</v>
      </c>
      <c r="B171" s="54" t="s">
        <v>295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78</v>
      </c>
      <c r="Q172" s="737"/>
      <c r="R172" s="737"/>
      <c r="S172" s="737"/>
      <c r="T172" s="737"/>
      <c r="U172" s="737"/>
      <c r="V172" s="738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78</v>
      </c>
      <c r="Q173" s="737"/>
      <c r="R173" s="737"/>
      <c r="S173" s="737"/>
      <c r="T173" s="737"/>
      <c r="U173" s="737"/>
      <c r="V173" s="738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298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133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67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78</v>
      </c>
      <c r="Q178" s="737"/>
      <c r="R178" s="737"/>
      <c r="S178" s="737"/>
      <c r="T178" s="737"/>
      <c r="U178" s="737"/>
      <c r="V178" s="738"/>
      <c r="W178" s="37" t="s">
        <v>79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78</v>
      </c>
      <c r="Q179" s="737"/>
      <c r="R179" s="737"/>
      <c r="S179" s="737"/>
      <c r="T179" s="737"/>
      <c r="U179" s="737"/>
      <c r="V179" s="738"/>
      <c r="W179" s="37" t="s">
        <v>67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customHeight="1" x14ac:dyDescent="0.25">
      <c r="A180" s="746" t="s">
        <v>144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302</v>
      </c>
      <c r="B181" s="54" t="s">
        <v>303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67</v>
      </c>
      <c r="X181" s="727">
        <v>220</v>
      </c>
      <c r="Y181" s="728">
        <f t="shared" ref="Y181:Y189" si="21">IFERROR(IF(X181="",0,CEILING((X181/$H181),1)*$H181),"")</f>
        <v>222.60000000000002</v>
      </c>
      <c r="Z181" s="36">
        <f>IFERROR(IF(Y181=0,"",ROUNDUP(Y181/H181,0)*0.00902),"")</f>
        <v>0.47806000000000004</v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234.14285714285714</v>
      </c>
      <c r="BN181" s="64">
        <f t="shared" ref="BN181:BN189" si="23">IFERROR(Y181*I181/H181,"0")</f>
        <v>236.91</v>
      </c>
      <c r="BO181" s="64">
        <f t="shared" ref="BO181:BO189" si="24">IFERROR(1/J181*(X181/H181),"0")</f>
        <v>0.3968253968253968</v>
      </c>
      <c r="BP181" s="64">
        <f t="shared" ref="BP181:BP189" si="25">IFERROR(1/J181*(Y181/H181),"0")</f>
        <v>0.40151515151515155</v>
      </c>
    </row>
    <row r="182" spans="1:68" ht="27" customHeight="1" x14ac:dyDescent="0.25">
      <c r="A182" s="54" t="s">
        <v>305</v>
      </c>
      <c r="B182" s="54" t="s">
        <v>306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67</v>
      </c>
      <c r="X183" s="727">
        <v>176</v>
      </c>
      <c r="Y183" s="728">
        <f t="shared" si="21"/>
        <v>176.4</v>
      </c>
      <c r="Z183" s="36">
        <f>IFERROR(IF(Y183=0,"",ROUNDUP(Y183/H183,0)*0.00902),"")</f>
        <v>0.37884000000000001</v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184.8</v>
      </c>
      <c r="BN183" s="64">
        <f t="shared" si="23"/>
        <v>185.22000000000003</v>
      </c>
      <c r="BO183" s="64">
        <f t="shared" si="24"/>
        <v>0.3174603174603175</v>
      </c>
      <c r="BP183" s="64">
        <f t="shared" si="25"/>
        <v>0.31818181818181818</v>
      </c>
    </row>
    <row r="184" spans="1:68" ht="27" customHeight="1" x14ac:dyDescent="0.25">
      <c r="A184" s="54" t="s">
        <v>311</v>
      </c>
      <c r="B184" s="54" t="s">
        <v>312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67</v>
      </c>
      <c r="X184" s="727">
        <v>87</v>
      </c>
      <c r="Y184" s="728">
        <f t="shared" si="21"/>
        <v>88.2</v>
      </c>
      <c r="Z184" s="36">
        <f>IFERROR(IF(Y184=0,"",ROUNDUP(Y184/H184,0)*0.00502),"")</f>
        <v>0.21084</v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92.385714285714272</v>
      </c>
      <c r="BN184" s="64">
        <f t="shared" si="23"/>
        <v>93.66</v>
      </c>
      <c r="BO184" s="64">
        <f t="shared" si="24"/>
        <v>0.17704517704517705</v>
      </c>
      <c r="BP184" s="64">
        <f t="shared" si="25"/>
        <v>0.17948717948717952</v>
      </c>
    </row>
    <row r="185" spans="1:68" ht="27" customHeight="1" x14ac:dyDescent="0.25">
      <c r="A185" s="54" t="s">
        <v>313</v>
      </c>
      <c r="B185" s="54" t="s">
        <v>314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315</v>
      </c>
      <c r="B186" s="54" t="s">
        <v>316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100" t="s">
        <v>317</v>
      </c>
      <c r="Q186" s="734"/>
      <c r="R186" s="734"/>
      <c r="S186" s="734"/>
      <c r="T186" s="735"/>
      <c r="U186" s="34"/>
      <c r="V186" s="34"/>
      <c r="W186" s="35" t="s">
        <v>67</v>
      </c>
      <c r="X186" s="727">
        <v>60</v>
      </c>
      <c r="Y186" s="728">
        <f t="shared" si="21"/>
        <v>61.2</v>
      </c>
      <c r="Z186" s="36">
        <f>IFERROR(IF(Y186=0,"",ROUNDUP(Y186/H186,0)*0.00502),"")</f>
        <v>0.17068</v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64.333333333333329</v>
      </c>
      <c r="BN186" s="64">
        <f t="shared" si="23"/>
        <v>65.62</v>
      </c>
      <c r="BO186" s="64">
        <f t="shared" si="24"/>
        <v>0.14245014245014248</v>
      </c>
      <c r="BP186" s="64">
        <f t="shared" si="25"/>
        <v>0.14529914529914531</v>
      </c>
    </row>
    <row r="187" spans="1:68" ht="27" customHeight="1" x14ac:dyDescent="0.25">
      <c r="A187" s="54" t="s">
        <v>319</v>
      </c>
      <c r="B187" s="54" t="s">
        <v>320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67</v>
      </c>
      <c r="X187" s="727">
        <v>133</v>
      </c>
      <c r="Y187" s="728">
        <f t="shared" si="21"/>
        <v>134.4</v>
      </c>
      <c r="Z187" s="36">
        <f>IFERROR(IF(Y187=0,"",ROUNDUP(Y187/H187,0)*0.00502),"")</f>
        <v>0.32128000000000001</v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139.33333333333334</v>
      </c>
      <c r="BN187" s="64">
        <f t="shared" si="23"/>
        <v>140.80000000000001</v>
      </c>
      <c r="BO187" s="64">
        <f t="shared" si="24"/>
        <v>0.27065527065527067</v>
      </c>
      <c r="BP187" s="64">
        <f t="shared" si="25"/>
        <v>0.27350427350427353</v>
      </c>
    </row>
    <row r="188" spans="1:68" ht="27" customHeight="1" x14ac:dyDescent="0.25">
      <c r="A188" s="54" t="s">
        <v>321</v>
      </c>
      <c r="B188" s="54" t="s">
        <v>322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323</v>
      </c>
      <c r="B189" s="54" t="s">
        <v>324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78</v>
      </c>
      <c r="Q190" s="737"/>
      <c r="R190" s="737"/>
      <c r="S190" s="737"/>
      <c r="T190" s="737"/>
      <c r="U190" s="737"/>
      <c r="V190" s="738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232.38095238095235</v>
      </c>
      <c r="Y190" s="729">
        <f>IFERROR(Y181/H181,"0")+IFERROR(Y182/H182,"0")+IFERROR(Y183/H183,"0")+IFERROR(Y184/H184,"0")+IFERROR(Y185/H185,"0")+IFERROR(Y186/H186,"0")+IFERROR(Y187/H187,"0")+IFERROR(Y188/H188,"0")+IFERROR(Y189/H189,"0")</f>
        <v>235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1.5596999999999999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78</v>
      </c>
      <c r="Q191" s="737"/>
      <c r="R191" s="737"/>
      <c r="S191" s="737"/>
      <c r="T191" s="737"/>
      <c r="U191" s="737"/>
      <c r="V191" s="738"/>
      <c r="W191" s="37" t="s">
        <v>67</v>
      </c>
      <c r="X191" s="729">
        <f>IFERROR(SUM(X181:X189),"0")</f>
        <v>676</v>
      </c>
      <c r="Y191" s="729">
        <f>IFERROR(SUM(Y181:Y189),"0")</f>
        <v>682.8</v>
      </c>
      <c r="Z191" s="37"/>
      <c r="AA191" s="730"/>
      <c r="AB191" s="730"/>
      <c r="AC191" s="730"/>
    </row>
    <row r="192" spans="1:68" ht="16.5" customHeight="1" x14ac:dyDescent="0.25">
      <c r="A192" s="747" t="s">
        <v>326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88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327</v>
      </c>
      <c r="B194" s="54" t="s">
        <v>328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330</v>
      </c>
      <c r="B195" s="54" t="s">
        <v>331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78</v>
      </c>
      <c r="Q196" s="737"/>
      <c r="R196" s="737"/>
      <c r="S196" s="737"/>
      <c r="T196" s="737"/>
      <c r="U196" s="737"/>
      <c r="V196" s="738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78</v>
      </c>
      <c r="Q197" s="737"/>
      <c r="R197" s="737"/>
      <c r="S197" s="737"/>
      <c r="T197" s="737"/>
      <c r="U197" s="737"/>
      <c r="V197" s="738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133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332</v>
      </c>
      <c r="B199" s="54" t="s">
        <v>333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335</v>
      </c>
      <c r="B200" s="54" t="s">
        <v>336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67</v>
      </c>
      <c r="X200" s="727">
        <v>51</v>
      </c>
      <c r="Y200" s="728">
        <f>IFERROR(IF(X200="",0,CEILING((X200/$H200),1)*$H200),"")</f>
        <v>52.5</v>
      </c>
      <c r="Z200" s="36">
        <f>IFERROR(IF(Y200=0,"",ROUNDUP(Y200/H200,0)*0.00651),"")</f>
        <v>0.16275000000000001</v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55.371428571428559</v>
      </c>
      <c r="BN200" s="64">
        <f>IFERROR(Y200*I200/H200,"0")</f>
        <v>56.999999999999993</v>
      </c>
      <c r="BO200" s="64">
        <f>IFERROR(1/J200*(X200/H200),"0")</f>
        <v>0.13343799058084774</v>
      </c>
      <c r="BP200" s="64">
        <f>IFERROR(1/J200*(Y200/H200),"0")</f>
        <v>0.13736263736263737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78</v>
      </c>
      <c r="Q201" s="737"/>
      <c r="R201" s="737"/>
      <c r="S201" s="737"/>
      <c r="T201" s="737"/>
      <c r="U201" s="737"/>
      <c r="V201" s="738"/>
      <c r="W201" s="37" t="s">
        <v>79</v>
      </c>
      <c r="X201" s="729">
        <f>IFERROR(X199/H199,"0")+IFERROR(X200/H200,"0")</f>
        <v>24.285714285714285</v>
      </c>
      <c r="Y201" s="729">
        <f>IFERROR(Y199/H199,"0")+IFERROR(Y200/H200,"0")</f>
        <v>25</v>
      </c>
      <c r="Z201" s="729">
        <f>IFERROR(IF(Z199="",0,Z199),"0")+IFERROR(IF(Z200="",0,Z200),"0")</f>
        <v>0.16275000000000001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78</v>
      </c>
      <c r="Q202" s="737"/>
      <c r="R202" s="737"/>
      <c r="S202" s="737"/>
      <c r="T202" s="737"/>
      <c r="U202" s="737"/>
      <c r="V202" s="738"/>
      <c r="W202" s="37" t="s">
        <v>67</v>
      </c>
      <c r="X202" s="729">
        <f>IFERROR(SUM(X199:X200),"0")</f>
        <v>51</v>
      </c>
      <c r="Y202" s="729">
        <f>IFERROR(SUM(Y199:Y200),"0")</f>
        <v>52.5</v>
      </c>
      <c r="Z202" s="37"/>
      <c r="AA202" s="730"/>
      <c r="AB202" s="730"/>
      <c r="AC202" s="730"/>
    </row>
    <row r="203" spans="1:68" ht="14.25" customHeight="1" x14ac:dyDescent="0.25">
      <c r="A203" s="746" t="s">
        <v>144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67</v>
      </c>
      <c r="X204" s="727">
        <v>763</v>
      </c>
      <c r="Y204" s="728">
        <f t="shared" ref="Y204:Y211" si="26">IFERROR(IF(X204="",0,CEILING((X204/$H204),1)*$H204),"")</f>
        <v>766.80000000000007</v>
      </c>
      <c r="Z204" s="36">
        <f>IFERROR(IF(Y204=0,"",ROUNDUP(Y204/H204,0)*0.00902),"")</f>
        <v>1.28084</v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792.67222222222222</v>
      </c>
      <c r="BN204" s="64">
        <f t="shared" ref="BN204:BN211" si="28">IFERROR(Y204*I204/H204,"0")</f>
        <v>796.62</v>
      </c>
      <c r="BO204" s="64">
        <f t="shared" ref="BO204:BO211" si="29">IFERROR(1/J204*(X204/H204),"0")</f>
        <v>1.0704264870931537</v>
      </c>
      <c r="BP204" s="64">
        <f t="shared" ref="BP204:BP211" si="30">IFERROR(1/J204*(Y204/H204),"0")</f>
        <v>1.0757575757575757</v>
      </c>
    </row>
    <row r="205" spans="1:68" ht="27" customHeight="1" x14ac:dyDescent="0.25">
      <c r="A205" s="54" t="s">
        <v>340</v>
      </c>
      <c r="B205" s="54" t="s">
        <v>341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67</v>
      </c>
      <c r="X205" s="727">
        <v>541</v>
      </c>
      <c r="Y205" s="728">
        <f t="shared" si="26"/>
        <v>545.40000000000009</v>
      </c>
      <c r="Z205" s="36">
        <f>IFERROR(IF(Y205=0,"",ROUNDUP(Y205/H205,0)*0.00902),"")</f>
        <v>0.91102000000000005</v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562.03888888888889</v>
      </c>
      <c r="BN205" s="64">
        <f t="shared" si="28"/>
        <v>566.61000000000013</v>
      </c>
      <c r="BO205" s="64">
        <f t="shared" si="29"/>
        <v>0.75897867564534227</v>
      </c>
      <c r="BP205" s="64">
        <f t="shared" si="30"/>
        <v>0.76515151515151525</v>
      </c>
    </row>
    <row r="206" spans="1:68" ht="27" customHeight="1" x14ac:dyDescent="0.25">
      <c r="A206" s="54" t="s">
        <v>343</v>
      </c>
      <c r="B206" s="54" t="s">
        <v>344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346</v>
      </c>
      <c r="B207" s="54" t="s">
        <v>347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67</v>
      </c>
      <c r="X207" s="727">
        <v>630</v>
      </c>
      <c r="Y207" s="728">
        <f t="shared" si="26"/>
        <v>631.80000000000007</v>
      </c>
      <c r="Z207" s="36">
        <f>IFERROR(IF(Y207=0,"",ROUNDUP(Y207/H207,0)*0.00902),"")</f>
        <v>1.0553399999999999</v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654.5</v>
      </c>
      <c r="BN207" s="64">
        <f t="shared" si="28"/>
        <v>656.37000000000012</v>
      </c>
      <c r="BO207" s="64">
        <f t="shared" si="29"/>
        <v>0.88383838383838376</v>
      </c>
      <c r="BP207" s="64">
        <f t="shared" si="30"/>
        <v>0.88636363636363635</v>
      </c>
    </row>
    <row r="208" spans="1:68" ht="27" customHeight="1" x14ac:dyDescent="0.25">
      <c r="A208" s="54" t="s">
        <v>349</v>
      </c>
      <c r="B208" s="54" t="s">
        <v>350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67</v>
      </c>
      <c r="X208" s="727">
        <v>85</v>
      </c>
      <c r="Y208" s="728">
        <f t="shared" si="26"/>
        <v>86.4</v>
      </c>
      <c r="Z208" s="36">
        <f>IFERROR(IF(Y208=0,"",ROUNDUP(Y208/H208,0)*0.00502),"")</f>
        <v>0.24096000000000001</v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91.138888888888872</v>
      </c>
      <c r="BN208" s="64">
        <f t="shared" si="28"/>
        <v>92.64</v>
      </c>
      <c r="BO208" s="64">
        <f t="shared" si="29"/>
        <v>0.20180436847103517</v>
      </c>
      <c r="BP208" s="64">
        <f t="shared" si="30"/>
        <v>0.20512820512820515</v>
      </c>
    </row>
    <row r="209" spans="1:68" ht="27" customHeight="1" x14ac:dyDescent="0.25">
      <c r="A209" s="54" t="s">
        <v>351</v>
      </c>
      <c r="B209" s="54" t="s">
        <v>352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67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353</v>
      </c>
      <c r="B210" s="54" t="s">
        <v>354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67</v>
      </c>
      <c r="X211" s="727">
        <v>110</v>
      </c>
      <c r="Y211" s="728">
        <f t="shared" si="26"/>
        <v>111.60000000000001</v>
      </c>
      <c r="Z211" s="36">
        <f>IFERROR(IF(Y211=0,"",ROUNDUP(Y211/H211,0)*0.00502),"")</f>
        <v>0.31124000000000002</v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116.11111111111111</v>
      </c>
      <c r="BN211" s="64">
        <f t="shared" si="28"/>
        <v>117.80000000000001</v>
      </c>
      <c r="BO211" s="64">
        <f t="shared" si="29"/>
        <v>0.26115859449192785</v>
      </c>
      <c r="BP211" s="64">
        <f t="shared" si="30"/>
        <v>0.26495726495726496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78</v>
      </c>
      <c r="Q212" s="737"/>
      <c r="R212" s="737"/>
      <c r="S212" s="737"/>
      <c r="T212" s="737"/>
      <c r="U212" s="737"/>
      <c r="V212" s="738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466.48148148148147</v>
      </c>
      <c r="Y212" s="729">
        <f>IFERROR(Y204/H204,"0")+IFERROR(Y205/H205,"0")+IFERROR(Y206/H206,"0")+IFERROR(Y207/H207,"0")+IFERROR(Y208/H208,"0")+IFERROR(Y209/H209,"0")+IFERROR(Y210/H210,"0")+IFERROR(Y211/H211,"0")</f>
        <v>470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3.7994000000000003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78</v>
      </c>
      <c r="Q213" s="737"/>
      <c r="R213" s="737"/>
      <c r="S213" s="737"/>
      <c r="T213" s="737"/>
      <c r="U213" s="737"/>
      <c r="V213" s="738"/>
      <c r="W213" s="37" t="s">
        <v>67</v>
      </c>
      <c r="X213" s="729">
        <f>IFERROR(SUM(X204:X211),"0")</f>
        <v>2129</v>
      </c>
      <c r="Y213" s="729">
        <f>IFERROR(SUM(Y204:Y211),"0")</f>
        <v>2142.0000000000005</v>
      </c>
      <c r="Z213" s="37"/>
      <c r="AA213" s="730"/>
      <c r="AB213" s="730"/>
      <c r="AC213" s="730"/>
    </row>
    <row r="214" spans="1:68" ht="14.25" customHeight="1" x14ac:dyDescent="0.25">
      <c r="A214" s="746" t="s">
        <v>62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357</v>
      </c>
      <c r="B215" s="54" t="s">
        <v>358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360</v>
      </c>
      <c r="B216" s="54" t="s">
        <v>361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67</v>
      </c>
      <c r="X216" s="727">
        <v>264</v>
      </c>
      <c r="Y216" s="728">
        <f t="shared" si="31"/>
        <v>265.2</v>
      </c>
      <c r="Z216" s="36">
        <f>IFERROR(IF(Y216=0,"",ROUNDUP(Y216/H216,0)*0.01898),"")</f>
        <v>0.64532</v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281.5661538461539</v>
      </c>
      <c r="BN216" s="64">
        <f t="shared" si="33"/>
        <v>282.846</v>
      </c>
      <c r="BO216" s="64">
        <f t="shared" si="34"/>
        <v>0.52884615384615385</v>
      </c>
      <c r="BP216" s="64">
        <f t="shared" si="35"/>
        <v>0.53125</v>
      </c>
    </row>
    <row r="217" spans="1:68" ht="27" customHeight="1" x14ac:dyDescent="0.25">
      <c r="A217" s="54" t="s">
        <v>363</v>
      </c>
      <c r="B217" s="54" t="s">
        <v>364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67</v>
      </c>
      <c r="X218" s="727">
        <v>381</v>
      </c>
      <c r="Y218" s="728">
        <f t="shared" si="31"/>
        <v>382.79999999999995</v>
      </c>
      <c r="Z218" s="36">
        <f>IFERROR(IF(Y218=0,"",ROUNDUP(Y218/H218,0)*0.01898),"")</f>
        <v>0.83511999999999997</v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403.7286206896552</v>
      </c>
      <c r="BN218" s="64">
        <f t="shared" si="33"/>
        <v>405.63599999999997</v>
      </c>
      <c r="BO218" s="64">
        <f t="shared" si="34"/>
        <v>0.68426724137931039</v>
      </c>
      <c r="BP218" s="64">
        <f t="shared" si="35"/>
        <v>0.6875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67</v>
      </c>
      <c r="X219" s="727">
        <v>390</v>
      </c>
      <c r="Y219" s="728">
        <f t="shared" si="31"/>
        <v>391.2</v>
      </c>
      <c r="Z219" s="36">
        <f t="shared" ref="Z219:Z226" si="36">IFERROR(IF(Y219=0,"",ROUNDUP(Y219/H219,0)*0.00651),"")</f>
        <v>1.0611300000000001</v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433.875</v>
      </c>
      <c r="BN219" s="64">
        <f t="shared" si="33"/>
        <v>435.21</v>
      </c>
      <c r="BO219" s="64">
        <f t="shared" si="34"/>
        <v>0.8928571428571429</v>
      </c>
      <c r="BP219" s="64">
        <f t="shared" si="35"/>
        <v>0.89560439560439564</v>
      </c>
    </row>
    <row r="220" spans="1:68" ht="27" customHeight="1" x14ac:dyDescent="0.25">
      <c r="A220" s="54" t="s">
        <v>371</v>
      </c>
      <c r="B220" s="54" t="s">
        <v>372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67</v>
      </c>
      <c r="X221" s="727">
        <v>466</v>
      </c>
      <c r="Y221" s="728">
        <f t="shared" si="31"/>
        <v>468</v>
      </c>
      <c r="Z221" s="36">
        <f t="shared" si="36"/>
        <v>1.26945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514.93000000000006</v>
      </c>
      <c r="BN221" s="64">
        <f t="shared" si="33"/>
        <v>517.14</v>
      </c>
      <c r="BO221" s="64">
        <f t="shared" si="34"/>
        <v>1.0668498168498171</v>
      </c>
      <c r="BP221" s="64">
        <f t="shared" si="35"/>
        <v>1.0714285714285716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67</v>
      </c>
      <c r="X222" s="727">
        <v>246</v>
      </c>
      <c r="Y222" s="728">
        <f t="shared" si="31"/>
        <v>247.2</v>
      </c>
      <c r="Z222" s="36">
        <f t="shared" si="36"/>
        <v>0.67053000000000007</v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271.83000000000004</v>
      </c>
      <c r="BN222" s="64">
        <f t="shared" si="33"/>
        <v>273.15600000000001</v>
      </c>
      <c r="BO222" s="64">
        <f t="shared" si="34"/>
        <v>0.56318681318681318</v>
      </c>
      <c r="BP222" s="64">
        <f t="shared" si="35"/>
        <v>0.56593406593406603</v>
      </c>
    </row>
    <row r="223" spans="1:68" ht="27" customHeight="1" x14ac:dyDescent="0.25">
      <c r="A223" s="54" t="s">
        <v>378</v>
      </c>
      <c r="B223" s="54" t="s">
        <v>379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67</v>
      </c>
      <c r="X224" s="727">
        <v>234</v>
      </c>
      <c r="Y224" s="728">
        <f t="shared" si="31"/>
        <v>235.2</v>
      </c>
      <c r="Z224" s="36">
        <f t="shared" si="36"/>
        <v>0.63797999999999999</v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258.57</v>
      </c>
      <c r="BN224" s="64">
        <f t="shared" si="33"/>
        <v>259.89600000000002</v>
      </c>
      <c r="BO224" s="64">
        <f t="shared" si="34"/>
        <v>0.53571428571428581</v>
      </c>
      <c r="BP224" s="64">
        <f t="shared" si="35"/>
        <v>0.53846153846153855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67</v>
      </c>
      <c r="X225" s="727">
        <v>358</v>
      </c>
      <c r="Y225" s="728">
        <f t="shared" si="31"/>
        <v>360</v>
      </c>
      <c r="Z225" s="36">
        <f t="shared" si="36"/>
        <v>0.97650000000000003</v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396.48500000000001</v>
      </c>
      <c r="BN225" s="64">
        <f t="shared" si="33"/>
        <v>398.7</v>
      </c>
      <c r="BO225" s="64">
        <f t="shared" si="34"/>
        <v>0.81959706959706979</v>
      </c>
      <c r="BP225" s="64">
        <f t="shared" si="35"/>
        <v>0.82417582417582425</v>
      </c>
    </row>
    <row r="226" spans="1:68" ht="27" customHeight="1" x14ac:dyDescent="0.25">
      <c r="A226" s="54" t="s">
        <v>386</v>
      </c>
      <c r="B226" s="54" t="s">
        <v>387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78</v>
      </c>
      <c r="Q227" s="737"/>
      <c r="R227" s="737"/>
      <c r="S227" s="737"/>
      <c r="T227" s="737"/>
      <c r="U227" s="737"/>
      <c r="V227" s="738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783.47259062776311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787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6.0960299999999998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78</v>
      </c>
      <c r="Q228" s="737"/>
      <c r="R228" s="737"/>
      <c r="S228" s="737"/>
      <c r="T228" s="737"/>
      <c r="U228" s="737"/>
      <c r="V228" s="738"/>
      <c r="W228" s="37" t="s">
        <v>67</v>
      </c>
      <c r="X228" s="729">
        <f>IFERROR(SUM(X215:X226),"0")</f>
        <v>2339</v>
      </c>
      <c r="Y228" s="729">
        <f>IFERROR(SUM(Y215:Y226),"0")</f>
        <v>2349.6000000000004</v>
      </c>
      <c r="Z228" s="37"/>
      <c r="AA228" s="730"/>
      <c r="AB228" s="730"/>
      <c r="AC228" s="730"/>
    </row>
    <row r="229" spans="1:68" ht="14.25" customHeight="1" x14ac:dyDescent="0.25">
      <c r="A229" s="746" t="s">
        <v>173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390</v>
      </c>
      <c r="B230" s="54" t="s">
        <v>391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43" t="s">
        <v>392</v>
      </c>
      <c r="Q230" s="734"/>
      <c r="R230" s="734"/>
      <c r="S230" s="734"/>
      <c r="T230" s="735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67</v>
      </c>
      <c r="X232" s="727">
        <v>37</v>
      </c>
      <c r="Y232" s="728">
        <f>IFERROR(IF(X232="",0,CEILING((X232/$H232),1)*$H232),"")</f>
        <v>38.4</v>
      </c>
      <c r="Z232" s="36">
        <f>IFERROR(IF(Y232=0,"",ROUNDUP(Y232/H232,0)*0.00651),"")</f>
        <v>0.10416</v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40.885000000000005</v>
      </c>
      <c r="BN232" s="64">
        <f>IFERROR(Y232*I232/H232,"0")</f>
        <v>42.432000000000002</v>
      </c>
      <c r="BO232" s="64">
        <f>IFERROR(1/J232*(X232/H232),"0")</f>
        <v>8.4706959706959725E-2</v>
      </c>
      <c r="BP232" s="64">
        <f>IFERROR(1/J232*(Y232/H232),"0")</f>
        <v>8.7912087912087919E-2</v>
      </c>
    </row>
    <row r="233" spans="1:68" ht="27" customHeight="1" x14ac:dyDescent="0.25">
      <c r="A233" s="54" t="s">
        <v>400</v>
      </c>
      <c r="B233" s="54" t="s">
        <v>401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78</v>
      </c>
      <c r="Q234" s="737"/>
      <c r="R234" s="737"/>
      <c r="S234" s="737"/>
      <c r="T234" s="737"/>
      <c r="U234" s="737"/>
      <c r="V234" s="738"/>
      <c r="W234" s="37" t="s">
        <v>79</v>
      </c>
      <c r="X234" s="729">
        <f>IFERROR(X230/H230,"0")+IFERROR(X231/H231,"0")+IFERROR(X232/H232,"0")+IFERROR(X233/H233,"0")</f>
        <v>15.416666666666668</v>
      </c>
      <c r="Y234" s="729">
        <f>IFERROR(Y230/H230,"0")+IFERROR(Y231/H231,"0")+IFERROR(Y232/H232,"0")+IFERROR(Y233/H233,"0")</f>
        <v>16</v>
      </c>
      <c r="Z234" s="729">
        <f>IFERROR(IF(Z230="",0,Z230),"0")+IFERROR(IF(Z231="",0,Z231),"0")+IFERROR(IF(Z232="",0,Z232),"0")+IFERROR(IF(Z233="",0,Z233),"0")</f>
        <v>0.10416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78</v>
      </c>
      <c r="Q235" s="737"/>
      <c r="R235" s="737"/>
      <c r="S235" s="737"/>
      <c r="T235" s="737"/>
      <c r="U235" s="737"/>
      <c r="V235" s="738"/>
      <c r="W235" s="37" t="s">
        <v>67</v>
      </c>
      <c r="X235" s="729">
        <f>IFERROR(SUM(X230:X233),"0")</f>
        <v>37</v>
      </c>
      <c r="Y235" s="729">
        <f>IFERROR(SUM(Y230:Y233),"0")</f>
        <v>38.4</v>
      </c>
      <c r="Z235" s="37"/>
      <c r="AA235" s="730"/>
      <c r="AB235" s="730"/>
      <c r="AC235" s="730"/>
    </row>
    <row r="236" spans="1:68" ht="16.5" customHeight="1" x14ac:dyDescent="0.25">
      <c r="A236" s="747" t="s">
        <v>402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88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403</v>
      </c>
      <c r="B238" s="54" t="s">
        <v>404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406</v>
      </c>
      <c r="B239" s="54" t="s">
        <v>407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78</v>
      </c>
      <c r="Q242" s="737"/>
      <c r="R242" s="737"/>
      <c r="S242" s="737"/>
      <c r="T242" s="737"/>
      <c r="U242" s="737"/>
      <c r="V242" s="738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78</v>
      </c>
      <c r="Q243" s="737"/>
      <c r="R243" s="737"/>
      <c r="S243" s="737"/>
      <c r="T243" s="737"/>
      <c r="U243" s="737"/>
      <c r="V243" s="738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413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88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414</v>
      </c>
      <c r="B246" s="54" t="s">
        <v>415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414</v>
      </c>
      <c r="B247" s="54" t="s">
        <v>417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420</v>
      </c>
      <c r="B248" s="54" t="s">
        <v>421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423</v>
      </c>
      <c r="B250" s="54" t="s">
        <v>426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78</v>
      </c>
      <c r="Q255" s="737"/>
      <c r="R255" s="737"/>
      <c r="S255" s="737"/>
      <c r="T255" s="737"/>
      <c r="U255" s="737"/>
      <c r="V255" s="738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78</v>
      </c>
      <c r="Q256" s="737"/>
      <c r="R256" s="737"/>
      <c r="S256" s="737"/>
      <c r="T256" s="737"/>
      <c r="U256" s="737"/>
      <c r="V256" s="738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customHeight="1" x14ac:dyDescent="0.25">
      <c r="A257" s="746" t="s">
        <v>133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436</v>
      </c>
      <c r="B258" s="54" t="s">
        <v>437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78</v>
      </c>
      <c r="Q259" s="737"/>
      <c r="R259" s="737"/>
      <c r="S259" s="737"/>
      <c r="T259" s="737"/>
      <c r="U259" s="737"/>
      <c r="V259" s="738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78</v>
      </c>
      <c r="Q260" s="737"/>
      <c r="R260" s="737"/>
      <c r="S260" s="737"/>
      <c r="T260" s="737"/>
      <c r="U260" s="737"/>
      <c r="V260" s="738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439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88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440</v>
      </c>
      <c r="B263" s="54" t="s">
        <v>441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443</v>
      </c>
      <c r="B265" s="54" t="s">
        <v>446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448</v>
      </c>
      <c r="B266" s="54" t="s">
        <v>449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451</v>
      </c>
      <c r="B267" s="54" t="s">
        <v>452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454</v>
      </c>
      <c r="B268" s="54" t="s">
        <v>455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457</v>
      </c>
      <c r="B269" s="54" t="s">
        <v>458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460</v>
      </c>
      <c r="B270" s="54" t="s">
        <v>461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463</v>
      </c>
      <c r="B271" s="54" t="s">
        <v>464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78</v>
      </c>
      <c r="Q272" s="737"/>
      <c r="R272" s="737"/>
      <c r="S272" s="737"/>
      <c r="T272" s="737"/>
      <c r="U272" s="737"/>
      <c r="V272" s="738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78</v>
      </c>
      <c r="Q273" s="737"/>
      <c r="R273" s="737"/>
      <c r="S273" s="737"/>
      <c r="T273" s="737"/>
      <c r="U273" s="737"/>
      <c r="V273" s="738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47" t="s">
        <v>466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88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467</v>
      </c>
      <c r="B276" s="54" t="s">
        <v>468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78</v>
      </c>
      <c r="Q277" s="737"/>
      <c r="R277" s="737"/>
      <c r="S277" s="737"/>
      <c r="T277" s="737"/>
      <c r="U277" s="737"/>
      <c r="V277" s="738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78</v>
      </c>
      <c r="Q278" s="737"/>
      <c r="R278" s="737"/>
      <c r="S278" s="737"/>
      <c r="T278" s="737"/>
      <c r="U278" s="737"/>
      <c r="V278" s="738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469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88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470</v>
      </c>
      <c r="B281" s="54" t="s">
        <v>471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472</v>
      </c>
      <c r="B282" s="54" t="s">
        <v>473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475</v>
      </c>
      <c r="B283" s="54" t="s">
        <v>476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78</v>
      </c>
      <c r="Q284" s="737"/>
      <c r="R284" s="737"/>
      <c r="S284" s="737"/>
      <c r="T284" s="737"/>
      <c r="U284" s="737"/>
      <c r="V284" s="738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78</v>
      </c>
      <c r="Q285" s="737"/>
      <c r="R285" s="737"/>
      <c r="S285" s="737"/>
      <c r="T285" s="737"/>
      <c r="U285" s="737"/>
      <c r="V285" s="738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478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62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479</v>
      </c>
      <c r="B288" s="54" t="s">
        <v>480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482</v>
      </c>
      <c r="B289" s="54" t="s">
        <v>483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485</v>
      </c>
      <c r="B290" s="54" t="s">
        <v>486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67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488</v>
      </c>
      <c r="B291" s="54" t="s">
        <v>489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67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491</v>
      </c>
      <c r="B292" s="54" t="s">
        <v>492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78</v>
      </c>
      <c r="Q293" s="737"/>
      <c r="R293" s="737"/>
      <c r="S293" s="737"/>
      <c r="T293" s="737"/>
      <c r="U293" s="737"/>
      <c r="V293" s="738"/>
      <c r="W293" s="37" t="s">
        <v>79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78</v>
      </c>
      <c r="Q294" s="737"/>
      <c r="R294" s="737"/>
      <c r="S294" s="737"/>
      <c r="T294" s="737"/>
      <c r="U294" s="737"/>
      <c r="V294" s="738"/>
      <c r="W294" s="37" t="s">
        <v>67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customHeight="1" x14ac:dyDescent="0.25">
      <c r="A295" s="747" t="s">
        <v>494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88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495</v>
      </c>
      <c r="B297" s="54" t="s">
        <v>496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78</v>
      </c>
      <c r="Q298" s="737"/>
      <c r="R298" s="737"/>
      <c r="S298" s="737"/>
      <c r="T298" s="737"/>
      <c r="U298" s="737"/>
      <c r="V298" s="738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78</v>
      </c>
      <c r="Q299" s="737"/>
      <c r="R299" s="737"/>
      <c r="S299" s="737"/>
      <c r="T299" s="737"/>
      <c r="U299" s="737"/>
      <c r="V299" s="738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144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498</v>
      </c>
      <c r="B301" s="54" t="s">
        <v>499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78</v>
      </c>
      <c r="Q302" s="737"/>
      <c r="R302" s="737"/>
      <c r="S302" s="737"/>
      <c r="T302" s="737"/>
      <c r="U302" s="737"/>
      <c r="V302" s="738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78</v>
      </c>
      <c r="Q303" s="737"/>
      <c r="R303" s="737"/>
      <c r="S303" s="737"/>
      <c r="T303" s="737"/>
      <c r="U303" s="737"/>
      <c r="V303" s="738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62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501</v>
      </c>
      <c r="B305" s="54" t="s">
        <v>502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78</v>
      </c>
      <c r="Q306" s="737"/>
      <c r="R306" s="737"/>
      <c r="S306" s="737"/>
      <c r="T306" s="737"/>
      <c r="U306" s="737"/>
      <c r="V306" s="738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78</v>
      </c>
      <c r="Q307" s="737"/>
      <c r="R307" s="737"/>
      <c r="S307" s="737"/>
      <c r="T307" s="737"/>
      <c r="U307" s="737"/>
      <c r="V307" s="738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504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88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505</v>
      </c>
      <c r="B310" s="54" t="s">
        <v>506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78</v>
      </c>
      <c r="Q311" s="737"/>
      <c r="R311" s="737"/>
      <c r="S311" s="737"/>
      <c r="T311" s="737"/>
      <c r="U311" s="737"/>
      <c r="V311" s="738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78</v>
      </c>
      <c r="Q312" s="737"/>
      <c r="R312" s="737"/>
      <c r="S312" s="737"/>
      <c r="T312" s="737"/>
      <c r="U312" s="737"/>
      <c r="V312" s="738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144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508</v>
      </c>
      <c r="B314" s="54" t="s">
        <v>509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78</v>
      </c>
      <c r="Q315" s="737"/>
      <c r="R315" s="737"/>
      <c r="S315" s="737"/>
      <c r="T315" s="737"/>
      <c r="U315" s="737"/>
      <c r="V315" s="738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78</v>
      </c>
      <c r="Q316" s="737"/>
      <c r="R316" s="737"/>
      <c r="S316" s="737"/>
      <c r="T316" s="737"/>
      <c r="U316" s="737"/>
      <c r="V316" s="738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62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511</v>
      </c>
      <c r="B318" s="54" t="s">
        <v>512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514</v>
      </c>
      <c r="B319" s="54" t="s">
        <v>515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78</v>
      </c>
      <c r="Q320" s="737"/>
      <c r="R320" s="737"/>
      <c r="S320" s="737"/>
      <c r="T320" s="737"/>
      <c r="U320" s="737"/>
      <c r="V320" s="738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78</v>
      </c>
      <c r="Q321" s="737"/>
      <c r="R321" s="737"/>
      <c r="S321" s="737"/>
      <c r="T321" s="737"/>
      <c r="U321" s="737"/>
      <c r="V321" s="738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517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88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518</v>
      </c>
      <c r="B324" s="54" t="s">
        <v>519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78</v>
      </c>
      <c r="Q325" s="737"/>
      <c r="R325" s="737"/>
      <c r="S325" s="737"/>
      <c r="T325" s="737"/>
      <c r="U325" s="737"/>
      <c r="V325" s="738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78</v>
      </c>
      <c r="Q326" s="737"/>
      <c r="R326" s="737"/>
      <c r="S326" s="737"/>
      <c r="T326" s="737"/>
      <c r="U326" s="737"/>
      <c r="V326" s="738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144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520</v>
      </c>
      <c r="B328" s="54" t="s">
        <v>521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78</v>
      </c>
      <c r="Q330" s="737"/>
      <c r="R330" s="737"/>
      <c r="S330" s="737"/>
      <c r="T330" s="737"/>
      <c r="U330" s="737"/>
      <c r="V330" s="738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78</v>
      </c>
      <c r="Q331" s="737"/>
      <c r="R331" s="737"/>
      <c r="S331" s="737"/>
      <c r="T331" s="737"/>
      <c r="U331" s="737"/>
      <c r="V331" s="738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customHeight="1" x14ac:dyDescent="0.25">
      <c r="A332" s="746" t="s">
        <v>62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525</v>
      </c>
      <c r="B333" s="54" t="s">
        <v>526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78</v>
      </c>
      <c r="Q334" s="737"/>
      <c r="R334" s="737"/>
      <c r="S334" s="737"/>
      <c r="T334" s="737"/>
      <c r="U334" s="737"/>
      <c r="V334" s="738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78</v>
      </c>
      <c r="Q335" s="737"/>
      <c r="R335" s="737"/>
      <c r="S335" s="737"/>
      <c r="T335" s="737"/>
      <c r="U335" s="737"/>
      <c r="V335" s="738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528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88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529</v>
      </c>
      <c r="B338" s="54" t="s">
        <v>530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78</v>
      </c>
      <c r="Q339" s="737"/>
      <c r="R339" s="737"/>
      <c r="S339" s="737"/>
      <c r="T339" s="737"/>
      <c r="U339" s="737"/>
      <c r="V339" s="738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78</v>
      </c>
      <c r="Q340" s="737"/>
      <c r="R340" s="737"/>
      <c r="S340" s="737"/>
      <c r="T340" s="737"/>
      <c r="U340" s="737"/>
      <c r="V340" s="738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144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532</v>
      </c>
      <c r="B342" s="54" t="s">
        <v>533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78</v>
      </c>
      <c r="Q343" s="737"/>
      <c r="R343" s="737"/>
      <c r="S343" s="737"/>
      <c r="T343" s="737"/>
      <c r="U343" s="737"/>
      <c r="V343" s="738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78</v>
      </c>
      <c r="Q344" s="737"/>
      <c r="R344" s="737"/>
      <c r="S344" s="737"/>
      <c r="T344" s="737"/>
      <c r="U344" s="737"/>
      <c r="V344" s="738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536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88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537</v>
      </c>
      <c r="B347" s="54" t="s">
        <v>538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540</v>
      </c>
      <c r="B348" s="54" t="s">
        <v>541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540</v>
      </c>
      <c r="B349" s="54" t="s">
        <v>543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545</v>
      </c>
      <c r="B350" s="54" t="s">
        <v>546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548</v>
      </c>
      <c r="B351" s="54" t="s">
        <v>549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551</v>
      </c>
      <c r="B352" s="54" t="s">
        <v>552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557</v>
      </c>
      <c r="B354" s="54" t="s">
        <v>558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78</v>
      </c>
      <c r="Q355" s="737"/>
      <c r="R355" s="737"/>
      <c r="S355" s="737"/>
      <c r="T355" s="737"/>
      <c r="U355" s="737"/>
      <c r="V355" s="738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78</v>
      </c>
      <c r="Q356" s="737"/>
      <c r="R356" s="737"/>
      <c r="S356" s="737"/>
      <c r="T356" s="737"/>
      <c r="U356" s="737"/>
      <c r="V356" s="738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customHeight="1" x14ac:dyDescent="0.25">
      <c r="A357" s="746" t="s">
        <v>144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559</v>
      </c>
      <c r="B358" s="54" t="s">
        <v>560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78</v>
      </c>
      <c r="Q362" s="737"/>
      <c r="R362" s="737"/>
      <c r="S362" s="737"/>
      <c r="T362" s="737"/>
      <c r="U362" s="737"/>
      <c r="V362" s="738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78</v>
      </c>
      <c r="Q363" s="737"/>
      <c r="R363" s="737"/>
      <c r="S363" s="737"/>
      <c r="T363" s="737"/>
      <c r="U363" s="737"/>
      <c r="V363" s="738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customHeight="1" x14ac:dyDescent="0.25">
      <c r="A364" s="746" t="s">
        <v>62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customHeight="1" x14ac:dyDescent="0.25">
      <c r="A366" s="54" t="s">
        <v>573</v>
      </c>
      <c r="B366" s="54" t="s">
        <v>574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67</v>
      </c>
      <c r="X370" s="727">
        <v>36</v>
      </c>
      <c r="Y370" s="728">
        <f t="shared" si="52"/>
        <v>37.800000000000004</v>
      </c>
      <c r="Z370" s="36">
        <f>IFERROR(IF(Y370=0,"",ROUNDUP(Y370/H370,0)*0.00651),"")</f>
        <v>9.1139999999999999E-2</v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39.44</v>
      </c>
      <c r="BN370" s="64">
        <f t="shared" si="54"/>
        <v>41.412000000000006</v>
      </c>
      <c r="BO370" s="64">
        <f t="shared" si="55"/>
        <v>7.3260073260073263E-2</v>
      </c>
      <c r="BP370" s="64">
        <f t="shared" si="56"/>
        <v>7.6923076923076927E-2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78</v>
      </c>
      <c r="Q371" s="737"/>
      <c r="R371" s="737"/>
      <c r="S371" s="737"/>
      <c r="T371" s="737"/>
      <c r="U371" s="737"/>
      <c r="V371" s="738"/>
      <c r="W371" s="37" t="s">
        <v>79</v>
      </c>
      <c r="X371" s="729">
        <f>IFERROR(X365/H365,"0")+IFERROR(X366/H366,"0")+IFERROR(X367/H367,"0")+IFERROR(X368/H368,"0")+IFERROR(X369/H369,"0")+IFERROR(X370/H370,"0")</f>
        <v>13.333333333333332</v>
      </c>
      <c r="Y371" s="729">
        <f>IFERROR(Y365/H365,"0")+IFERROR(Y366/H366,"0")+IFERROR(Y367/H367,"0")+IFERROR(Y368/H368,"0")+IFERROR(Y369/H369,"0")+IFERROR(Y370/H370,"0")</f>
        <v>14</v>
      </c>
      <c r="Z371" s="729">
        <f>IFERROR(IF(Z365="",0,Z365),"0")+IFERROR(IF(Z366="",0,Z366),"0")+IFERROR(IF(Z367="",0,Z367),"0")+IFERROR(IF(Z368="",0,Z368),"0")+IFERROR(IF(Z369="",0,Z369),"0")+IFERROR(IF(Z370="",0,Z370),"0")</f>
        <v>9.1139999999999999E-2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78</v>
      </c>
      <c r="Q372" s="737"/>
      <c r="R372" s="737"/>
      <c r="S372" s="737"/>
      <c r="T372" s="737"/>
      <c r="U372" s="737"/>
      <c r="V372" s="738"/>
      <c r="W372" s="37" t="s">
        <v>67</v>
      </c>
      <c r="X372" s="729">
        <f>IFERROR(SUM(X365:X370),"0")</f>
        <v>36</v>
      </c>
      <c r="Y372" s="729">
        <f>IFERROR(SUM(Y365:Y370),"0")</f>
        <v>37.800000000000004</v>
      </c>
      <c r="Z372" s="37"/>
      <c r="AA372" s="730"/>
      <c r="AB372" s="730"/>
      <c r="AC372" s="730"/>
    </row>
    <row r="373" spans="1:68" ht="14.25" customHeight="1" x14ac:dyDescent="0.25">
      <c r="A373" s="746" t="s">
        <v>173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67</v>
      </c>
      <c r="X374" s="727">
        <v>272</v>
      </c>
      <c r="Y374" s="728">
        <f>IFERROR(IF(X374="",0,CEILING((X374/$H374),1)*$H374),"")</f>
        <v>277.2</v>
      </c>
      <c r="Z374" s="36">
        <f>IFERROR(IF(Y374=0,"",ROUNDUP(Y374/H374,0)*0.01898),"")</f>
        <v>0.62634000000000001</v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288.80571428571432</v>
      </c>
      <c r="BN374" s="64">
        <f>IFERROR(Y374*I374/H374,"0")</f>
        <v>294.327</v>
      </c>
      <c r="BO374" s="64">
        <f>IFERROR(1/J374*(X374/H374),"0")</f>
        <v>0.50595238095238093</v>
      </c>
      <c r="BP374" s="64">
        <f>IFERROR(1/J374*(Y374/H374),"0")</f>
        <v>0.515625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67</v>
      </c>
      <c r="X375" s="727">
        <v>340</v>
      </c>
      <c r="Y375" s="728">
        <f>IFERROR(IF(X375="",0,CEILING((X375/$H375),1)*$H375),"")</f>
        <v>343.2</v>
      </c>
      <c r="Z375" s="36">
        <f>IFERROR(IF(Y375=0,"",ROUNDUP(Y375/H375,0)*0.01898),"")</f>
        <v>0.83511999999999997</v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362.62307692307701</v>
      </c>
      <c r="BN375" s="64">
        <f>IFERROR(Y375*I375/H375,"0")</f>
        <v>366.03600000000006</v>
      </c>
      <c r="BO375" s="64">
        <f>IFERROR(1/J375*(X375/H375),"0")</f>
        <v>0.68108974358974361</v>
      </c>
      <c r="BP375" s="64">
        <f>IFERROR(1/J375*(Y375/H375),"0")</f>
        <v>0.6875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67</v>
      </c>
      <c r="X376" s="727">
        <v>209</v>
      </c>
      <c r="Y376" s="728">
        <f>IFERROR(IF(X376="",0,CEILING((X376/$H376),1)*$H376),"")</f>
        <v>210</v>
      </c>
      <c r="Z376" s="36">
        <f>IFERROR(IF(Y376=0,"",ROUNDUP(Y376/H376,0)*0.01898),"")</f>
        <v>0.47450000000000003</v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221.9132142857143</v>
      </c>
      <c r="BN376" s="64">
        <f>IFERROR(Y376*I376/H376,"0")</f>
        <v>222.97499999999999</v>
      </c>
      <c r="BO376" s="64">
        <f>IFERROR(1/J376*(X376/H376),"0")</f>
        <v>0.38876488095238093</v>
      </c>
      <c r="BP376" s="64">
        <f>IFERROR(1/J376*(Y376/H376),"0")</f>
        <v>0.390625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78</v>
      </c>
      <c r="Q377" s="737"/>
      <c r="R377" s="737"/>
      <c r="S377" s="737"/>
      <c r="T377" s="737"/>
      <c r="U377" s="737"/>
      <c r="V377" s="738"/>
      <c r="W377" s="37" t="s">
        <v>79</v>
      </c>
      <c r="X377" s="729">
        <f>IFERROR(X374/H374,"0")+IFERROR(X375/H375,"0")+IFERROR(X376/H376,"0")</f>
        <v>100.85164835164835</v>
      </c>
      <c r="Y377" s="729">
        <f>IFERROR(Y374/H374,"0")+IFERROR(Y375/H375,"0")+IFERROR(Y376/H376,"0")</f>
        <v>102</v>
      </c>
      <c r="Z377" s="729">
        <f>IFERROR(IF(Z374="",0,Z374),"0")+IFERROR(IF(Z375="",0,Z375),"0")+IFERROR(IF(Z376="",0,Z376),"0")</f>
        <v>1.9359600000000001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78</v>
      </c>
      <c r="Q378" s="737"/>
      <c r="R378" s="737"/>
      <c r="S378" s="737"/>
      <c r="T378" s="737"/>
      <c r="U378" s="737"/>
      <c r="V378" s="738"/>
      <c r="W378" s="37" t="s">
        <v>67</v>
      </c>
      <c r="X378" s="729">
        <f>IFERROR(SUM(X374:X376),"0")</f>
        <v>821</v>
      </c>
      <c r="Y378" s="729">
        <f>IFERROR(SUM(Y374:Y376),"0")</f>
        <v>830.4</v>
      </c>
      <c r="Z378" s="37"/>
      <c r="AA378" s="730"/>
      <c r="AB378" s="730"/>
      <c r="AC378" s="730"/>
    </row>
    <row r="379" spans="1:68" ht="14.25" customHeight="1" x14ac:dyDescent="0.25">
      <c r="A379" s="746" t="s">
        <v>80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597</v>
      </c>
      <c r="B380" s="54" t="s">
        <v>598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74" t="s">
        <v>599</v>
      </c>
      <c r="Q380" s="734"/>
      <c r="R380" s="734"/>
      <c r="S380" s="734"/>
      <c r="T380" s="735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81" t="s">
        <v>603</v>
      </c>
      <c r="Q381" s="734"/>
      <c r="R381" s="734"/>
      <c r="S381" s="734"/>
      <c r="T381" s="735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67</v>
      </c>
      <c r="X383" s="727">
        <v>10</v>
      </c>
      <c r="Y383" s="728">
        <f>IFERROR(IF(X383="",0,CEILING((X383/$H383),1)*$H383),"")</f>
        <v>10.199999999999999</v>
      </c>
      <c r="Z383" s="36">
        <f>IFERROR(IF(Y383=0,"",ROUNDUP(Y383/H383,0)*0.00651),"")</f>
        <v>2.6040000000000001E-2</v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11.294117647058822</v>
      </c>
      <c r="BN383" s="64">
        <f>IFERROR(Y383*I383/H383,"0")</f>
        <v>11.52</v>
      </c>
      <c r="BO383" s="64">
        <f>IFERROR(1/J383*(X383/H383),"0")</f>
        <v>2.1547080370609786E-2</v>
      </c>
      <c r="BP383" s="64">
        <f>IFERROR(1/J383*(Y383/H383),"0")</f>
        <v>2.197802197802198E-2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78</v>
      </c>
      <c r="Q384" s="737"/>
      <c r="R384" s="737"/>
      <c r="S384" s="737"/>
      <c r="T384" s="737"/>
      <c r="U384" s="737"/>
      <c r="V384" s="738"/>
      <c r="W384" s="37" t="s">
        <v>79</v>
      </c>
      <c r="X384" s="729">
        <f>IFERROR(X380/H380,"0")+IFERROR(X381/H381,"0")+IFERROR(X382/H382,"0")+IFERROR(X383/H383,"0")</f>
        <v>3.9215686274509807</v>
      </c>
      <c r="Y384" s="729">
        <f>IFERROR(Y380/H380,"0")+IFERROR(Y381/H381,"0")+IFERROR(Y382/H382,"0")+IFERROR(Y383/H383,"0")</f>
        <v>4</v>
      </c>
      <c r="Z384" s="729">
        <f>IFERROR(IF(Z380="",0,Z380),"0")+IFERROR(IF(Z381="",0,Z381),"0")+IFERROR(IF(Z382="",0,Z382),"0")+IFERROR(IF(Z383="",0,Z383),"0")</f>
        <v>2.6040000000000001E-2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78</v>
      </c>
      <c r="Q385" s="737"/>
      <c r="R385" s="737"/>
      <c r="S385" s="737"/>
      <c r="T385" s="737"/>
      <c r="U385" s="737"/>
      <c r="V385" s="738"/>
      <c r="W385" s="37" t="s">
        <v>67</v>
      </c>
      <c r="X385" s="729">
        <f>IFERROR(SUM(X380:X383),"0")</f>
        <v>10</v>
      </c>
      <c r="Y385" s="729">
        <f>IFERROR(SUM(Y380:Y383),"0")</f>
        <v>10.199999999999999</v>
      </c>
      <c r="Z385" s="37"/>
      <c r="AA385" s="730"/>
      <c r="AB385" s="730"/>
      <c r="AC385" s="730"/>
    </row>
    <row r="386" spans="1:68" ht="14.25" customHeight="1" x14ac:dyDescent="0.25">
      <c r="A386" s="746" t="s">
        <v>610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78</v>
      </c>
      <c r="Q390" s="737"/>
      <c r="R390" s="737"/>
      <c r="S390" s="737"/>
      <c r="T390" s="737"/>
      <c r="U390" s="737"/>
      <c r="V390" s="738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78</v>
      </c>
      <c r="Q391" s="737"/>
      <c r="R391" s="737"/>
      <c r="S391" s="737"/>
      <c r="T391" s="737"/>
      <c r="U391" s="737"/>
      <c r="V391" s="738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47" t="s">
        <v>619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144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78</v>
      </c>
      <c r="Q395" s="737"/>
      <c r="R395" s="737"/>
      <c r="S395" s="737"/>
      <c r="T395" s="737"/>
      <c r="U395" s="737"/>
      <c r="V395" s="738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78</v>
      </c>
      <c r="Q396" s="737"/>
      <c r="R396" s="737"/>
      <c r="S396" s="737"/>
      <c r="T396" s="737"/>
      <c r="U396" s="737"/>
      <c r="V396" s="738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customHeight="1" x14ac:dyDescent="0.25">
      <c r="A397" s="746" t="s">
        <v>62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629</v>
      </c>
      <c r="B400" s="54" t="s">
        <v>630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78</v>
      </c>
      <c r="Q401" s="737"/>
      <c r="R401" s="737"/>
      <c r="S401" s="737"/>
      <c r="T401" s="737"/>
      <c r="U401" s="737"/>
      <c r="V401" s="738"/>
      <c r="W401" s="37" t="s">
        <v>79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78</v>
      </c>
      <c r="Q402" s="737"/>
      <c r="R402" s="737"/>
      <c r="S402" s="737"/>
      <c r="T402" s="737"/>
      <c r="U402" s="737"/>
      <c r="V402" s="738"/>
      <c r="W402" s="37" t="s">
        <v>67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633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88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67</v>
      </c>
      <c r="X406" s="727">
        <v>698</v>
      </c>
      <c r="Y406" s="728">
        <f t="shared" ref="Y406:Y415" si="57">IFERROR(IF(X406="",0,CEILING((X406/$H406),1)*$H406),"")</f>
        <v>705</v>
      </c>
      <c r="Z406" s="36">
        <f>IFERROR(IF(Y406=0,"",ROUNDUP(Y406/H406,0)*0.02175),"")</f>
        <v>1.0222499999999999</v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720.33600000000001</v>
      </c>
      <c r="BN406" s="64">
        <f t="shared" ref="BN406:BN415" si="59">IFERROR(Y406*I406/H406,"0")</f>
        <v>727.56</v>
      </c>
      <c r="BO406" s="64">
        <f t="shared" ref="BO406:BO415" si="60">IFERROR(1/J406*(X406/H406),"0")</f>
        <v>0.96944444444444433</v>
      </c>
      <c r="BP406" s="64">
        <f t="shared" ref="BP406:BP415" si="61">IFERROR(1/J406*(Y406/H406),"0")</f>
        <v>0.97916666666666663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67</v>
      </c>
      <c r="X408" s="727">
        <v>440</v>
      </c>
      <c r="Y408" s="728">
        <f t="shared" si="57"/>
        <v>450</v>
      </c>
      <c r="Z408" s="36">
        <f>IFERROR(IF(Y408=0,"",ROUNDUP(Y408/H408,0)*0.02175),"")</f>
        <v>0.65249999999999997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454.08</v>
      </c>
      <c r="BN408" s="64">
        <f t="shared" si="59"/>
        <v>464.4</v>
      </c>
      <c r="BO408" s="64">
        <f t="shared" si="60"/>
        <v>0.61111111111111105</v>
      </c>
      <c r="BP408" s="64">
        <f t="shared" si="61"/>
        <v>0.625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67</v>
      </c>
      <c r="X410" s="727">
        <v>359</v>
      </c>
      <c r="Y410" s="728">
        <f t="shared" si="57"/>
        <v>360</v>
      </c>
      <c r="Z410" s="36">
        <f>IFERROR(IF(Y410=0,"",ROUNDUP(Y410/H410,0)*0.02175),"")</f>
        <v>0.52200000000000002</v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370.488</v>
      </c>
      <c r="BN410" s="64">
        <f t="shared" si="59"/>
        <v>371.52000000000004</v>
      </c>
      <c r="BO410" s="64">
        <f t="shared" si="60"/>
        <v>0.49861111111111112</v>
      </c>
      <c r="BP410" s="64">
        <f t="shared" si="61"/>
        <v>0.5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67</v>
      </c>
      <c r="X411" s="727">
        <v>691</v>
      </c>
      <c r="Y411" s="728">
        <f t="shared" si="57"/>
        <v>705</v>
      </c>
      <c r="Z411" s="36">
        <f>IFERROR(IF(Y411=0,"",ROUNDUP(Y411/H411,0)*0.02175),"")</f>
        <v>1.0222499999999999</v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713.11199999999997</v>
      </c>
      <c r="BN411" s="64">
        <f t="shared" si="59"/>
        <v>727.56</v>
      </c>
      <c r="BO411" s="64">
        <f t="shared" si="60"/>
        <v>0.95972222222222225</v>
      </c>
      <c r="BP411" s="64">
        <f t="shared" si="61"/>
        <v>0.97916666666666663</v>
      </c>
    </row>
    <row r="412" spans="1:68" ht="27" customHeight="1" x14ac:dyDescent="0.25">
      <c r="A412" s="54" t="s">
        <v>646</v>
      </c>
      <c r="B412" s="54" t="s">
        <v>649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78</v>
      </c>
      <c r="Q416" s="737"/>
      <c r="R416" s="737"/>
      <c r="S416" s="737"/>
      <c r="T416" s="737"/>
      <c r="U416" s="737"/>
      <c r="V416" s="738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145.86666666666667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148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3.2189999999999994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78</v>
      </c>
      <c r="Q417" s="737"/>
      <c r="R417" s="737"/>
      <c r="S417" s="737"/>
      <c r="T417" s="737"/>
      <c r="U417" s="737"/>
      <c r="V417" s="738"/>
      <c r="W417" s="37" t="s">
        <v>67</v>
      </c>
      <c r="X417" s="729">
        <f>IFERROR(SUM(X406:X415),"0")</f>
        <v>2188</v>
      </c>
      <c r="Y417" s="729">
        <f>IFERROR(SUM(Y406:Y415),"0")</f>
        <v>2220</v>
      </c>
      <c r="Z417" s="37"/>
      <c r="AA417" s="730"/>
      <c r="AB417" s="730"/>
      <c r="AC417" s="730"/>
    </row>
    <row r="418" spans="1:68" ht="14.25" customHeight="1" x14ac:dyDescent="0.25">
      <c r="A418" s="746" t="s">
        <v>133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67</v>
      </c>
      <c r="X419" s="727">
        <v>1145</v>
      </c>
      <c r="Y419" s="728">
        <f>IFERROR(IF(X419="",0,CEILING((X419/$H419),1)*$H419),"")</f>
        <v>1155</v>
      </c>
      <c r="Z419" s="36">
        <f>IFERROR(IF(Y419=0,"",ROUNDUP(Y419/H419,0)*0.02175),"")</f>
        <v>1.67475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1181.6400000000001</v>
      </c>
      <c r="BN419" s="64">
        <f>IFERROR(Y419*I419/H419,"0")</f>
        <v>1191.96</v>
      </c>
      <c r="BO419" s="64">
        <f>IFERROR(1/J419*(X419/H419),"0")</f>
        <v>1.5902777777777777</v>
      </c>
      <c r="BP419" s="64">
        <f>IFERROR(1/J419*(Y419/H419),"0")</f>
        <v>1.6041666666666665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78</v>
      </c>
      <c r="Q421" s="737"/>
      <c r="R421" s="737"/>
      <c r="S421" s="737"/>
      <c r="T421" s="737"/>
      <c r="U421" s="737"/>
      <c r="V421" s="738"/>
      <c r="W421" s="37" t="s">
        <v>79</v>
      </c>
      <c r="X421" s="729">
        <f>IFERROR(X419/H419,"0")+IFERROR(X420/H420,"0")</f>
        <v>76.333333333333329</v>
      </c>
      <c r="Y421" s="729">
        <f>IFERROR(Y419/H419,"0")+IFERROR(Y420/H420,"0")</f>
        <v>77</v>
      </c>
      <c r="Z421" s="729">
        <f>IFERROR(IF(Z419="",0,Z419),"0")+IFERROR(IF(Z420="",0,Z420),"0")</f>
        <v>1.67475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78</v>
      </c>
      <c r="Q422" s="737"/>
      <c r="R422" s="737"/>
      <c r="S422" s="737"/>
      <c r="T422" s="737"/>
      <c r="U422" s="737"/>
      <c r="V422" s="738"/>
      <c r="W422" s="37" t="s">
        <v>67</v>
      </c>
      <c r="X422" s="729">
        <f>IFERROR(SUM(X419:X420),"0")</f>
        <v>1145</v>
      </c>
      <c r="Y422" s="729">
        <f>IFERROR(SUM(Y419:Y420),"0")</f>
        <v>1155</v>
      </c>
      <c r="Z422" s="37"/>
      <c r="AA422" s="730"/>
      <c r="AB422" s="730"/>
      <c r="AC422" s="730"/>
    </row>
    <row r="423" spans="1:68" ht="14.25" customHeight="1" x14ac:dyDescent="0.25">
      <c r="A423" s="746" t="s">
        <v>62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40" t="s">
        <v>664</v>
      </c>
      <c r="Q424" s="734"/>
      <c r="R424" s="734"/>
      <c r="S424" s="734"/>
      <c r="T424" s="735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50" t="s">
        <v>668</v>
      </c>
      <c r="Q425" s="734"/>
      <c r="R425" s="734"/>
      <c r="S425" s="734"/>
      <c r="T425" s="735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78</v>
      </c>
      <c r="Q426" s="737"/>
      <c r="R426" s="737"/>
      <c r="S426" s="737"/>
      <c r="T426" s="737"/>
      <c r="U426" s="737"/>
      <c r="V426" s="738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78</v>
      </c>
      <c r="Q427" s="737"/>
      <c r="R427" s="737"/>
      <c r="S427" s="737"/>
      <c r="T427" s="737"/>
      <c r="U427" s="737"/>
      <c r="V427" s="738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customHeight="1" x14ac:dyDescent="0.25">
      <c r="A428" s="746" t="s">
        <v>173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59" t="s">
        <v>672</v>
      </c>
      <c r="Q429" s="734"/>
      <c r="R429" s="734"/>
      <c r="S429" s="734"/>
      <c r="T429" s="735"/>
      <c r="U429" s="34"/>
      <c r="V429" s="34"/>
      <c r="W429" s="35" t="s">
        <v>67</v>
      </c>
      <c r="X429" s="727">
        <v>111</v>
      </c>
      <c r="Y429" s="728">
        <f>IFERROR(IF(X429="",0,CEILING((X429/$H429),1)*$H429),"")</f>
        <v>117</v>
      </c>
      <c r="Z429" s="36">
        <f>IFERROR(IF(Y429=0,"",ROUNDUP(Y429/H429,0)*0.01898),"")</f>
        <v>0.24674000000000001</v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117.401</v>
      </c>
      <c r="BN429" s="64">
        <f>IFERROR(Y429*I429/H429,"0")</f>
        <v>123.747</v>
      </c>
      <c r="BO429" s="64">
        <f>IFERROR(1/J429*(X429/H429),"0")</f>
        <v>0.19270833333333334</v>
      </c>
      <c r="BP429" s="64">
        <f>IFERROR(1/J429*(Y429/H429),"0")</f>
        <v>0.203125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78</v>
      </c>
      <c r="Q430" s="737"/>
      <c r="R430" s="737"/>
      <c r="S430" s="737"/>
      <c r="T430" s="737"/>
      <c r="U430" s="737"/>
      <c r="V430" s="738"/>
      <c r="W430" s="37" t="s">
        <v>79</v>
      </c>
      <c r="X430" s="729">
        <f>IFERROR(X429/H429,"0")</f>
        <v>12.333333333333334</v>
      </c>
      <c r="Y430" s="729">
        <f>IFERROR(Y429/H429,"0")</f>
        <v>13</v>
      </c>
      <c r="Z430" s="729">
        <f>IFERROR(IF(Z429="",0,Z429),"0")</f>
        <v>0.24674000000000001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78</v>
      </c>
      <c r="Q431" s="737"/>
      <c r="R431" s="737"/>
      <c r="S431" s="737"/>
      <c r="T431" s="737"/>
      <c r="U431" s="737"/>
      <c r="V431" s="738"/>
      <c r="W431" s="37" t="s">
        <v>67</v>
      </c>
      <c r="X431" s="729">
        <f>IFERROR(SUM(X429:X429),"0")</f>
        <v>111</v>
      </c>
      <c r="Y431" s="729">
        <f>IFERROR(SUM(Y429:Y429),"0")</f>
        <v>117</v>
      </c>
      <c r="Z431" s="37"/>
      <c r="AA431" s="730"/>
      <c r="AB431" s="730"/>
      <c r="AC431" s="730"/>
    </row>
    <row r="432" spans="1:68" ht="16.5" customHeight="1" x14ac:dyDescent="0.25">
      <c r="A432" s="747" t="s">
        <v>674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88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675</v>
      </c>
      <c r="B434" s="54" t="s">
        <v>676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675</v>
      </c>
      <c r="B435" s="54" t="s">
        <v>678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78</v>
      </c>
      <c r="Q442" s="737"/>
      <c r="R442" s="737"/>
      <c r="S442" s="737"/>
      <c r="T442" s="737"/>
      <c r="U442" s="737"/>
      <c r="V442" s="738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78</v>
      </c>
      <c r="Q443" s="737"/>
      <c r="R443" s="737"/>
      <c r="S443" s="737"/>
      <c r="T443" s="737"/>
      <c r="U443" s="737"/>
      <c r="V443" s="738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customHeight="1" x14ac:dyDescent="0.25">
      <c r="A444" s="746" t="s">
        <v>144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78</v>
      </c>
      <c r="Q447" s="737"/>
      <c r="R447" s="737"/>
      <c r="S447" s="737"/>
      <c r="T447" s="737"/>
      <c r="U447" s="737"/>
      <c r="V447" s="738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78</v>
      </c>
      <c r="Q448" s="737"/>
      <c r="R448" s="737"/>
      <c r="S448" s="737"/>
      <c r="T448" s="737"/>
      <c r="U448" s="737"/>
      <c r="V448" s="738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62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67</v>
      </c>
      <c r="X450" s="727">
        <v>697</v>
      </c>
      <c r="Y450" s="728">
        <f>IFERROR(IF(X450="",0,CEILING((X450/$H450),1)*$H450),"")</f>
        <v>702</v>
      </c>
      <c r="Z450" s="36">
        <f>IFERROR(IF(Y450=0,"",ROUNDUP(Y450/H450,0)*0.01898),"")</f>
        <v>1.48044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737.19366666666667</v>
      </c>
      <c r="BN450" s="64">
        <f>IFERROR(Y450*I450/H450,"0")</f>
        <v>742.48199999999997</v>
      </c>
      <c r="BO450" s="64">
        <f>IFERROR(1/J450*(X450/H450),"0")</f>
        <v>1.2100694444444444</v>
      </c>
      <c r="BP450" s="64">
        <f>IFERROR(1/J450*(Y450/H450),"0")</f>
        <v>1.21875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8" t="s">
        <v>703</v>
      </c>
      <c r="Q451" s="734"/>
      <c r="R451" s="734"/>
      <c r="S451" s="734"/>
      <c r="T451" s="735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708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78</v>
      </c>
      <c r="Q455" s="737"/>
      <c r="R455" s="737"/>
      <c r="S455" s="737"/>
      <c r="T455" s="737"/>
      <c r="U455" s="737"/>
      <c r="V455" s="738"/>
      <c r="W455" s="37" t="s">
        <v>79</v>
      </c>
      <c r="X455" s="729">
        <f>IFERROR(X450/H450,"0")+IFERROR(X451/H451,"0")+IFERROR(X452/H452,"0")+IFERROR(X453/H453,"0")+IFERROR(X454/H454,"0")</f>
        <v>77.444444444444443</v>
      </c>
      <c r="Y455" s="729">
        <f>IFERROR(Y450/H450,"0")+IFERROR(Y451/H451,"0")+IFERROR(Y452/H452,"0")+IFERROR(Y453/H453,"0")+IFERROR(Y454/H454,"0")</f>
        <v>78</v>
      </c>
      <c r="Z455" s="729">
        <f>IFERROR(IF(Z450="",0,Z450),"0")+IFERROR(IF(Z451="",0,Z451),"0")+IFERROR(IF(Z452="",0,Z452),"0")+IFERROR(IF(Z453="",0,Z453),"0")+IFERROR(IF(Z454="",0,Z454),"0")</f>
        <v>1.48044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78</v>
      </c>
      <c r="Q456" s="737"/>
      <c r="R456" s="737"/>
      <c r="S456" s="737"/>
      <c r="T456" s="737"/>
      <c r="U456" s="737"/>
      <c r="V456" s="738"/>
      <c r="W456" s="37" t="s">
        <v>67</v>
      </c>
      <c r="X456" s="729">
        <f>IFERROR(SUM(X450:X454),"0")</f>
        <v>697</v>
      </c>
      <c r="Y456" s="729">
        <f>IFERROR(SUM(Y450:Y454),"0")</f>
        <v>702</v>
      </c>
      <c r="Z456" s="37"/>
      <c r="AA456" s="730"/>
      <c r="AB456" s="730"/>
      <c r="AC456" s="730"/>
    </row>
    <row r="457" spans="1:68" ht="14.25" customHeight="1" x14ac:dyDescent="0.25">
      <c r="A457" s="746" t="s">
        <v>173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1" t="s">
        <v>714</v>
      </c>
      <c r="Q458" s="734"/>
      <c r="R458" s="734"/>
      <c r="S458" s="734"/>
      <c r="T458" s="735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78</v>
      </c>
      <c r="Q459" s="737"/>
      <c r="R459" s="737"/>
      <c r="S459" s="737"/>
      <c r="T459" s="737"/>
      <c r="U459" s="737"/>
      <c r="V459" s="738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78</v>
      </c>
      <c r="Q460" s="737"/>
      <c r="R460" s="737"/>
      <c r="S460" s="737"/>
      <c r="T460" s="737"/>
      <c r="U460" s="737"/>
      <c r="V460" s="738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717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144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37" t="s">
        <v>720</v>
      </c>
      <c r="Q464" s="734"/>
      <c r="R464" s="734"/>
      <c r="S464" s="734"/>
      <c r="T464" s="735"/>
      <c r="U464" s="34"/>
      <c r="V464" s="34"/>
      <c r="W464" s="35" t="s">
        <v>67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75" t="s">
        <v>724</v>
      </c>
      <c r="Q465" s="734"/>
      <c r="R465" s="734"/>
      <c r="S465" s="734"/>
      <c r="T465" s="735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44" t="s">
        <v>724</v>
      </c>
      <c r="Q466" s="734"/>
      <c r="R466" s="734"/>
      <c r="S466" s="734"/>
      <c r="T466" s="735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91" t="s">
        <v>729</v>
      </c>
      <c r="Q467" s="734"/>
      <c r="R467" s="734"/>
      <c r="S467" s="734"/>
      <c r="T467" s="735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94" t="s">
        <v>734</v>
      </c>
      <c r="Q469" s="734"/>
      <c r="R469" s="734"/>
      <c r="S469" s="734"/>
      <c r="T469" s="735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6" t="s">
        <v>741</v>
      </c>
      <c r="Q472" s="734"/>
      <c r="R472" s="734"/>
      <c r="S472" s="734"/>
      <c r="T472" s="735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36" t="s">
        <v>748</v>
      </c>
      <c r="Q475" s="734"/>
      <c r="R475" s="734"/>
      <c r="S475" s="734"/>
      <c r="T475" s="735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78</v>
      </c>
      <c r="Q478" s="737"/>
      <c r="R478" s="737"/>
      <c r="S478" s="737"/>
      <c r="T478" s="737"/>
      <c r="U478" s="737"/>
      <c r="V478" s="738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78</v>
      </c>
      <c r="Q479" s="737"/>
      <c r="R479" s="737"/>
      <c r="S479" s="737"/>
      <c r="T479" s="737"/>
      <c r="U479" s="737"/>
      <c r="V479" s="738"/>
      <c r="W479" s="37" t="s">
        <v>67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customHeight="1" x14ac:dyDescent="0.25">
      <c r="A480" s="746" t="s">
        <v>62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754</v>
      </c>
      <c r="B481" s="54" t="s">
        <v>755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757</v>
      </c>
      <c r="B482" s="54" t="s">
        <v>758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78</v>
      </c>
      <c r="Q483" s="737"/>
      <c r="R483" s="737"/>
      <c r="S483" s="737"/>
      <c r="T483" s="737"/>
      <c r="U483" s="737"/>
      <c r="V483" s="738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78</v>
      </c>
      <c r="Q484" s="737"/>
      <c r="R484" s="737"/>
      <c r="S484" s="737"/>
      <c r="T484" s="737"/>
      <c r="U484" s="737"/>
      <c r="V484" s="738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760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133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761</v>
      </c>
      <c r="B487" s="54" t="s">
        <v>762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78</v>
      </c>
      <c r="Q489" s="737"/>
      <c r="R489" s="737"/>
      <c r="S489" s="737"/>
      <c r="T489" s="737"/>
      <c r="U489" s="737"/>
      <c r="V489" s="738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78</v>
      </c>
      <c r="Q490" s="737"/>
      <c r="R490" s="737"/>
      <c r="S490" s="737"/>
      <c r="T490" s="737"/>
      <c r="U490" s="737"/>
      <c r="V490" s="738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144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767</v>
      </c>
      <c r="B492" s="54" t="s">
        <v>768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6" t="s">
        <v>769</v>
      </c>
      <c r="Q492" s="734"/>
      <c r="R492" s="734"/>
      <c r="S492" s="734"/>
      <c r="T492" s="735"/>
      <c r="U492" s="34"/>
      <c r="V492" s="34"/>
      <c r="W492" s="35" t="s">
        <v>67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771</v>
      </c>
      <c r="B493" s="54" t="s">
        <v>772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774</v>
      </c>
      <c r="B494" s="54" t="s">
        <v>775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62" t="s">
        <v>776</v>
      </c>
      <c r="Q494" s="734"/>
      <c r="R494" s="734"/>
      <c r="S494" s="734"/>
      <c r="T494" s="735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778</v>
      </c>
      <c r="B495" s="54" t="s">
        <v>779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78</v>
      </c>
      <c r="Q496" s="737"/>
      <c r="R496" s="737"/>
      <c r="S496" s="737"/>
      <c r="T496" s="737"/>
      <c r="U496" s="737"/>
      <c r="V496" s="738"/>
      <c r="W496" s="37" t="s">
        <v>79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78</v>
      </c>
      <c r="Q497" s="737"/>
      <c r="R497" s="737"/>
      <c r="S497" s="737"/>
      <c r="T497" s="737"/>
      <c r="U497" s="737"/>
      <c r="V497" s="738"/>
      <c r="W497" s="37" t="s">
        <v>67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customHeight="1" x14ac:dyDescent="0.25">
      <c r="A498" s="747" t="s">
        <v>780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144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781</v>
      </c>
      <c r="B500" s="54" t="s">
        <v>782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784</v>
      </c>
      <c r="B501" s="54" t="s">
        <v>785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34" t="s">
        <v>786</v>
      </c>
      <c r="Q501" s="734"/>
      <c r="R501" s="734"/>
      <c r="S501" s="734"/>
      <c r="T501" s="735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78</v>
      </c>
      <c r="Q502" s="737"/>
      <c r="R502" s="737"/>
      <c r="S502" s="737"/>
      <c r="T502" s="737"/>
      <c r="U502" s="737"/>
      <c r="V502" s="738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78</v>
      </c>
      <c r="Q503" s="737"/>
      <c r="R503" s="737"/>
      <c r="S503" s="737"/>
      <c r="T503" s="737"/>
      <c r="U503" s="737"/>
      <c r="V503" s="738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customHeight="1" x14ac:dyDescent="0.25">
      <c r="A504" s="747" t="s">
        <v>788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144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789</v>
      </c>
      <c r="B506" s="54" t="s">
        <v>790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78</v>
      </c>
      <c r="Q507" s="737"/>
      <c r="R507" s="737"/>
      <c r="S507" s="737"/>
      <c r="T507" s="737"/>
      <c r="U507" s="737"/>
      <c r="V507" s="738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78</v>
      </c>
      <c r="Q508" s="737"/>
      <c r="R508" s="737"/>
      <c r="S508" s="737"/>
      <c r="T508" s="737"/>
      <c r="U508" s="737"/>
      <c r="V508" s="738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173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792</v>
      </c>
      <c r="B510" s="54" t="s">
        <v>793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78</v>
      </c>
      <c r="Q511" s="737"/>
      <c r="R511" s="737"/>
      <c r="S511" s="737"/>
      <c r="T511" s="737"/>
      <c r="U511" s="737"/>
      <c r="V511" s="738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78</v>
      </c>
      <c r="Q512" s="737"/>
      <c r="R512" s="737"/>
      <c r="S512" s="737"/>
      <c r="T512" s="737"/>
      <c r="U512" s="737"/>
      <c r="V512" s="738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795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88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796</v>
      </c>
      <c r="B516" s="54" t="s">
        <v>797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67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customHeight="1" x14ac:dyDescent="0.25">
      <c r="A517" s="54" t="s">
        <v>799</v>
      </c>
      <c r="B517" s="54" t="s">
        <v>800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67</v>
      </c>
      <c r="X517" s="727">
        <v>91</v>
      </c>
      <c r="Y517" s="728">
        <f t="shared" si="73"/>
        <v>95.04</v>
      </c>
      <c r="Z517" s="36">
        <f t="shared" si="74"/>
        <v>0.21528</v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97.204545454545453</v>
      </c>
      <c r="BN517" s="64">
        <f t="shared" si="76"/>
        <v>101.52000000000001</v>
      </c>
      <c r="BO517" s="64">
        <f t="shared" si="77"/>
        <v>0.16571969696969696</v>
      </c>
      <c r="BP517" s="64">
        <f t="shared" si="78"/>
        <v>0.17307692307692307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67</v>
      </c>
      <c r="X518" s="727">
        <v>505</v>
      </c>
      <c r="Y518" s="728">
        <f t="shared" si="73"/>
        <v>506.88</v>
      </c>
      <c r="Z518" s="36">
        <f t="shared" si="74"/>
        <v>1.1481600000000001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539.43181818181813</v>
      </c>
      <c r="BN518" s="64">
        <f t="shared" si="76"/>
        <v>541.43999999999994</v>
      </c>
      <c r="BO518" s="64">
        <f t="shared" si="77"/>
        <v>0.91965326340326348</v>
      </c>
      <c r="BP518" s="64">
        <f t="shared" si="78"/>
        <v>0.92307692307692313</v>
      </c>
    </row>
    <row r="519" spans="1:68" ht="16.5" customHeight="1" x14ac:dyDescent="0.25">
      <c r="A519" s="54" t="s">
        <v>805</v>
      </c>
      <c r="B519" s="54" t="s">
        <v>806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67</v>
      </c>
      <c r="X520" s="727">
        <v>416</v>
      </c>
      <c r="Y520" s="728">
        <f t="shared" si="73"/>
        <v>417.12</v>
      </c>
      <c r="Z520" s="36">
        <f t="shared" si="74"/>
        <v>0.94484000000000001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444.36363636363632</v>
      </c>
      <c r="BN520" s="64">
        <f t="shared" si="76"/>
        <v>445.55999999999995</v>
      </c>
      <c r="BO520" s="64">
        <f t="shared" si="77"/>
        <v>0.75757575757575757</v>
      </c>
      <c r="BP520" s="64">
        <f t="shared" si="78"/>
        <v>0.75961538461538469</v>
      </c>
    </row>
    <row r="521" spans="1:68" ht="16.5" customHeight="1" x14ac:dyDescent="0.25">
      <c r="A521" s="54" t="s">
        <v>811</v>
      </c>
      <c r="B521" s="54" t="s">
        <v>812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810" t="s">
        <v>816</v>
      </c>
      <c r="Q522" s="734"/>
      <c r="R522" s="734"/>
      <c r="S522" s="734"/>
      <c r="T522" s="735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817</v>
      </c>
      <c r="B523" s="54" t="s">
        <v>818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817</v>
      </c>
      <c r="B524" s="54" t="s">
        <v>819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822</v>
      </c>
      <c r="B526" s="54" t="s">
        <v>823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43" t="s">
        <v>824</v>
      </c>
      <c r="Q526" s="734"/>
      <c r="R526" s="734"/>
      <c r="S526" s="734"/>
      <c r="T526" s="735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813" t="s">
        <v>827</v>
      </c>
      <c r="Q527" s="734"/>
      <c r="R527" s="734"/>
      <c r="S527" s="734"/>
      <c r="T527" s="735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832</v>
      </c>
      <c r="B530" s="54" t="s">
        <v>833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0" t="s">
        <v>834</v>
      </c>
      <c r="Q530" s="734"/>
      <c r="R530" s="734"/>
      <c r="S530" s="734"/>
      <c r="T530" s="735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835</v>
      </c>
      <c r="B531" s="54" t="s">
        <v>836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78</v>
      </c>
      <c r="Q532" s="737"/>
      <c r="R532" s="737"/>
      <c r="S532" s="737"/>
      <c r="T532" s="737"/>
      <c r="U532" s="737"/>
      <c r="V532" s="738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191.66666666666666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193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2.3082799999999999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78</v>
      </c>
      <c r="Q533" s="737"/>
      <c r="R533" s="737"/>
      <c r="S533" s="737"/>
      <c r="T533" s="737"/>
      <c r="U533" s="737"/>
      <c r="V533" s="738"/>
      <c r="W533" s="37" t="s">
        <v>67</v>
      </c>
      <c r="X533" s="729">
        <f>IFERROR(SUM(X516:X531),"0")</f>
        <v>1012</v>
      </c>
      <c r="Y533" s="729">
        <f>IFERROR(SUM(Y516:Y531),"0")</f>
        <v>1019.04</v>
      </c>
      <c r="Z533" s="37"/>
      <c r="AA533" s="730"/>
      <c r="AB533" s="730"/>
      <c r="AC533" s="730"/>
    </row>
    <row r="534" spans="1:68" ht="14.25" customHeight="1" x14ac:dyDescent="0.25">
      <c r="A534" s="746" t="s">
        <v>133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837</v>
      </c>
      <c r="B535" s="54" t="s">
        <v>838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67</v>
      </c>
      <c r="X535" s="727">
        <v>719</v>
      </c>
      <c r="Y535" s="728">
        <f>IFERROR(IF(X535="",0,CEILING((X535/$H535),1)*$H535),"")</f>
        <v>723.36</v>
      </c>
      <c r="Z535" s="36">
        <f>IFERROR(IF(Y535=0,"",ROUNDUP(Y535/H535,0)*0.01196),"")</f>
        <v>1.63852</v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768.02272727272725</v>
      </c>
      <c r="BN535" s="64">
        <f>IFERROR(Y535*I535/H535,"0")</f>
        <v>772.68</v>
      </c>
      <c r="BO535" s="64">
        <f>IFERROR(1/J535*(X535/H535),"0")</f>
        <v>1.3093677156177155</v>
      </c>
      <c r="BP535" s="64">
        <f>IFERROR(1/J535*(Y535/H535),"0")</f>
        <v>1.3173076923076923</v>
      </c>
    </row>
    <row r="536" spans="1:68" ht="16.5" customHeight="1" x14ac:dyDescent="0.25">
      <c r="A536" s="54" t="s">
        <v>837</v>
      </c>
      <c r="B536" s="54" t="s">
        <v>840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07" t="s">
        <v>841</v>
      </c>
      <c r="Q536" s="734"/>
      <c r="R536" s="734"/>
      <c r="S536" s="734"/>
      <c r="T536" s="735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843</v>
      </c>
      <c r="B537" s="54" t="s">
        <v>844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35" t="s">
        <v>845</v>
      </c>
      <c r="Q537" s="734"/>
      <c r="R537" s="734"/>
      <c r="S537" s="734"/>
      <c r="T537" s="735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846</v>
      </c>
      <c r="B538" s="54" t="s">
        <v>847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82" t="s">
        <v>848</v>
      </c>
      <c r="Q538" s="734"/>
      <c r="R538" s="734"/>
      <c r="S538" s="734"/>
      <c r="T538" s="735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78</v>
      </c>
      <c r="Q539" s="737"/>
      <c r="R539" s="737"/>
      <c r="S539" s="737"/>
      <c r="T539" s="737"/>
      <c r="U539" s="737"/>
      <c r="V539" s="738"/>
      <c r="W539" s="37" t="s">
        <v>79</v>
      </c>
      <c r="X539" s="729">
        <f>IFERROR(X535/H535,"0")+IFERROR(X536/H536,"0")+IFERROR(X537/H537,"0")+IFERROR(X538/H538,"0")</f>
        <v>136.17424242424241</v>
      </c>
      <c r="Y539" s="729">
        <f>IFERROR(Y535/H535,"0")+IFERROR(Y536/H536,"0")+IFERROR(Y537/H537,"0")+IFERROR(Y538/H538,"0")</f>
        <v>137</v>
      </c>
      <c r="Z539" s="729">
        <f>IFERROR(IF(Z535="",0,Z535),"0")+IFERROR(IF(Z536="",0,Z536),"0")+IFERROR(IF(Z537="",0,Z537),"0")+IFERROR(IF(Z538="",0,Z538),"0")</f>
        <v>1.63852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78</v>
      </c>
      <c r="Q540" s="737"/>
      <c r="R540" s="737"/>
      <c r="S540" s="737"/>
      <c r="T540" s="737"/>
      <c r="U540" s="737"/>
      <c r="V540" s="738"/>
      <c r="W540" s="37" t="s">
        <v>67</v>
      </c>
      <c r="X540" s="729">
        <f>IFERROR(SUM(X535:X538),"0")</f>
        <v>719</v>
      </c>
      <c r="Y540" s="729">
        <f>IFERROR(SUM(Y535:Y538),"0")</f>
        <v>723.36</v>
      </c>
      <c r="Z540" s="37"/>
      <c r="AA540" s="730"/>
      <c r="AB540" s="730"/>
      <c r="AC540" s="730"/>
    </row>
    <row r="541" spans="1:68" ht="14.25" customHeight="1" x14ac:dyDescent="0.25">
      <c r="A541" s="746" t="s">
        <v>144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31" t="s">
        <v>851</v>
      </c>
      <c r="Q542" s="734"/>
      <c r="R542" s="734"/>
      <c r="S542" s="734"/>
      <c r="T542" s="735"/>
      <c r="U542" s="34"/>
      <c r="V542" s="34"/>
      <c r="W542" s="35" t="s">
        <v>67</v>
      </c>
      <c r="X542" s="727">
        <v>183</v>
      </c>
      <c r="Y542" s="728">
        <f t="shared" ref="Y542:Y553" si="79">IFERROR(IF(X542="",0,CEILING((X542/$H542),1)*$H542),"")</f>
        <v>184.8</v>
      </c>
      <c r="Z542" s="36">
        <f>IFERROR(IF(Y542=0,"",ROUNDUP(Y542/H542,0)*0.01196),"")</f>
        <v>0.41860000000000003</v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195.47727272727269</v>
      </c>
      <c r="BN542" s="64">
        <f t="shared" ref="BN542:BN553" si="81">IFERROR(Y542*I542/H542,"0")</f>
        <v>197.39999999999998</v>
      </c>
      <c r="BO542" s="64">
        <f t="shared" ref="BO542:BO553" si="82">IFERROR(1/J542*(X542/H542),"0")</f>
        <v>0.33326048951048948</v>
      </c>
      <c r="BP542" s="64">
        <f t="shared" ref="BP542:BP553" si="83">IFERROR(1/J542*(Y542/H542),"0")</f>
        <v>0.33653846153846156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61" t="s">
        <v>855</v>
      </c>
      <c r="Q543" s="734"/>
      <c r="R543" s="734"/>
      <c r="S543" s="734"/>
      <c r="T543" s="735"/>
      <c r="U543" s="34"/>
      <c r="V543" s="34"/>
      <c r="W543" s="35" t="s">
        <v>67</v>
      </c>
      <c r="X543" s="727">
        <v>236</v>
      </c>
      <c r="Y543" s="728">
        <f t="shared" si="79"/>
        <v>237.60000000000002</v>
      </c>
      <c r="Z543" s="36">
        <f>IFERROR(IF(Y543=0,"",ROUNDUP(Y543/H543,0)*0.01196),"")</f>
        <v>0.53820000000000001</v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252.09090909090907</v>
      </c>
      <c r="BN543" s="64">
        <f t="shared" si="81"/>
        <v>253.8</v>
      </c>
      <c r="BO543" s="64">
        <f t="shared" si="82"/>
        <v>0.42977855477855481</v>
      </c>
      <c r="BP543" s="64">
        <f t="shared" si="83"/>
        <v>0.43269230769230771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28" t="s">
        <v>859</v>
      </c>
      <c r="Q544" s="734"/>
      <c r="R544" s="734"/>
      <c r="S544" s="734"/>
      <c r="T544" s="735"/>
      <c r="U544" s="34"/>
      <c r="V544" s="34"/>
      <c r="W544" s="35" t="s">
        <v>67</v>
      </c>
      <c r="X544" s="727">
        <v>619</v>
      </c>
      <c r="Y544" s="728">
        <f t="shared" si="79"/>
        <v>623.04000000000008</v>
      </c>
      <c r="Z544" s="36">
        <f>IFERROR(IF(Y544=0,"",ROUNDUP(Y544/H544,0)*0.01196),"")</f>
        <v>1.4112800000000001</v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661.20454545454538</v>
      </c>
      <c r="BN544" s="64">
        <f t="shared" si="81"/>
        <v>665.52</v>
      </c>
      <c r="BO544" s="64">
        <f t="shared" si="82"/>
        <v>1.1272581585081585</v>
      </c>
      <c r="BP544" s="64">
        <f t="shared" si="83"/>
        <v>1.1346153846153848</v>
      </c>
    </row>
    <row r="545" spans="1:68" ht="27" customHeight="1" x14ac:dyDescent="0.25">
      <c r="A545" s="54" t="s">
        <v>861</v>
      </c>
      <c r="B545" s="54" t="s">
        <v>862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68" t="s">
        <v>863</v>
      </c>
      <c r="Q545" s="734"/>
      <c r="R545" s="734"/>
      <c r="S545" s="734"/>
      <c r="T545" s="735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63" t="s">
        <v>866</v>
      </c>
      <c r="Q546" s="734"/>
      <c r="R546" s="734"/>
      <c r="S546" s="734"/>
      <c r="T546" s="735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864</v>
      </c>
      <c r="B547" s="54" t="s">
        <v>867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068" t="s">
        <v>868</v>
      </c>
      <c r="Q547" s="734"/>
      <c r="R547" s="734"/>
      <c r="S547" s="734"/>
      <c r="T547" s="735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864</v>
      </c>
      <c r="B548" s="54" t="s">
        <v>869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871</v>
      </c>
      <c r="B549" s="54" t="s">
        <v>872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871</v>
      </c>
      <c r="B550" s="54" t="s">
        <v>874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6" t="s">
        <v>875</v>
      </c>
      <c r="Q550" s="734"/>
      <c r="R550" s="734"/>
      <c r="S550" s="734"/>
      <c r="T550" s="735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876</v>
      </c>
      <c r="B551" s="54" t="s">
        <v>877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876</v>
      </c>
      <c r="B552" s="54" t="s">
        <v>879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80" t="s">
        <v>880</v>
      </c>
      <c r="Q552" s="734"/>
      <c r="R552" s="734"/>
      <c r="S552" s="734"/>
      <c r="T552" s="735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876</v>
      </c>
      <c r="B553" s="54" t="s">
        <v>881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78</v>
      </c>
      <c r="Q554" s="737"/>
      <c r="R554" s="737"/>
      <c r="S554" s="737"/>
      <c r="T554" s="737"/>
      <c r="U554" s="737"/>
      <c r="V554" s="738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196.59090909090907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198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2.36808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78</v>
      </c>
      <c r="Q555" s="737"/>
      <c r="R555" s="737"/>
      <c r="S555" s="737"/>
      <c r="T555" s="737"/>
      <c r="U555" s="737"/>
      <c r="V555" s="738"/>
      <c r="W555" s="37" t="s">
        <v>67</v>
      </c>
      <c r="X555" s="729">
        <f>IFERROR(SUM(X542:X553),"0")</f>
        <v>1038</v>
      </c>
      <c r="Y555" s="729">
        <f>IFERROR(SUM(Y542:Y553),"0")</f>
        <v>1045.44</v>
      </c>
      <c r="Z555" s="37"/>
      <c r="AA555" s="730"/>
      <c r="AB555" s="730"/>
      <c r="AC555" s="730"/>
    </row>
    <row r="556" spans="1:68" ht="14.25" customHeight="1" x14ac:dyDescent="0.25">
      <c r="A556" s="746" t="s">
        <v>62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882</v>
      </c>
      <c r="B557" s="54" t="s">
        <v>883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888</v>
      </c>
      <c r="B559" s="54" t="s">
        <v>889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78</v>
      </c>
      <c r="Q560" s="737"/>
      <c r="R560" s="737"/>
      <c r="S560" s="737"/>
      <c r="T560" s="737"/>
      <c r="U560" s="737"/>
      <c r="V560" s="738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78</v>
      </c>
      <c r="Q561" s="737"/>
      <c r="R561" s="737"/>
      <c r="S561" s="737"/>
      <c r="T561" s="737"/>
      <c r="U561" s="737"/>
      <c r="V561" s="738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173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891</v>
      </c>
      <c r="B563" s="54" t="s">
        <v>892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894</v>
      </c>
      <c r="B564" s="54" t="s">
        <v>895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992" t="s">
        <v>896</v>
      </c>
      <c r="Q564" s="734"/>
      <c r="R564" s="734"/>
      <c r="S564" s="734"/>
      <c r="T564" s="735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78</v>
      </c>
      <c r="Q565" s="737"/>
      <c r="R565" s="737"/>
      <c r="S565" s="737"/>
      <c r="T565" s="737"/>
      <c r="U565" s="737"/>
      <c r="V565" s="738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78</v>
      </c>
      <c r="Q566" s="737"/>
      <c r="R566" s="737"/>
      <c r="S566" s="737"/>
      <c r="T566" s="737"/>
      <c r="U566" s="737"/>
      <c r="V566" s="738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897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88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898</v>
      </c>
      <c r="B570" s="54" t="s">
        <v>899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5" t="s">
        <v>900</v>
      </c>
      <c r="Q570" s="734"/>
      <c r="R570" s="734"/>
      <c r="S570" s="734"/>
      <c r="T570" s="735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32" t="s">
        <v>904</v>
      </c>
      <c r="Q571" s="734"/>
      <c r="R571" s="734"/>
      <c r="S571" s="734"/>
      <c r="T571" s="735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906</v>
      </c>
      <c r="B572" s="54" t="s">
        <v>907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41" t="s">
        <v>908</v>
      </c>
      <c r="Q572" s="734"/>
      <c r="R572" s="734"/>
      <c r="S572" s="734"/>
      <c r="T572" s="735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customHeight="1" x14ac:dyDescent="0.25">
      <c r="A573" s="54" t="s">
        <v>910</v>
      </c>
      <c r="B573" s="54" t="s">
        <v>911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38" t="s">
        <v>912</v>
      </c>
      <c r="Q573" s="734"/>
      <c r="R573" s="734"/>
      <c r="S573" s="734"/>
      <c r="T573" s="735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914</v>
      </c>
      <c r="B574" s="54" t="s">
        <v>915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84" t="s">
        <v>916</v>
      </c>
      <c r="Q574" s="734"/>
      <c r="R574" s="734"/>
      <c r="S574" s="734"/>
      <c r="T574" s="735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917</v>
      </c>
      <c r="B575" s="54" t="s">
        <v>918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65" t="s">
        <v>919</v>
      </c>
      <c r="Q575" s="734"/>
      <c r="R575" s="734"/>
      <c r="S575" s="734"/>
      <c r="T575" s="735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920</v>
      </c>
      <c r="B576" s="54" t="s">
        <v>921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73" t="s">
        <v>922</v>
      </c>
      <c r="Q576" s="734"/>
      <c r="R576" s="734"/>
      <c r="S576" s="734"/>
      <c r="T576" s="735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78</v>
      </c>
      <c r="Q577" s="737"/>
      <c r="R577" s="737"/>
      <c r="S577" s="737"/>
      <c r="T577" s="737"/>
      <c r="U577" s="737"/>
      <c r="V577" s="738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78</v>
      </c>
      <c r="Q578" s="737"/>
      <c r="R578" s="737"/>
      <c r="S578" s="737"/>
      <c r="T578" s="737"/>
      <c r="U578" s="737"/>
      <c r="V578" s="738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customHeight="1" x14ac:dyDescent="0.25">
      <c r="A579" s="746" t="s">
        <v>133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923</v>
      </c>
      <c r="B580" s="54" t="s">
        <v>924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51" t="s">
        <v>925</v>
      </c>
      <c r="Q580" s="734"/>
      <c r="R580" s="734"/>
      <c r="S580" s="734"/>
      <c r="T580" s="735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927</v>
      </c>
      <c r="B581" s="54" t="s">
        <v>928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1" t="s">
        <v>929</v>
      </c>
      <c r="Q581" s="734"/>
      <c r="R581" s="734"/>
      <c r="S581" s="734"/>
      <c r="T581" s="735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930</v>
      </c>
      <c r="B582" s="54" t="s">
        <v>931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55" t="s">
        <v>932</v>
      </c>
      <c r="Q582" s="734"/>
      <c r="R582" s="734"/>
      <c r="S582" s="734"/>
      <c r="T582" s="735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8" t="s">
        <v>936</v>
      </c>
      <c r="Q583" s="734"/>
      <c r="R583" s="734"/>
      <c r="S583" s="734"/>
      <c r="T583" s="735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78</v>
      </c>
      <c r="Q584" s="737"/>
      <c r="R584" s="737"/>
      <c r="S584" s="737"/>
      <c r="T584" s="737"/>
      <c r="U584" s="737"/>
      <c r="V584" s="738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78</v>
      </c>
      <c r="Q585" s="737"/>
      <c r="R585" s="737"/>
      <c r="S585" s="737"/>
      <c r="T585" s="737"/>
      <c r="U585" s="737"/>
      <c r="V585" s="738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144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937</v>
      </c>
      <c r="B587" s="54" t="s">
        <v>938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911" t="s">
        <v>939</v>
      </c>
      <c r="Q587" s="734"/>
      <c r="R587" s="734"/>
      <c r="S587" s="734"/>
      <c r="T587" s="735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077" t="s">
        <v>943</v>
      </c>
      <c r="Q588" s="734"/>
      <c r="R588" s="734"/>
      <c r="S588" s="734"/>
      <c r="T588" s="735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customHeight="1" x14ac:dyDescent="0.25">
      <c r="A589" s="54" t="s">
        <v>945</v>
      </c>
      <c r="B589" s="54" t="s">
        <v>946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17" t="s">
        <v>947</v>
      </c>
      <c r="Q589" s="734"/>
      <c r="R589" s="734"/>
      <c r="S589" s="734"/>
      <c r="T589" s="735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949</v>
      </c>
      <c r="B590" s="54" t="s">
        <v>950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51" t="s">
        <v>951</v>
      </c>
      <c r="Q590" s="734"/>
      <c r="R590" s="734"/>
      <c r="S590" s="734"/>
      <c r="T590" s="735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953</v>
      </c>
      <c r="B591" s="54" t="s">
        <v>954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71" t="s">
        <v>955</v>
      </c>
      <c r="Q591" s="734"/>
      <c r="R591" s="734"/>
      <c r="S591" s="734"/>
      <c r="T591" s="735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957</v>
      </c>
      <c r="B592" s="54" t="s">
        <v>958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896" t="s">
        <v>959</v>
      </c>
      <c r="Q592" s="734"/>
      <c r="R592" s="734"/>
      <c r="S592" s="734"/>
      <c r="T592" s="735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960</v>
      </c>
      <c r="B593" s="54" t="s">
        <v>961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909" t="s">
        <v>962</v>
      </c>
      <c r="Q593" s="734"/>
      <c r="R593" s="734"/>
      <c r="S593" s="734"/>
      <c r="T593" s="735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78</v>
      </c>
      <c r="Q594" s="737"/>
      <c r="R594" s="737"/>
      <c r="S594" s="737"/>
      <c r="T594" s="737"/>
      <c r="U594" s="737"/>
      <c r="V594" s="738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78</v>
      </c>
      <c r="Q595" s="737"/>
      <c r="R595" s="737"/>
      <c r="S595" s="737"/>
      <c r="T595" s="737"/>
      <c r="U595" s="737"/>
      <c r="V595" s="738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customHeight="1" x14ac:dyDescent="0.25">
      <c r="A596" s="746" t="s">
        <v>62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963</v>
      </c>
      <c r="B597" s="54" t="s">
        <v>964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123" t="s">
        <v>965</v>
      </c>
      <c r="Q597" s="734"/>
      <c r="R597" s="734"/>
      <c r="S597" s="734"/>
      <c r="T597" s="735"/>
      <c r="U597" s="34"/>
      <c r="V597" s="34"/>
      <c r="W597" s="35" t="s">
        <v>67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963</v>
      </c>
      <c r="B598" s="54" t="s">
        <v>967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55" t="s">
        <v>968</v>
      </c>
      <c r="Q598" s="734"/>
      <c r="R598" s="734"/>
      <c r="S598" s="734"/>
      <c r="T598" s="735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969</v>
      </c>
      <c r="B599" s="54" t="s">
        <v>970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47" t="s">
        <v>971</v>
      </c>
      <c r="Q599" s="734"/>
      <c r="R599" s="734"/>
      <c r="S599" s="734"/>
      <c r="T599" s="735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973</v>
      </c>
      <c r="B600" s="54" t="s">
        <v>974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45" t="s">
        <v>975</v>
      </c>
      <c r="Q600" s="734"/>
      <c r="R600" s="734"/>
      <c r="S600" s="734"/>
      <c r="T600" s="735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976</v>
      </c>
      <c r="B601" s="54" t="s">
        <v>977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101" t="s">
        <v>978</v>
      </c>
      <c r="Q601" s="734"/>
      <c r="R601" s="734"/>
      <c r="S601" s="734"/>
      <c r="T601" s="735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78</v>
      </c>
      <c r="Q602" s="737"/>
      <c r="R602" s="737"/>
      <c r="S602" s="737"/>
      <c r="T602" s="737"/>
      <c r="U602" s="737"/>
      <c r="V602" s="738"/>
      <c r="W602" s="37" t="s">
        <v>79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78</v>
      </c>
      <c r="Q603" s="737"/>
      <c r="R603" s="737"/>
      <c r="S603" s="737"/>
      <c r="T603" s="737"/>
      <c r="U603" s="737"/>
      <c r="V603" s="738"/>
      <c r="W603" s="37" t="s">
        <v>67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customHeight="1" x14ac:dyDescent="0.25">
      <c r="A604" s="746" t="s">
        <v>173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979</v>
      </c>
      <c r="B605" s="54" t="s">
        <v>980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23" t="s">
        <v>981</v>
      </c>
      <c r="Q605" s="734"/>
      <c r="R605" s="734"/>
      <c r="S605" s="734"/>
      <c r="T605" s="735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979</v>
      </c>
      <c r="B606" s="54" t="s">
        <v>983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27" t="s">
        <v>984</v>
      </c>
      <c r="Q606" s="734"/>
      <c r="R606" s="734"/>
      <c r="S606" s="734"/>
      <c r="T606" s="735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985</v>
      </c>
      <c r="B607" s="54" t="s">
        <v>986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26" t="s">
        <v>987</v>
      </c>
      <c r="Q607" s="734"/>
      <c r="R607" s="734"/>
      <c r="S607" s="734"/>
      <c r="T607" s="735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985</v>
      </c>
      <c r="B608" s="54" t="s">
        <v>989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38" t="s">
        <v>990</v>
      </c>
      <c r="Q608" s="734"/>
      <c r="R608" s="734"/>
      <c r="S608" s="734"/>
      <c r="T608" s="735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78</v>
      </c>
      <c r="Q609" s="737"/>
      <c r="R609" s="737"/>
      <c r="S609" s="737"/>
      <c r="T609" s="737"/>
      <c r="U609" s="737"/>
      <c r="V609" s="738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78</v>
      </c>
      <c r="Q610" s="737"/>
      <c r="R610" s="737"/>
      <c r="S610" s="737"/>
      <c r="T610" s="737"/>
      <c r="U610" s="737"/>
      <c r="V610" s="738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47" t="s">
        <v>991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88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992</v>
      </c>
      <c r="B613" s="54" t="s">
        <v>993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40" t="s">
        <v>994</v>
      </c>
      <c r="Q613" s="734"/>
      <c r="R613" s="734"/>
      <c r="S613" s="734"/>
      <c r="T613" s="735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996</v>
      </c>
      <c r="B614" s="54" t="s">
        <v>997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62" t="s">
        <v>998</v>
      </c>
      <c r="Q614" s="734"/>
      <c r="R614" s="734"/>
      <c r="S614" s="734"/>
      <c r="T614" s="735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78</v>
      </c>
      <c r="Q615" s="737"/>
      <c r="R615" s="737"/>
      <c r="S615" s="737"/>
      <c r="T615" s="737"/>
      <c r="U615" s="737"/>
      <c r="V615" s="738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78</v>
      </c>
      <c r="Q616" s="737"/>
      <c r="R616" s="737"/>
      <c r="S616" s="737"/>
      <c r="T616" s="737"/>
      <c r="U616" s="737"/>
      <c r="V616" s="738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133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1000</v>
      </c>
      <c r="B618" s="54" t="s">
        <v>1001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21" t="s">
        <v>1002</v>
      </c>
      <c r="Q618" s="734"/>
      <c r="R618" s="734"/>
      <c r="S618" s="734"/>
      <c r="T618" s="735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78</v>
      </c>
      <c r="Q619" s="737"/>
      <c r="R619" s="737"/>
      <c r="S619" s="737"/>
      <c r="T619" s="737"/>
      <c r="U619" s="737"/>
      <c r="V619" s="738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78</v>
      </c>
      <c r="Q620" s="737"/>
      <c r="R620" s="737"/>
      <c r="S620" s="737"/>
      <c r="T620" s="737"/>
      <c r="U620" s="737"/>
      <c r="V620" s="738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144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1004</v>
      </c>
      <c r="B622" s="54" t="s">
        <v>1005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73" t="s">
        <v>1006</v>
      </c>
      <c r="Q622" s="734"/>
      <c r="R622" s="734"/>
      <c r="S622" s="734"/>
      <c r="T622" s="735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78</v>
      </c>
      <c r="Q623" s="737"/>
      <c r="R623" s="737"/>
      <c r="S623" s="737"/>
      <c r="T623" s="737"/>
      <c r="U623" s="737"/>
      <c r="V623" s="738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78</v>
      </c>
      <c r="Q624" s="737"/>
      <c r="R624" s="737"/>
      <c r="S624" s="737"/>
      <c r="T624" s="737"/>
      <c r="U624" s="737"/>
      <c r="V624" s="738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62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1008</v>
      </c>
      <c r="B626" s="54" t="s">
        <v>1009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57" t="s">
        <v>1010</v>
      </c>
      <c r="Q626" s="734"/>
      <c r="R626" s="734"/>
      <c r="S626" s="734"/>
      <c r="T626" s="735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1012</v>
      </c>
      <c r="B627" s="54" t="s">
        <v>1013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9" t="s">
        <v>1014</v>
      </c>
      <c r="Q627" s="734"/>
      <c r="R627" s="734"/>
      <c r="S627" s="734"/>
      <c r="T627" s="735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78</v>
      </c>
      <c r="Q628" s="737"/>
      <c r="R628" s="737"/>
      <c r="S628" s="737"/>
      <c r="T628" s="737"/>
      <c r="U628" s="737"/>
      <c r="V628" s="738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78</v>
      </c>
      <c r="Q629" s="737"/>
      <c r="R629" s="737"/>
      <c r="S629" s="737"/>
      <c r="T629" s="737"/>
      <c r="U629" s="737"/>
      <c r="V629" s="738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17624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17807.34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18600.271408904508</v>
      </c>
      <c r="Y631" s="729">
        <f>IFERROR(SUM(BN22:BN627),"0")</f>
        <v>18793.039000000004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30</v>
      </c>
      <c r="Y632" s="38">
        <f>ROUNDUP(SUM(BP22:BP627),0)</f>
        <v>31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19350.271408904508</v>
      </c>
      <c r="Y633" s="729">
        <f>GrossWeightTotalR+PalletQtyTotalR*25</f>
        <v>19568.039000000004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3040.797670833726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3069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35.701000000000001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50" t="s">
        <v>86</v>
      </c>
      <c r="D637" s="873"/>
      <c r="E637" s="873"/>
      <c r="F637" s="873"/>
      <c r="G637" s="873"/>
      <c r="H637" s="816"/>
      <c r="I637" s="750" t="s">
        <v>297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632</v>
      </c>
      <c r="Y637" s="816"/>
      <c r="Z637" s="750" t="s">
        <v>716</v>
      </c>
      <c r="AA637" s="873"/>
      <c r="AB637" s="873"/>
      <c r="AC637" s="816"/>
      <c r="AD637" s="724" t="s">
        <v>795</v>
      </c>
      <c r="AE637" s="750" t="s">
        <v>897</v>
      </c>
      <c r="AF637" s="816"/>
    </row>
    <row r="638" spans="1:68" ht="14.25" customHeight="1" thickTop="1" x14ac:dyDescent="0.2">
      <c r="A638" s="885" t="s">
        <v>1025</v>
      </c>
      <c r="B638" s="750" t="s">
        <v>61</v>
      </c>
      <c r="C638" s="750" t="s">
        <v>87</v>
      </c>
      <c r="D638" s="750" t="s">
        <v>112</v>
      </c>
      <c r="E638" s="750" t="s">
        <v>181</v>
      </c>
      <c r="F638" s="750" t="s">
        <v>215</v>
      </c>
      <c r="G638" s="750" t="s">
        <v>263</v>
      </c>
      <c r="H638" s="750" t="s">
        <v>86</v>
      </c>
      <c r="I638" s="750" t="s">
        <v>298</v>
      </c>
      <c r="J638" s="750" t="s">
        <v>326</v>
      </c>
      <c r="K638" s="750" t="s">
        <v>402</v>
      </c>
      <c r="L638" s="750" t="s">
        <v>413</v>
      </c>
      <c r="M638" s="750" t="s">
        <v>439</v>
      </c>
      <c r="N638" s="725"/>
      <c r="O638" s="750" t="s">
        <v>466</v>
      </c>
      <c r="P638" s="750" t="s">
        <v>469</v>
      </c>
      <c r="Q638" s="750" t="s">
        <v>478</v>
      </c>
      <c r="R638" s="750" t="s">
        <v>494</v>
      </c>
      <c r="S638" s="750" t="s">
        <v>504</v>
      </c>
      <c r="T638" s="750" t="s">
        <v>517</v>
      </c>
      <c r="U638" s="750" t="s">
        <v>528</v>
      </c>
      <c r="V638" s="750" t="s">
        <v>536</v>
      </c>
      <c r="W638" s="750" t="s">
        <v>619</v>
      </c>
      <c r="X638" s="750" t="s">
        <v>633</v>
      </c>
      <c r="Y638" s="750" t="s">
        <v>674</v>
      </c>
      <c r="Z638" s="750" t="s">
        <v>717</v>
      </c>
      <c r="AA638" s="750" t="s">
        <v>760</v>
      </c>
      <c r="AB638" s="750" t="s">
        <v>780</v>
      </c>
      <c r="AC638" s="750" t="s">
        <v>788</v>
      </c>
      <c r="AD638" s="750" t="s">
        <v>795</v>
      </c>
      <c r="AE638" s="750" t="s">
        <v>897</v>
      </c>
      <c r="AF638" s="750" t="s">
        <v>991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1584.1000000000001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806.40000000000009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1254.5999999999999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1036.7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682.8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4582.4999999999991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878.40000000000009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3492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702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2787.84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2025-03-20T07:40:22Z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