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2 машина Луганск_Горняк\"/>
    </mc:Choice>
  </mc:AlternateContent>
  <xr:revisionPtr revIDLastSave="0" documentId="13_ncr:1_{E52D5E3D-129B-45C0-91BB-8594D17EA4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P627" i="1" s="1"/>
  <c r="BO626" i="1"/>
  <c r="BM626" i="1"/>
  <c r="Y626" i="1"/>
  <c r="Y628" i="1" s="1"/>
  <c r="X624" i="1"/>
  <c r="X623" i="1"/>
  <c r="BO622" i="1"/>
  <c r="BM622" i="1"/>
  <c r="Y622" i="1"/>
  <c r="Y624" i="1" s="1"/>
  <c r="X620" i="1"/>
  <c r="Y619" i="1"/>
  <c r="X619" i="1"/>
  <c r="BP618" i="1"/>
  <c r="BO618" i="1"/>
  <c r="BN618" i="1"/>
  <c r="BM618" i="1"/>
  <c r="Z618" i="1"/>
  <c r="Z619" i="1" s="1"/>
  <c r="Y618" i="1"/>
  <c r="Y620" i="1" s="1"/>
  <c r="X616" i="1"/>
  <c r="X615" i="1"/>
  <c r="BO614" i="1"/>
  <c r="BM614" i="1"/>
  <c r="Y614" i="1"/>
  <c r="BO613" i="1"/>
  <c r="BM613" i="1"/>
  <c r="Y613" i="1"/>
  <c r="X610" i="1"/>
  <c r="Y609" i="1"/>
  <c r="X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09" i="1" s="1"/>
  <c r="Y605" i="1"/>
  <c r="Y610" i="1" s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Y594" i="1"/>
  <c r="X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Z594" i="1" s="1"/>
  <c r="Y587" i="1"/>
  <c r="Y595" i="1" s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Z577" i="1" s="1"/>
  <c r="Y570" i="1"/>
  <c r="AE640" i="1" s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9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40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2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Y255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4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3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640" i="1" l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Z212" i="1" s="1"/>
  <c r="BN205" i="1"/>
  <c r="Z207" i="1"/>
  <c r="BN207" i="1"/>
  <c r="Z209" i="1"/>
  <c r="BN209" i="1"/>
  <c r="Z211" i="1"/>
  <c r="BN211" i="1"/>
  <c r="Y212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Z234" i="1" s="1"/>
  <c r="BN230" i="1"/>
  <c r="BP230" i="1"/>
  <c r="Z232" i="1"/>
  <c r="BN232" i="1"/>
  <c r="Y235" i="1"/>
  <c r="K640" i="1"/>
  <c r="Z239" i="1"/>
  <c r="Z242" i="1" s="1"/>
  <c r="BN239" i="1"/>
  <c r="Z241" i="1"/>
  <c r="BN241" i="1"/>
  <c r="Y242" i="1"/>
  <c r="Z246" i="1"/>
  <c r="BN246" i="1"/>
  <c r="BP246" i="1"/>
  <c r="BP247" i="1"/>
  <c r="BN247" i="1"/>
  <c r="Z247" i="1"/>
  <c r="BP251" i="1"/>
  <c r="BN251" i="1"/>
  <c r="Z251" i="1"/>
  <c r="H9" i="1"/>
  <c r="A10" i="1"/>
  <c r="F9" i="1"/>
  <c r="J9" i="1"/>
  <c r="Y41" i="1"/>
  <c r="Y630" i="1" s="1"/>
  <c r="Y116" i="1"/>
  <c r="Y144" i="1"/>
  <c r="Y179" i="1"/>
  <c r="Y243" i="1"/>
  <c r="L640" i="1"/>
  <c r="Y256" i="1"/>
  <c r="BP249" i="1"/>
  <c r="Y632" i="1" s="1"/>
  <c r="BN249" i="1"/>
  <c r="Y631" i="1" s="1"/>
  <c r="Y633" i="1" s="1"/>
  <c r="Z249" i="1"/>
  <c r="BP253" i="1"/>
  <c r="BN253" i="1"/>
  <c r="Z253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BP282" i="1"/>
  <c r="Y285" i="1"/>
  <c r="Q640" i="1"/>
  <c r="Z289" i="1"/>
  <c r="Z293" i="1" s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Z330" i="1" s="1"/>
  <c r="BN328" i="1"/>
  <c r="BP328" i="1"/>
  <c r="Y331" i="1"/>
  <c r="Y340" i="1"/>
  <c r="V640" i="1"/>
  <c r="Z348" i="1"/>
  <c r="Z355" i="1" s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Z366" i="1"/>
  <c r="Z371" i="1" s="1"/>
  <c r="BN366" i="1"/>
  <c r="BP366" i="1"/>
  <c r="Z368" i="1"/>
  <c r="BN368" i="1"/>
  <c r="Z370" i="1"/>
  <c r="BN370" i="1"/>
  <c r="Z374" i="1"/>
  <c r="Z377" i="1" s="1"/>
  <c r="BN374" i="1"/>
  <c r="BP374" i="1"/>
  <c r="Z376" i="1"/>
  <c r="BN376" i="1"/>
  <c r="Y377" i="1"/>
  <c r="Z382" i="1"/>
  <c r="Z384" i="1" s="1"/>
  <c r="BN382" i="1"/>
  <c r="BP382" i="1"/>
  <c r="Z388" i="1"/>
  <c r="Z390" i="1" s="1"/>
  <c r="BN388" i="1"/>
  <c r="BP388" i="1"/>
  <c r="W640" i="1"/>
  <c r="Y396" i="1"/>
  <c r="Z399" i="1"/>
  <c r="Z401" i="1" s="1"/>
  <c r="BN399" i="1"/>
  <c r="BP399" i="1"/>
  <c r="X640" i="1"/>
  <c r="Z407" i="1"/>
  <c r="Z416" i="1" s="1"/>
  <c r="BN407" i="1"/>
  <c r="Y416" i="1"/>
  <c r="Y422" i="1"/>
  <c r="Y431" i="1"/>
  <c r="Y442" i="1"/>
  <c r="Y448" i="1"/>
  <c r="Y455" i="1"/>
  <c r="Y460" i="1"/>
  <c r="Y483" i="1"/>
  <c r="Y490" i="1"/>
  <c r="BP501" i="1"/>
  <c r="BN501" i="1"/>
  <c r="Z501" i="1"/>
  <c r="Y503" i="1"/>
  <c r="AC640" i="1"/>
  <c r="Y507" i="1"/>
  <c r="BP506" i="1"/>
  <c r="BN506" i="1"/>
  <c r="Z506" i="1"/>
  <c r="Z507" i="1" s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1" i="1"/>
  <c r="Y565" i="1"/>
  <c r="BP563" i="1"/>
  <c r="BN563" i="1"/>
  <c r="Z563" i="1"/>
  <c r="Y566" i="1"/>
  <c r="BP581" i="1"/>
  <c r="BN581" i="1"/>
  <c r="Z581" i="1"/>
  <c r="BP583" i="1"/>
  <c r="BN583" i="1"/>
  <c r="Z583" i="1"/>
  <c r="Y585" i="1"/>
  <c r="Y272" i="1"/>
  <c r="Y32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Z478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AA640" i="1"/>
  <c r="Z488" i="1"/>
  <c r="Z489" i="1" s="1"/>
  <c r="BN488" i="1"/>
  <c r="Y489" i="1"/>
  <c r="Y496" i="1"/>
  <c r="Z493" i="1"/>
  <c r="Z496" i="1" s="1"/>
  <c r="BN493" i="1"/>
  <c r="Z494" i="1"/>
  <c r="BN494" i="1"/>
  <c r="BP495" i="1"/>
  <c r="BN495" i="1"/>
  <c r="Z495" i="1"/>
  <c r="Y497" i="1"/>
  <c r="AB640" i="1"/>
  <c r="Y502" i="1"/>
  <c r="BP500" i="1"/>
  <c r="BN500" i="1"/>
  <c r="Z500" i="1"/>
  <c r="Z502" i="1" s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Y555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602" i="1"/>
  <c r="BP597" i="1"/>
  <c r="BN597" i="1"/>
  <c r="Z597" i="1"/>
  <c r="BP599" i="1"/>
  <c r="BN599" i="1"/>
  <c r="Z599" i="1"/>
  <c r="BP601" i="1"/>
  <c r="BN601" i="1"/>
  <c r="Z601" i="1"/>
  <c r="Y603" i="1"/>
  <c r="AF640" i="1"/>
  <c r="Y615" i="1"/>
  <c r="BP613" i="1"/>
  <c r="BN613" i="1"/>
  <c r="Z613" i="1"/>
  <c r="Y560" i="1"/>
  <c r="BP557" i="1"/>
  <c r="BN557" i="1"/>
  <c r="Z557" i="1"/>
  <c r="Z560" i="1" s="1"/>
  <c r="BP564" i="1"/>
  <c r="BN564" i="1"/>
  <c r="Z564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BP614" i="1"/>
  <c r="BN614" i="1"/>
  <c r="Z614" i="1"/>
  <c r="Y616" i="1"/>
  <c r="Y578" i="1"/>
  <c r="Z622" i="1"/>
  <c r="Z623" i="1" s="1"/>
  <c r="BN622" i="1"/>
  <c r="BP622" i="1"/>
  <c r="Y623" i="1"/>
  <c r="Y629" i="1"/>
  <c r="Z626" i="1"/>
  <c r="BN626" i="1"/>
  <c r="BP626" i="1"/>
  <c r="Z627" i="1"/>
  <c r="BN627" i="1"/>
  <c r="Z615" i="1" l="1"/>
  <c r="Z602" i="1"/>
  <c r="Z554" i="1"/>
  <c r="Z455" i="1"/>
  <c r="Z442" i="1"/>
  <c r="Z362" i="1"/>
  <c r="Z255" i="1"/>
  <c r="X633" i="1"/>
  <c r="Z628" i="1"/>
  <c r="Z584" i="1"/>
  <c r="Z565" i="1"/>
  <c r="Z532" i="1"/>
  <c r="Z80" i="1"/>
  <c r="Z71" i="1"/>
  <c r="Z40" i="1"/>
  <c r="Z635" i="1" s="1"/>
  <c r="Y634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<sst xmlns="http://schemas.openxmlformats.org/spreadsheetml/2006/main" count="2957" uniqueCount="1055">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</sst>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1039" t="s">
        <v>0</v>
      </c>
      <c r="E1" s="791"/>
      <c r="F1" s="791"/>
      <c r="G1" s="12" t="s">
        <v>1</v>
      </c>
      <c r="H1" s="1039" t="s">
        <v>2</v>
      </c>
      <c r="I1" s="791"/>
      <c r="J1" s="791"/>
      <c r="K1" s="791"/>
      <c r="L1" s="791"/>
      <c r="M1" s="791"/>
      <c r="N1" s="791"/>
      <c r="O1" s="791"/>
      <c r="P1" s="791"/>
      <c r="Q1" s="791"/>
      <c r="R1" s="1119" t="s">
        <v>3</v>
      </c>
      <c r="S1" s="791"/>
      <c r="T1" s="7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8"/>
      <c r="Q3" s="748"/>
      <c r="R3" s="748"/>
      <c r="S3" s="748"/>
      <c r="T3" s="748"/>
      <c r="U3" s="748"/>
      <c r="V3" s="748"/>
      <c r="W3" s="748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1002" t="s">
        <v>7</v>
      </c>
      <c r="B5" s="854"/>
      <c r="C5" s="736"/>
      <c r="D5" s="867"/>
      <c r="E5" s="869"/>
      <c r="F5" s="804" t="s">
        <v>8</v>
      </c>
      <c r="G5" s="736"/>
      <c r="H5" s="867"/>
      <c r="I5" s="868"/>
      <c r="J5" s="868"/>
      <c r="K5" s="868"/>
      <c r="L5" s="868"/>
      <c r="M5" s="869"/>
      <c r="N5" s="58"/>
      <c r="P5" s="24" t="s">
        <v>9</v>
      </c>
      <c r="Q5" s="774">
        <v>45733</v>
      </c>
      <c r="R5" s="775"/>
      <c r="T5" s="959" t="s">
        <v>10</v>
      </c>
      <c r="U5" s="934"/>
      <c r="V5" s="961" t="s">
        <v>11</v>
      </c>
      <c r="W5" s="775"/>
      <c r="AB5" s="51"/>
      <c r="AC5" s="51"/>
      <c r="AD5" s="51"/>
      <c r="AE5" s="51"/>
    </row>
    <row r="6" spans="1:32" s="721" customFormat="1" ht="24" customHeight="1" x14ac:dyDescent="0.2">
      <c r="A6" s="1002" t="s">
        <v>12</v>
      </c>
      <c r="B6" s="854"/>
      <c r="C6" s="736"/>
      <c r="D6" s="872" t="s">
        <v>13</v>
      </c>
      <c r="E6" s="873"/>
      <c r="F6" s="873"/>
      <c r="G6" s="873"/>
      <c r="H6" s="873"/>
      <c r="I6" s="873"/>
      <c r="J6" s="873"/>
      <c r="K6" s="873"/>
      <c r="L6" s="873"/>
      <c r="M6" s="775"/>
      <c r="N6" s="59"/>
      <c r="P6" s="24" t="s">
        <v>14</v>
      </c>
      <c r="Q6" s="787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70" t="s">
        <v>15</v>
      </c>
      <c r="U6" s="934"/>
      <c r="V6" s="925" t="s">
        <v>16</v>
      </c>
      <c r="W6" s="926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1085" t="str">
        <f>IFERROR(VLOOKUP(DeliveryAddress,Table,3,0),1)</f>
        <v>4</v>
      </c>
      <c r="E7" s="1086"/>
      <c r="F7" s="1086"/>
      <c r="G7" s="1086"/>
      <c r="H7" s="1086"/>
      <c r="I7" s="1086"/>
      <c r="J7" s="1086"/>
      <c r="K7" s="1086"/>
      <c r="L7" s="1086"/>
      <c r="M7" s="966"/>
      <c r="N7" s="60"/>
      <c r="P7" s="24"/>
      <c r="Q7" s="42"/>
      <c r="R7" s="42"/>
      <c r="T7" s="748"/>
      <c r="U7" s="934"/>
      <c r="V7" s="927"/>
      <c r="W7" s="928"/>
      <c r="AB7" s="51"/>
      <c r="AC7" s="51"/>
      <c r="AD7" s="51"/>
      <c r="AE7" s="51"/>
    </row>
    <row r="8" spans="1:32" s="721" customFormat="1" ht="25.5" customHeight="1" x14ac:dyDescent="0.2">
      <c r="A8" s="745" t="s">
        <v>17</v>
      </c>
      <c r="B8" s="741"/>
      <c r="C8" s="742"/>
      <c r="D8" s="1097"/>
      <c r="E8" s="1098"/>
      <c r="F8" s="1098"/>
      <c r="G8" s="1098"/>
      <c r="H8" s="1098"/>
      <c r="I8" s="1098"/>
      <c r="J8" s="1098"/>
      <c r="K8" s="1098"/>
      <c r="L8" s="1098"/>
      <c r="M8" s="1099"/>
      <c r="N8" s="61"/>
      <c r="P8" s="24" t="s">
        <v>18</v>
      </c>
      <c r="Q8" s="965">
        <v>0.41666666666666669</v>
      </c>
      <c r="R8" s="966"/>
      <c r="T8" s="748"/>
      <c r="U8" s="934"/>
      <c r="V8" s="927"/>
      <c r="W8" s="928"/>
      <c r="AB8" s="51"/>
      <c r="AC8" s="51"/>
      <c r="AD8" s="51"/>
      <c r="AE8" s="51"/>
    </row>
    <row r="9" spans="1:32" s="721" customFormat="1" ht="39.950000000000003" customHeight="1" x14ac:dyDescent="0.2">
      <c r="A9" s="7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8"/>
      <c r="C9" s="748"/>
      <c r="D9" s="820"/>
      <c r="E9" s="821"/>
      <c r="F9" s="7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8"/>
      <c r="H9" s="920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9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19"/>
      <c r="P9" s="26" t="s">
        <v>19</v>
      </c>
      <c r="Q9" s="1032"/>
      <c r="R9" s="810"/>
      <c r="T9" s="748"/>
      <c r="U9" s="934"/>
      <c r="V9" s="929"/>
      <c r="W9" s="930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7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8"/>
      <c r="C10" s="748"/>
      <c r="D10" s="820"/>
      <c r="E10" s="821"/>
      <c r="F10" s="7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8"/>
      <c r="H10" s="896" t="str">
        <f>IFERROR(VLOOKUP($D$10,Proxy,2,FALSE),"")</f>
        <v/>
      </c>
      <c r="I10" s="748"/>
      <c r="J10" s="748"/>
      <c r="K10" s="748"/>
      <c r="L10" s="748"/>
      <c r="M10" s="748"/>
      <c r="N10" s="720"/>
      <c r="P10" s="26" t="s">
        <v>20</v>
      </c>
      <c r="Q10" s="949"/>
      <c r="R10" s="950"/>
      <c r="U10" s="24" t="s">
        <v>21</v>
      </c>
      <c r="V10" s="1143" t="s">
        <v>22</v>
      </c>
      <c r="W10" s="926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034"/>
      <c r="R11" s="775"/>
      <c r="U11" s="24" t="s">
        <v>25</v>
      </c>
      <c r="V11" s="809" t="s">
        <v>26</v>
      </c>
      <c r="W11" s="810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42" t="s">
        <v>27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736"/>
      <c r="N12" s="62"/>
      <c r="P12" s="24" t="s">
        <v>28</v>
      </c>
      <c r="Q12" s="965"/>
      <c r="R12" s="966"/>
      <c r="S12" s="23"/>
      <c r="U12" s="24"/>
      <c r="V12" s="791"/>
      <c r="W12" s="748"/>
      <c r="AB12" s="51"/>
      <c r="AC12" s="51"/>
      <c r="AD12" s="51"/>
      <c r="AE12" s="51"/>
    </row>
    <row r="13" spans="1:32" s="721" customFormat="1" ht="23.25" customHeight="1" x14ac:dyDescent="0.2">
      <c r="A13" s="942" t="s">
        <v>29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736"/>
      <c r="N13" s="62"/>
      <c r="O13" s="26"/>
      <c r="P13" s="26" t="s">
        <v>30</v>
      </c>
      <c r="Q13" s="809"/>
      <c r="R13" s="8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42" t="s">
        <v>31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7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43" t="s">
        <v>32</v>
      </c>
      <c r="B15" s="854"/>
      <c r="C15" s="854"/>
      <c r="D15" s="854"/>
      <c r="E15" s="854"/>
      <c r="F15" s="854"/>
      <c r="G15" s="854"/>
      <c r="H15" s="854"/>
      <c r="I15" s="854"/>
      <c r="J15" s="854"/>
      <c r="K15" s="854"/>
      <c r="L15" s="854"/>
      <c r="M15" s="736"/>
      <c r="N15" s="63"/>
      <c r="P15" s="982" t="s">
        <v>33</v>
      </c>
      <c r="Q15" s="791"/>
      <c r="R15" s="791"/>
      <c r="S15" s="791"/>
      <c r="T15" s="7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3"/>
      <c r="Q16" s="983"/>
      <c r="R16" s="983"/>
      <c r="S16" s="983"/>
      <c r="T16" s="9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3" t="s">
        <v>34</v>
      </c>
      <c r="B17" s="733" t="s">
        <v>35</v>
      </c>
      <c r="C17" s="1007" t="s">
        <v>36</v>
      </c>
      <c r="D17" s="733" t="s">
        <v>37</v>
      </c>
      <c r="E17" s="759"/>
      <c r="F17" s="733" t="s">
        <v>38</v>
      </c>
      <c r="G17" s="733" t="s">
        <v>39</v>
      </c>
      <c r="H17" s="733" t="s">
        <v>40</v>
      </c>
      <c r="I17" s="733" t="s">
        <v>41</v>
      </c>
      <c r="J17" s="733" t="s">
        <v>42</v>
      </c>
      <c r="K17" s="733" t="s">
        <v>43</v>
      </c>
      <c r="L17" s="733" t="s">
        <v>44</v>
      </c>
      <c r="M17" s="733" t="s">
        <v>45</v>
      </c>
      <c r="N17" s="733" t="s">
        <v>46</v>
      </c>
      <c r="O17" s="733" t="s">
        <v>47</v>
      </c>
      <c r="P17" s="733" t="s">
        <v>48</v>
      </c>
      <c r="Q17" s="1041"/>
      <c r="R17" s="1041"/>
      <c r="S17" s="1041"/>
      <c r="T17" s="759"/>
      <c r="U17" s="735" t="s">
        <v>49</v>
      </c>
      <c r="V17" s="736"/>
      <c r="W17" s="733" t="s">
        <v>50</v>
      </c>
      <c r="X17" s="733" t="s">
        <v>51</v>
      </c>
      <c r="Y17" s="743" t="s">
        <v>52</v>
      </c>
      <c r="Z17" s="885" t="s">
        <v>53</v>
      </c>
      <c r="AA17" s="798" t="s">
        <v>54</v>
      </c>
      <c r="AB17" s="798" t="s">
        <v>55</v>
      </c>
      <c r="AC17" s="798" t="s">
        <v>56</v>
      </c>
      <c r="AD17" s="798" t="s">
        <v>57</v>
      </c>
      <c r="AE17" s="799"/>
      <c r="AF17" s="800"/>
      <c r="AG17" s="66"/>
      <c r="BD17" s="65" t="s">
        <v>58</v>
      </c>
    </row>
    <row r="18" spans="1:68" ht="14.25" customHeight="1" x14ac:dyDescent="0.2">
      <c r="A18" s="734"/>
      <c r="B18" s="734"/>
      <c r="C18" s="734"/>
      <c r="D18" s="760"/>
      <c r="E18" s="761"/>
      <c r="F18" s="734"/>
      <c r="G18" s="734"/>
      <c r="H18" s="734"/>
      <c r="I18" s="734"/>
      <c r="J18" s="734"/>
      <c r="K18" s="734"/>
      <c r="L18" s="734"/>
      <c r="M18" s="734"/>
      <c r="N18" s="734"/>
      <c r="O18" s="734"/>
      <c r="P18" s="760"/>
      <c r="Q18" s="1042"/>
      <c r="R18" s="1042"/>
      <c r="S18" s="1042"/>
      <c r="T18" s="761"/>
      <c r="U18" s="67" t="s">
        <v>59</v>
      </c>
      <c r="V18" s="67" t="s">
        <v>60</v>
      </c>
      <c r="W18" s="734"/>
      <c r="X18" s="734"/>
      <c r="Y18" s="744"/>
      <c r="Z18" s="886"/>
      <c r="AA18" s="887"/>
      <c r="AB18" s="887"/>
      <c r="AC18" s="887"/>
      <c r="AD18" s="801"/>
      <c r="AE18" s="802"/>
      <c r="AF18" s="803"/>
      <c r="AG18" s="66"/>
      <c r="BD18" s="65"/>
    </row>
    <row r="19" spans="1:68" ht="27.75" customHeight="1" x14ac:dyDescent="0.2">
      <c r="A19" s="859" t="s">
        <v>61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48"/>
      <c r="AB19" s="48"/>
      <c r="AC19" s="48"/>
    </row>
    <row r="20" spans="1:68" ht="16.5" customHeight="1" x14ac:dyDescent="0.25">
      <c r="A20" s="757" t="s">
        <v>61</v>
      </c>
      <c r="B20" s="748"/>
      <c r="C20" s="748"/>
      <c r="D20" s="748"/>
      <c r="E20" s="748"/>
      <c r="F20" s="748"/>
      <c r="G20" s="748"/>
      <c r="H20" s="748"/>
      <c r="I20" s="748"/>
      <c r="J20" s="748"/>
      <c r="K20" s="748"/>
      <c r="L20" s="748"/>
      <c r="M20" s="748"/>
      <c r="N20" s="748"/>
      <c r="O20" s="748"/>
      <c r="P20" s="748"/>
      <c r="Q20" s="748"/>
      <c r="R20" s="748"/>
      <c r="S20" s="748"/>
      <c r="T20" s="748"/>
      <c r="U20" s="748"/>
      <c r="V20" s="748"/>
      <c r="W20" s="748"/>
      <c r="X20" s="748"/>
      <c r="Y20" s="748"/>
      <c r="Z20" s="748"/>
      <c r="AA20" s="722"/>
      <c r="AB20" s="722"/>
      <c r="AC20" s="722"/>
    </row>
    <row r="21" spans="1:68" ht="14.25" customHeight="1" x14ac:dyDescent="0.25">
      <c r="A21" s="754" t="s">
        <v>62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8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8"/>
      <c r="R22" s="738"/>
      <c r="S22" s="738"/>
      <c r="T22" s="739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8"/>
      <c r="R23" s="738"/>
      <c r="S23" s="738"/>
      <c r="T23" s="739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8"/>
      <c r="R24" s="738"/>
      <c r="S24" s="738"/>
      <c r="T24" s="739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7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8"/>
      <c r="R25" s="738"/>
      <c r="S25" s="738"/>
      <c r="T25" s="739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7"/>
      <c r="B26" s="748"/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9"/>
      <c r="P26" s="740" t="s">
        <v>78</v>
      </c>
      <c r="Q26" s="741"/>
      <c r="R26" s="741"/>
      <c r="S26" s="741"/>
      <c r="T26" s="741"/>
      <c r="U26" s="741"/>
      <c r="V26" s="74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8"/>
      <c r="B27" s="748"/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9"/>
      <c r="P27" s="740" t="s">
        <v>78</v>
      </c>
      <c r="Q27" s="741"/>
      <c r="R27" s="741"/>
      <c r="S27" s="741"/>
      <c r="T27" s="741"/>
      <c r="U27" s="741"/>
      <c r="V27" s="74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54" t="s">
        <v>80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10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8"/>
      <c r="R29" s="738"/>
      <c r="S29" s="738"/>
      <c r="T29" s="739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7"/>
      <c r="B30" s="748"/>
      <c r="C30" s="748"/>
      <c r="D30" s="748"/>
      <c r="E30" s="748"/>
      <c r="F30" s="748"/>
      <c r="G30" s="748"/>
      <c r="H30" s="748"/>
      <c r="I30" s="748"/>
      <c r="J30" s="748"/>
      <c r="K30" s="748"/>
      <c r="L30" s="748"/>
      <c r="M30" s="748"/>
      <c r="N30" s="748"/>
      <c r="O30" s="749"/>
      <c r="P30" s="740" t="s">
        <v>78</v>
      </c>
      <c r="Q30" s="741"/>
      <c r="R30" s="741"/>
      <c r="S30" s="741"/>
      <c r="T30" s="741"/>
      <c r="U30" s="741"/>
      <c r="V30" s="74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8"/>
      <c r="B31" s="748"/>
      <c r="C31" s="748"/>
      <c r="D31" s="748"/>
      <c r="E31" s="748"/>
      <c r="F31" s="748"/>
      <c r="G31" s="748"/>
      <c r="H31" s="748"/>
      <c r="I31" s="748"/>
      <c r="J31" s="748"/>
      <c r="K31" s="748"/>
      <c r="L31" s="748"/>
      <c r="M31" s="748"/>
      <c r="N31" s="748"/>
      <c r="O31" s="749"/>
      <c r="P31" s="740" t="s">
        <v>78</v>
      </c>
      <c r="Q31" s="741"/>
      <c r="R31" s="741"/>
      <c r="S31" s="741"/>
      <c r="T31" s="741"/>
      <c r="U31" s="741"/>
      <c r="V31" s="74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859" t="s">
        <v>86</v>
      </c>
      <c r="B32" s="860"/>
      <c r="C32" s="860"/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/>
      <c r="P32" s="860"/>
      <c r="Q32" s="860"/>
      <c r="R32" s="860"/>
      <c r="S32" s="860"/>
      <c r="T32" s="860"/>
      <c r="U32" s="860"/>
      <c r="V32" s="860"/>
      <c r="W32" s="860"/>
      <c r="X32" s="860"/>
      <c r="Y32" s="860"/>
      <c r="Z32" s="860"/>
      <c r="AA32" s="48"/>
      <c r="AB32" s="48"/>
      <c r="AC32" s="48"/>
    </row>
    <row r="33" spans="1:68" ht="16.5" customHeight="1" x14ac:dyDescent="0.25">
      <c r="A33" s="757" t="s">
        <v>87</v>
      </c>
      <c r="B33" s="748"/>
      <c r="C33" s="748"/>
      <c r="D33" s="748"/>
      <c r="E33" s="748"/>
      <c r="F33" s="748"/>
      <c r="G33" s="748"/>
      <c r="H33" s="748"/>
      <c r="I33" s="748"/>
      <c r="J33" s="748"/>
      <c r="K33" s="748"/>
      <c r="L33" s="748"/>
      <c r="M33" s="748"/>
      <c r="N33" s="748"/>
      <c r="O33" s="748"/>
      <c r="P33" s="748"/>
      <c r="Q33" s="748"/>
      <c r="R33" s="748"/>
      <c r="S33" s="748"/>
      <c r="T33" s="748"/>
      <c r="U33" s="748"/>
      <c r="V33" s="748"/>
      <c r="W33" s="748"/>
      <c r="X33" s="748"/>
      <c r="Y33" s="748"/>
      <c r="Z33" s="748"/>
      <c r="AA33" s="722"/>
      <c r="AB33" s="722"/>
      <c r="AC33" s="722"/>
    </row>
    <row r="34" spans="1:68" ht="14.25" customHeight="1" x14ac:dyDescent="0.25">
      <c r="A34" s="754" t="s">
        <v>88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8"/>
      <c r="R35" s="738"/>
      <c r="S35" s="738"/>
      <c r="T35" s="739"/>
      <c r="U35" s="34"/>
      <c r="V35" s="34"/>
      <c r="W35" s="35" t="s">
        <v>67</v>
      </c>
      <c r="X35" s="727">
        <v>1036.8</v>
      </c>
      <c r="Y35" s="728">
        <f>IFERROR(IF(X35="",0,CEILING((X35/$H35),1)*$H35),"")</f>
        <v>1036.8000000000002</v>
      </c>
      <c r="Z35" s="36">
        <f>IFERROR(IF(Y35=0,"",ROUNDUP(Y35/H35,0)*0.01898),"")</f>
        <v>1.8220800000000001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1078.5599999999997</v>
      </c>
      <c r="BN35" s="64">
        <f>IFERROR(Y35*I35/H35,"0")</f>
        <v>1078.5600000000002</v>
      </c>
      <c r="BO35" s="64">
        <f>IFERROR(1/J35*(X35/H35),"0")</f>
        <v>1.4999999999999998</v>
      </c>
      <c r="BP35" s="64">
        <f>IFERROR(1/J35*(Y35/H35),"0")</f>
        <v>1.5000000000000002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8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8"/>
      <c r="R36" s="738"/>
      <c r="S36" s="738"/>
      <c r="T36" s="739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8"/>
      <c r="R37" s="738"/>
      <c r="S37" s="738"/>
      <c r="T37" s="739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8"/>
      <c r="R38" s="738"/>
      <c r="S38" s="738"/>
      <c r="T38" s="739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105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8"/>
      <c r="R39" s="738"/>
      <c r="S39" s="738"/>
      <c r="T39" s="739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/>
      <c r="M40" s="748"/>
      <c r="N40" s="748"/>
      <c r="O40" s="749"/>
      <c r="P40" s="740" t="s">
        <v>78</v>
      </c>
      <c r="Q40" s="741"/>
      <c r="R40" s="741"/>
      <c r="S40" s="741"/>
      <c r="T40" s="741"/>
      <c r="U40" s="741"/>
      <c r="V40" s="742"/>
      <c r="W40" s="37" t="s">
        <v>79</v>
      </c>
      <c r="X40" s="729">
        <f>IFERROR(X35/H35,"0")+IFERROR(X36/H36,"0")+IFERROR(X37/H37,"0")+IFERROR(X38/H38,"0")+IFERROR(X39/H39,"0")</f>
        <v>95.999999999999986</v>
      </c>
      <c r="Y40" s="729">
        <f>IFERROR(Y35/H35,"0")+IFERROR(Y36/H36,"0")+IFERROR(Y37/H37,"0")+IFERROR(Y38/H38,"0")+IFERROR(Y39/H39,"0")</f>
        <v>96.000000000000014</v>
      </c>
      <c r="Z40" s="729">
        <f>IFERROR(IF(Z35="",0,Z35),"0")+IFERROR(IF(Z36="",0,Z36),"0")+IFERROR(IF(Z37="",0,Z37),"0")+IFERROR(IF(Z38="",0,Z38),"0")+IFERROR(IF(Z39="",0,Z39),"0")</f>
        <v>1.8220800000000001</v>
      </c>
      <c r="AA40" s="730"/>
      <c r="AB40" s="730"/>
      <c r="AC40" s="730"/>
    </row>
    <row r="41" spans="1:68" x14ac:dyDescent="0.2">
      <c r="A41" s="748"/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9"/>
      <c r="P41" s="740" t="s">
        <v>78</v>
      </c>
      <c r="Q41" s="741"/>
      <c r="R41" s="741"/>
      <c r="S41" s="741"/>
      <c r="T41" s="741"/>
      <c r="U41" s="741"/>
      <c r="V41" s="742"/>
      <c r="W41" s="37" t="s">
        <v>67</v>
      </c>
      <c r="X41" s="729">
        <f>IFERROR(SUM(X35:X39),"0")</f>
        <v>1036.8</v>
      </c>
      <c r="Y41" s="729">
        <f>IFERROR(SUM(Y35:Y39),"0")</f>
        <v>1036.8000000000002</v>
      </c>
      <c r="Z41" s="37"/>
      <c r="AA41" s="730"/>
      <c r="AB41" s="730"/>
      <c r="AC41" s="730"/>
    </row>
    <row r="42" spans="1:68" ht="14.25" customHeight="1" x14ac:dyDescent="0.25">
      <c r="A42" s="754" t="s">
        <v>62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100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8"/>
      <c r="R43" s="738"/>
      <c r="S43" s="738"/>
      <c r="T43" s="739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8"/>
      <c r="R44" s="738"/>
      <c r="S44" s="738"/>
      <c r="T44" s="739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7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9"/>
      <c r="P45" s="740" t="s">
        <v>78</v>
      </c>
      <c r="Q45" s="741"/>
      <c r="R45" s="741"/>
      <c r="S45" s="741"/>
      <c r="T45" s="741"/>
      <c r="U45" s="741"/>
      <c r="V45" s="74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8"/>
      <c r="B46" s="748"/>
      <c r="C46" s="748"/>
      <c r="D46" s="748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9"/>
      <c r="P46" s="740" t="s">
        <v>78</v>
      </c>
      <c r="Q46" s="741"/>
      <c r="R46" s="741"/>
      <c r="S46" s="741"/>
      <c r="T46" s="741"/>
      <c r="U46" s="741"/>
      <c r="V46" s="74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57" t="s">
        <v>112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722"/>
      <c r="AB47" s="722"/>
      <c r="AC47" s="722"/>
    </row>
    <row r="48" spans="1:68" ht="14.25" customHeight="1" x14ac:dyDescent="0.25">
      <c r="A48" s="754" t="s">
        <v>88</v>
      </c>
      <c r="B48" s="748"/>
      <c r="C48" s="748"/>
      <c r="D48" s="748"/>
      <c r="E48" s="748"/>
      <c r="F48" s="748"/>
      <c r="G48" s="748"/>
      <c r="H48" s="748"/>
      <c r="I48" s="748"/>
      <c r="J48" s="748"/>
      <c r="K48" s="748"/>
      <c r="L48" s="748"/>
      <c r="M48" s="748"/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8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8"/>
      <c r="R49" s="738"/>
      <c r="S49" s="738"/>
      <c r="T49" s="739"/>
      <c r="U49" s="34"/>
      <c r="V49" s="34"/>
      <c r="W49" s="35" t="s">
        <v>67</v>
      </c>
      <c r="X49" s="727">
        <v>268.8</v>
      </c>
      <c r="Y49" s="728">
        <f t="shared" ref="Y49:Y55" si="0">IFERROR(IF(X49="",0,CEILING((X49/$H49),1)*$H49),"")</f>
        <v>268.79999999999995</v>
      </c>
      <c r="Z49" s="36">
        <f>IFERROR(IF(Y49=0,"",ROUNDUP(Y49/H49,0)*0.01898),"")</f>
        <v>0.45552000000000004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279.24000000000007</v>
      </c>
      <c r="BN49" s="64">
        <f t="shared" ref="BN49:BN55" si="2">IFERROR(Y49*I49/H49,"0")</f>
        <v>279.23999999999995</v>
      </c>
      <c r="BO49" s="64">
        <f t="shared" ref="BO49:BO55" si="3">IFERROR(1/J49*(X49/H49),"0")</f>
        <v>0.37500000000000006</v>
      </c>
      <c r="BP49" s="64">
        <f t="shared" ref="BP49:BP55" si="4">IFERROR(1/J49*(Y49/H49),"0")</f>
        <v>0.37499999999999994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10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8"/>
      <c r="R50" s="738"/>
      <c r="S50" s="738"/>
      <c r="T50" s="739"/>
      <c r="U50" s="34"/>
      <c r="V50" s="34"/>
      <c r="W50" s="35" t="s">
        <v>67</v>
      </c>
      <c r="X50" s="727">
        <v>518.4</v>
      </c>
      <c r="Y50" s="728">
        <f t="shared" si="0"/>
        <v>518.40000000000009</v>
      </c>
      <c r="Z50" s="36">
        <f>IFERROR(IF(Y50=0,"",ROUNDUP(Y50/H50,0)*0.01898),"")</f>
        <v>0.91104000000000007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539.27999999999986</v>
      </c>
      <c r="BN50" s="64">
        <f t="shared" si="2"/>
        <v>539.28000000000009</v>
      </c>
      <c r="BO50" s="64">
        <f t="shared" si="3"/>
        <v>0.74999999999999989</v>
      </c>
      <c r="BP50" s="64">
        <f t="shared" si="4"/>
        <v>0.75000000000000011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8"/>
      <c r="R51" s="738"/>
      <c r="S51" s="738"/>
      <c r="T51" s="739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10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8"/>
      <c r="R52" s="738"/>
      <c r="S52" s="738"/>
      <c r="T52" s="739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10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8"/>
      <c r="R53" s="738"/>
      <c r="S53" s="738"/>
      <c r="T53" s="739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8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8"/>
      <c r="R54" s="738"/>
      <c r="S54" s="738"/>
      <c r="T54" s="739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10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8"/>
      <c r="R55" s="738"/>
      <c r="S55" s="738"/>
      <c r="T55" s="739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7"/>
      <c r="B56" s="748"/>
      <c r="C56" s="748"/>
      <c r="D56" s="748"/>
      <c r="E56" s="748"/>
      <c r="F56" s="748"/>
      <c r="G56" s="748"/>
      <c r="H56" s="748"/>
      <c r="I56" s="748"/>
      <c r="J56" s="748"/>
      <c r="K56" s="748"/>
      <c r="L56" s="748"/>
      <c r="M56" s="748"/>
      <c r="N56" s="748"/>
      <c r="O56" s="749"/>
      <c r="P56" s="740" t="s">
        <v>78</v>
      </c>
      <c r="Q56" s="741"/>
      <c r="R56" s="741"/>
      <c r="S56" s="741"/>
      <c r="T56" s="741"/>
      <c r="U56" s="741"/>
      <c r="V56" s="742"/>
      <c r="W56" s="37" t="s">
        <v>79</v>
      </c>
      <c r="X56" s="729">
        <f>IFERROR(X49/H49,"0")+IFERROR(X50/H50,"0")+IFERROR(X51/H51,"0")+IFERROR(X52/H52,"0")+IFERROR(X53/H53,"0")+IFERROR(X54/H54,"0")+IFERROR(X55/H55,"0")</f>
        <v>72</v>
      </c>
      <c r="Y56" s="729">
        <f>IFERROR(Y49/H49,"0")+IFERROR(Y50/H50,"0")+IFERROR(Y51/H51,"0")+IFERROR(Y52/H52,"0")+IFERROR(Y53/H53,"0")+IFERROR(Y54/H54,"0")+IFERROR(Y55/H55,"0")</f>
        <v>72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1.3665600000000002</v>
      </c>
      <c r="AA56" s="730"/>
      <c r="AB56" s="730"/>
      <c r="AC56" s="730"/>
    </row>
    <row r="57" spans="1:68" x14ac:dyDescent="0.2">
      <c r="A57" s="748"/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9"/>
      <c r="P57" s="740" t="s">
        <v>78</v>
      </c>
      <c r="Q57" s="741"/>
      <c r="R57" s="741"/>
      <c r="S57" s="741"/>
      <c r="T57" s="741"/>
      <c r="U57" s="741"/>
      <c r="V57" s="742"/>
      <c r="W57" s="37" t="s">
        <v>67</v>
      </c>
      <c r="X57" s="729">
        <f>IFERROR(SUM(X49:X55),"0")</f>
        <v>787.2</v>
      </c>
      <c r="Y57" s="729">
        <f>IFERROR(SUM(Y49:Y55),"0")</f>
        <v>787.2</v>
      </c>
      <c r="Z57" s="37"/>
      <c r="AA57" s="730"/>
      <c r="AB57" s="730"/>
      <c r="AC57" s="730"/>
    </row>
    <row r="58" spans="1:68" ht="14.25" customHeight="1" x14ac:dyDescent="0.25">
      <c r="A58" s="754" t="s">
        <v>133</v>
      </c>
      <c r="B58" s="748"/>
      <c r="C58" s="748"/>
      <c r="D58" s="748"/>
      <c r="E58" s="748"/>
      <c r="F58" s="748"/>
      <c r="G58" s="748"/>
      <c r="H58" s="748"/>
      <c r="I58" s="748"/>
      <c r="J58" s="748"/>
      <c r="K58" s="748"/>
      <c r="L58" s="748"/>
      <c r="M58" s="748"/>
      <c r="N58" s="748"/>
      <c r="O58" s="748"/>
      <c r="P58" s="748"/>
      <c r="Q58" s="748"/>
      <c r="R58" s="748"/>
      <c r="S58" s="748"/>
      <c r="T58" s="748"/>
      <c r="U58" s="748"/>
      <c r="V58" s="748"/>
      <c r="W58" s="748"/>
      <c r="X58" s="748"/>
      <c r="Y58" s="748"/>
      <c r="Z58" s="748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8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8"/>
      <c r="R59" s="738"/>
      <c r="S59" s="738"/>
      <c r="T59" s="739"/>
      <c r="U59" s="34"/>
      <c r="V59" s="34"/>
      <c r="W59" s="35" t="s">
        <v>67</v>
      </c>
      <c r="X59" s="727">
        <v>172.8</v>
      </c>
      <c r="Y59" s="728">
        <f>IFERROR(IF(X59="",0,CEILING((X59/$H59),1)*$H59),"")</f>
        <v>172.8</v>
      </c>
      <c r="Z59" s="36">
        <f>IFERROR(IF(Y59=0,"",ROUNDUP(Y59/H59,0)*0.01898),"")</f>
        <v>0.30368000000000001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179.76</v>
      </c>
      <c r="BN59" s="64">
        <f>IFERROR(Y59*I59/H59,"0")</f>
        <v>179.76</v>
      </c>
      <c r="BO59" s="64">
        <f>IFERROR(1/J59*(X59/H59),"0")</f>
        <v>0.25</v>
      </c>
      <c r="BP59" s="64">
        <f>IFERROR(1/J59*(Y59/H59),"0")</f>
        <v>0.25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7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8"/>
      <c r="R60" s="738"/>
      <c r="S60" s="738"/>
      <c r="T60" s="739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8"/>
      <c r="R61" s="738"/>
      <c r="S61" s="738"/>
      <c r="T61" s="739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8"/>
      <c r="R62" s="738"/>
      <c r="S62" s="738"/>
      <c r="T62" s="739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8"/>
      <c r="C63" s="748"/>
      <c r="D63" s="748"/>
      <c r="E63" s="748"/>
      <c r="F63" s="748"/>
      <c r="G63" s="748"/>
      <c r="H63" s="748"/>
      <c r="I63" s="748"/>
      <c r="J63" s="748"/>
      <c r="K63" s="748"/>
      <c r="L63" s="748"/>
      <c r="M63" s="748"/>
      <c r="N63" s="748"/>
      <c r="O63" s="749"/>
      <c r="P63" s="740" t="s">
        <v>78</v>
      </c>
      <c r="Q63" s="741"/>
      <c r="R63" s="741"/>
      <c r="S63" s="741"/>
      <c r="T63" s="741"/>
      <c r="U63" s="741"/>
      <c r="V63" s="742"/>
      <c r="W63" s="37" t="s">
        <v>79</v>
      </c>
      <c r="X63" s="729">
        <f>IFERROR(X59/H59,"0")+IFERROR(X60/H60,"0")+IFERROR(X61/H61,"0")+IFERROR(X62/H62,"0")</f>
        <v>16</v>
      </c>
      <c r="Y63" s="729">
        <f>IFERROR(Y59/H59,"0")+IFERROR(Y60/H60,"0")+IFERROR(Y61/H61,"0")+IFERROR(Y62/H62,"0")</f>
        <v>16</v>
      </c>
      <c r="Z63" s="729">
        <f>IFERROR(IF(Z59="",0,Z59),"0")+IFERROR(IF(Z60="",0,Z60),"0")+IFERROR(IF(Z61="",0,Z61),"0")+IFERROR(IF(Z62="",0,Z62),"0")</f>
        <v>0.30368000000000001</v>
      </c>
      <c r="AA63" s="730"/>
      <c r="AB63" s="730"/>
      <c r="AC63" s="730"/>
    </row>
    <row r="64" spans="1:68" x14ac:dyDescent="0.2">
      <c r="A64" s="748"/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9"/>
      <c r="P64" s="740" t="s">
        <v>78</v>
      </c>
      <c r="Q64" s="741"/>
      <c r="R64" s="741"/>
      <c r="S64" s="741"/>
      <c r="T64" s="741"/>
      <c r="U64" s="741"/>
      <c r="V64" s="742"/>
      <c r="W64" s="37" t="s">
        <v>67</v>
      </c>
      <c r="X64" s="729">
        <f>IFERROR(SUM(X59:X62),"0")</f>
        <v>172.8</v>
      </c>
      <c r="Y64" s="729">
        <f>IFERROR(SUM(Y59:Y62),"0")</f>
        <v>172.8</v>
      </c>
      <c r="Z64" s="37"/>
      <c r="AA64" s="730"/>
      <c r="AB64" s="730"/>
      <c r="AC64" s="730"/>
    </row>
    <row r="65" spans="1:68" ht="14.25" customHeight="1" x14ac:dyDescent="0.25">
      <c r="A65" s="754" t="s">
        <v>144</v>
      </c>
      <c r="B65" s="748"/>
      <c r="C65" s="748"/>
      <c r="D65" s="748"/>
      <c r="E65" s="748"/>
      <c r="F65" s="748"/>
      <c r="G65" s="748"/>
      <c r="H65" s="748"/>
      <c r="I65" s="748"/>
      <c r="J65" s="748"/>
      <c r="K65" s="748"/>
      <c r="L65" s="748"/>
      <c r="M65" s="748"/>
      <c r="N65" s="748"/>
      <c r="O65" s="748"/>
      <c r="P65" s="748"/>
      <c r="Q65" s="748"/>
      <c r="R65" s="748"/>
      <c r="S65" s="748"/>
      <c r="T65" s="748"/>
      <c r="U65" s="748"/>
      <c r="V65" s="748"/>
      <c r="W65" s="748"/>
      <c r="X65" s="748"/>
      <c r="Y65" s="748"/>
      <c r="Z65" s="748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10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8"/>
      <c r="R66" s="738"/>
      <c r="S66" s="738"/>
      <c r="T66" s="739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8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8"/>
      <c r="R67" s="738"/>
      <c r="S67" s="738"/>
      <c r="T67" s="739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11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8"/>
      <c r="R68" s="738"/>
      <c r="S68" s="738"/>
      <c r="T68" s="739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8"/>
      <c r="R69" s="738"/>
      <c r="S69" s="738"/>
      <c r="T69" s="739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7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8"/>
      <c r="R70" s="738"/>
      <c r="S70" s="738"/>
      <c r="T70" s="739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7"/>
      <c r="B71" s="748"/>
      <c r="C71" s="748"/>
      <c r="D71" s="748"/>
      <c r="E71" s="748"/>
      <c r="F71" s="748"/>
      <c r="G71" s="748"/>
      <c r="H71" s="748"/>
      <c r="I71" s="748"/>
      <c r="J71" s="748"/>
      <c r="K71" s="748"/>
      <c r="L71" s="748"/>
      <c r="M71" s="748"/>
      <c r="N71" s="748"/>
      <c r="O71" s="749"/>
      <c r="P71" s="740" t="s">
        <v>78</v>
      </c>
      <c r="Q71" s="741"/>
      <c r="R71" s="741"/>
      <c r="S71" s="741"/>
      <c r="T71" s="741"/>
      <c r="U71" s="741"/>
      <c r="V71" s="74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8"/>
      <c r="B72" s="748"/>
      <c r="C72" s="748"/>
      <c r="D72" s="748"/>
      <c r="E72" s="748"/>
      <c r="F72" s="748"/>
      <c r="G72" s="748"/>
      <c r="H72" s="748"/>
      <c r="I72" s="748"/>
      <c r="J72" s="748"/>
      <c r="K72" s="748"/>
      <c r="L72" s="748"/>
      <c r="M72" s="748"/>
      <c r="N72" s="748"/>
      <c r="O72" s="749"/>
      <c r="P72" s="740" t="s">
        <v>78</v>
      </c>
      <c r="Q72" s="741"/>
      <c r="R72" s="741"/>
      <c r="S72" s="741"/>
      <c r="T72" s="741"/>
      <c r="U72" s="741"/>
      <c r="V72" s="74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54" t="s">
        <v>62</v>
      </c>
      <c r="B73" s="748"/>
      <c r="C73" s="748"/>
      <c r="D73" s="748"/>
      <c r="E73" s="748"/>
      <c r="F73" s="748"/>
      <c r="G73" s="748"/>
      <c r="H73" s="748"/>
      <c r="I73" s="748"/>
      <c r="J73" s="748"/>
      <c r="K73" s="748"/>
      <c r="L73" s="748"/>
      <c r="M73" s="748"/>
      <c r="N73" s="748"/>
      <c r="O73" s="748"/>
      <c r="P73" s="748"/>
      <c r="Q73" s="748"/>
      <c r="R73" s="748"/>
      <c r="S73" s="748"/>
      <c r="T73" s="748"/>
      <c r="U73" s="748"/>
      <c r="V73" s="748"/>
      <c r="W73" s="748"/>
      <c r="X73" s="748"/>
      <c r="Y73" s="748"/>
      <c r="Z73" s="748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8"/>
      <c r="R74" s="738"/>
      <c r="S74" s="738"/>
      <c r="T74" s="739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8"/>
      <c r="R75" s="738"/>
      <c r="S75" s="738"/>
      <c r="T75" s="739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8"/>
      <c r="R76" s="738"/>
      <c r="S76" s="738"/>
      <c r="T76" s="739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8"/>
      <c r="R77" s="738"/>
      <c r="S77" s="738"/>
      <c r="T77" s="739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103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8"/>
      <c r="R78" s="738"/>
      <c r="S78" s="738"/>
      <c r="T78" s="739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11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8"/>
      <c r="R79" s="738"/>
      <c r="S79" s="738"/>
      <c r="T79" s="739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7"/>
      <c r="B80" s="748"/>
      <c r="C80" s="748"/>
      <c r="D80" s="748"/>
      <c r="E80" s="748"/>
      <c r="F80" s="748"/>
      <c r="G80" s="748"/>
      <c r="H80" s="748"/>
      <c r="I80" s="748"/>
      <c r="J80" s="748"/>
      <c r="K80" s="748"/>
      <c r="L80" s="748"/>
      <c r="M80" s="748"/>
      <c r="N80" s="748"/>
      <c r="O80" s="749"/>
      <c r="P80" s="740" t="s">
        <v>78</v>
      </c>
      <c r="Q80" s="741"/>
      <c r="R80" s="741"/>
      <c r="S80" s="741"/>
      <c r="T80" s="741"/>
      <c r="U80" s="741"/>
      <c r="V80" s="74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8"/>
      <c r="B81" s="748"/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9"/>
      <c r="P81" s="740" t="s">
        <v>78</v>
      </c>
      <c r="Q81" s="741"/>
      <c r="R81" s="741"/>
      <c r="S81" s="741"/>
      <c r="T81" s="741"/>
      <c r="U81" s="741"/>
      <c r="V81" s="74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54" t="s">
        <v>173</v>
      </c>
      <c r="B82" s="748"/>
      <c r="C82" s="748"/>
      <c r="D82" s="748"/>
      <c r="E82" s="748"/>
      <c r="F82" s="748"/>
      <c r="G82" s="748"/>
      <c r="H82" s="748"/>
      <c r="I82" s="748"/>
      <c r="J82" s="748"/>
      <c r="K82" s="748"/>
      <c r="L82" s="748"/>
      <c r="M82" s="748"/>
      <c r="N82" s="748"/>
      <c r="O82" s="748"/>
      <c r="P82" s="748"/>
      <c r="Q82" s="748"/>
      <c r="R82" s="748"/>
      <c r="S82" s="748"/>
      <c r="T82" s="748"/>
      <c r="U82" s="748"/>
      <c r="V82" s="748"/>
      <c r="W82" s="748"/>
      <c r="X82" s="748"/>
      <c r="Y82" s="748"/>
      <c r="Z82" s="748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8"/>
      <c r="R83" s="738"/>
      <c r="S83" s="738"/>
      <c r="T83" s="739"/>
      <c r="U83" s="34"/>
      <c r="V83" s="34"/>
      <c r="W83" s="35" t="s">
        <v>67</v>
      </c>
      <c r="X83" s="727">
        <v>124.8</v>
      </c>
      <c r="Y83" s="72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8"/>
      <c r="R84" s="738"/>
      <c r="S84" s="738"/>
      <c r="T84" s="739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7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8"/>
      <c r="R85" s="738"/>
      <c r="S85" s="738"/>
      <c r="T85" s="739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7"/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9"/>
      <c r="P86" s="740" t="s">
        <v>78</v>
      </c>
      <c r="Q86" s="741"/>
      <c r="R86" s="741"/>
      <c r="S86" s="741"/>
      <c r="T86" s="741"/>
      <c r="U86" s="741"/>
      <c r="V86" s="742"/>
      <c r="W86" s="37" t="s">
        <v>79</v>
      </c>
      <c r="X86" s="729">
        <f>IFERROR(X83/H83,"0")+IFERROR(X84/H84,"0")+IFERROR(X85/H85,"0")</f>
        <v>16</v>
      </c>
      <c r="Y86" s="729">
        <f>IFERROR(Y83/H83,"0")+IFERROR(Y84/H84,"0")+IFERROR(Y85/H85,"0")</f>
        <v>16</v>
      </c>
      <c r="Z86" s="729">
        <f>IFERROR(IF(Z83="",0,Z83),"0")+IFERROR(IF(Z84="",0,Z84),"0")+IFERROR(IF(Z85="",0,Z85),"0")</f>
        <v>0.30368000000000001</v>
      </c>
      <c r="AA86" s="730"/>
      <c r="AB86" s="730"/>
      <c r="AC86" s="730"/>
    </row>
    <row r="87" spans="1:68" x14ac:dyDescent="0.2">
      <c r="A87" s="748"/>
      <c r="B87" s="748"/>
      <c r="C87" s="748"/>
      <c r="D87" s="748"/>
      <c r="E87" s="748"/>
      <c r="F87" s="748"/>
      <c r="G87" s="748"/>
      <c r="H87" s="748"/>
      <c r="I87" s="748"/>
      <c r="J87" s="748"/>
      <c r="K87" s="748"/>
      <c r="L87" s="748"/>
      <c r="M87" s="748"/>
      <c r="N87" s="748"/>
      <c r="O87" s="749"/>
      <c r="P87" s="740" t="s">
        <v>78</v>
      </c>
      <c r="Q87" s="741"/>
      <c r="R87" s="741"/>
      <c r="S87" s="741"/>
      <c r="T87" s="741"/>
      <c r="U87" s="741"/>
      <c r="V87" s="742"/>
      <c r="W87" s="37" t="s">
        <v>67</v>
      </c>
      <c r="X87" s="729">
        <f>IFERROR(SUM(X83:X85),"0")</f>
        <v>124.8</v>
      </c>
      <c r="Y87" s="729">
        <f>IFERROR(SUM(Y83:Y85),"0")</f>
        <v>124.8</v>
      </c>
      <c r="Z87" s="37"/>
      <c r="AA87" s="730"/>
      <c r="AB87" s="730"/>
      <c r="AC87" s="730"/>
    </row>
    <row r="88" spans="1:68" ht="16.5" customHeight="1" x14ac:dyDescent="0.25">
      <c r="A88" s="757" t="s">
        <v>181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/>
      <c r="L88" s="748"/>
      <c r="M88" s="748"/>
      <c r="N88" s="748"/>
      <c r="O88" s="748"/>
      <c r="P88" s="748"/>
      <c r="Q88" s="748"/>
      <c r="R88" s="748"/>
      <c r="S88" s="748"/>
      <c r="T88" s="748"/>
      <c r="U88" s="748"/>
      <c r="V88" s="748"/>
      <c r="W88" s="748"/>
      <c r="X88" s="748"/>
      <c r="Y88" s="748"/>
      <c r="Z88" s="748"/>
      <c r="AA88" s="722"/>
      <c r="AB88" s="722"/>
      <c r="AC88" s="722"/>
    </row>
    <row r="89" spans="1:68" ht="14.25" customHeight="1" x14ac:dyDescent="0.25">
      <c r="A89" s="754" t="s">
        <v>88</v>
      </c>
      <c r="B89" s="748"/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/>
      <c r="O89" s="748"/>
      <c r="P89" s="748"/>
      <c r="Q89" s="748"/>
      <c r="R89" s="748"/>
      <c r="S89" s="748"/>
      <c r="T89" s="748"/>
      <c r="U89" s="748"/>
      <c r="V89" s="748"/>
      <c r="W89" s="748"/>
      <c r="X89" s="748"/>
      <c r="Y89" s="748"/>
      <c r="Z89" s="748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8"/>
      <c r="R90" s="738"/>
      <c r="S90" s="738"/>
      <c r="T90" s="739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8"/>
      <c r="R91" s="738"/>
      <c r="S91" s="738"/>
      <c r="T91" s="739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10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8"/>
      <c r="R92" s="738"/>
      <c r="S92" s="738"/>
      <c r="T92" s="739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7"/>
      <c r="B93" s="748"/>
      <c r="C93" s="748"/>
      <c r="D93" s="748"/>
      <c r="E93" s="748"/>
      <c r="F93" s="748"/>
      <c r="G93" s="748"/>
      <c r="H93" s="748"/>
      <c r="I93" s="748"/>
      <c r="J93" s="748"/>
      <c r="K93" s="748"/>
      <c r="L93" s="748"/>
      <c r="M93" s="748"/>
      <c r="N93" s="748"/>
      <c r="O93" s="749"/>
      <c r="P93" s="740" t="s">
        <v>78</v>
      </c>
      <c r="Q93" s="741"/>
      <c r="R93" s="741"/>
      <c r="S93" s="741"/>
      <c r="T93" s="741"/>
      <c r="U93" s="741"/>
      <c r="V93" s="742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8"/>
      <c r="B94" s="748"/>
      <c r="C94" s="748"/>
      <c r="D94" s="748"/>
      <c r="E94" s="748"/>
      <c r="F94" s="748"/>
      <c r="G94" s="748"/>
      <c r="H94" s="748"/>
      <c r="I94" s="748"/>
      <c r="J94" s="748"/>
      <c r="K94" s="748"/>
      <c r="L94" s="748"/>
      <c r="M94" s="748"/>
      <c r="N94" s="748"/>
      <c r="O94" s="749"/>
      <c r="P94" s="740" t="s">
        <v>78</v>
      </c>
      <c r="Q94" s="741"/>
      <c r="R94" s="741"/>
      <c r="S94" s="741"/>
      <c r="T94" s="741"/>
      <c r="U94" s="741"/>
      <c r="V94" s="742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54" t="s">
        <v>62</v>
      </c>
      <c r="B95" s="748"/>
      <c r="C95" s="748"/>
      <c r="D95" s="748"/>
      <c r="E95" s="748"/>
      <c r="F95" s="748"/>
      <c r="G95" s="748"/>
      <c r="H95" s="748"/>
      <c r="I95" s="748"/>
      <c r="J95" s="748"/>
      <c r="K95" s="748"/>
      <c r="L95" s="748"/>
      <c r="M95" s="748"/>
      <c r="N95" s="748"/>
      <c r="O95" s="748"/>
      <c r="P95" s="748"/>
      <c r="Q95" s="748"/>
      <c r="R95" s="748"/>
      <c r="S95" s="748"/>
      <c r="T95" s="748"/>
      <c r="U95" s="748"/>
      <c r="V95" s="748"/>
      <c r="W95" s="748"/>
      <c r="X95" s="748"/>
      <c r="Y95" s="748"/>
      <c r="Z95" s="748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8"/>
      <c r="R96" s="738"/>
      <c r="S96" s="738"/>
      <c r="T96" s="739"/>
      <c r="U96" s="34"/>
      <c r="V96" s="34"/>
      <c r="W96" s="35" t="s">
        <v>67</v>
      </c>
      <c r="X96" s="727">
        <v>129.6</v>
      </c>
      <c r="Y96" s="728">
        <f t="shared" ref="Y96:Y105" si="10">IFERROR(IF(X96="",0,CEILING((X96/$H96),1)*$H96),"")</f>
        <v>129.6</v>
      </c>
      <c r="Z96" s="36">
        <f>IFERROR(IF(Y96=0,"",ROUNDUP(Y96/H96,0)*0.01898),"")</f>
        <v>0.30368000000000001</v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137.904</v>
      </c>
      <c r="BN96" s="64">
        <f t="shared" ref="BN96:BN105" si="12">IFERROR(Y96*I96/H96,"0")</f>
        <v>137.904</v>
      </c>
      <c r="BO96" s="64">
        <f t="shared" ref="BO96:BO105" si="13">IFERROR(1/J96*(X96/H96),"0")</f>
        <v>0.25</v>
      </c>
      <c r="BP96" s="64">
        <f t="shared" ref="BP96:BP105" si="14">IFERROR(1/J96*(Y96/H96),"0")</f>
        <v>0.25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106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8"/>
      <c r="R97" s="738"/>
      <c r="S97" s="738"/>
      <c r="T97" s="739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870" t="s">
        <v>195</v>
      </c>
      <c r="Q98" s="738"/>
      <c r="R98" s="738"/>
      <c r="S98" s="738"/>
      <c r="T98" s="739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1146" t="s">
        <v>200</v>
      </c>
      <c r="Q99" s="738"/>
      <c r="R99" s="738"/>
      <c r="S99" s="738"/>
      <c r="T99" s="739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10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8"/>
      <c r="R100" s="738"/>
      <c r="S100" s="738"/>
      <c r="T100" s="739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846" t="s">
        <v>206</v>
      </c>
      <c r="Q101" s="738"/>
      <c r="R101" s="738"/>
      <c r="S101" s="738"/>
      <c r="T101" s="739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827" t="s">
        <v>208</v>
      </c>
      <c r="Q102" s="738"/>
      <c r="R102" s="738"/>
      <c r="S102" s="738"/>
      <c r="T102" s="739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10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8"/>
      <c r="R103" s="738"/>
      <c r="S103" s="738"/>
      <c r="T103" s="739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8"/>
      <c r="R104" s="738"/>
      <c r="S104" s="738"/>
      <c r="T104" s="739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8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8"/>
      <c r="R105" s="738"/>
      <c r="S105" s="738"/>
      <c r="T105" s="739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7"/>
      <c r="B106" s="748"/>
      <c r="C106" s="748"/>
      <c r="D106" s="748"/>
      <c r="E106" s="748"/>
      <c r="F106" s="748"/>
      <c r="G106" s="748"/>
      <c r="H106" s="748"/>
      <c r="I106" s="748"/>
      <c r="J106" s="748"/>
      <c r="K106" s="748"/>
      <c r="L106" s="748"/>
      <c r="M106" s="748"/>
      <c r="N106" s="748"/>
      <c r="O106" s="749"/>
      <c r="P106" s="740" t="s">
        <v>78</v>
      </c>
      <c r="Q106" s="741"/>
      <c r="R106" s="741"/>
      <c r="S106" s="741"/>
      <c r="T106" s="741"/>
      <c r="U106" s="741"/>
      <c r="V106" s="74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16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0.30368000000000001</v>
      </c>
      <c r="AA106" s="730"/>
      <c r="AB106" s="730"/>
      <c r="AC106" s="730"/>
    </row>
    <row r="107" spans="1:68" x14ac:dyDescent="0.2">
      <c r="A107" s="748"/>
      <c r="B107" s="748"/>
      <c r="C107" s="748"/>
      <c r="D107" s="748"/>
      <c r="E107" s="748"/>
      <c r="F107" s="748"/>
      <c r="G107" s="748"/>
      <c r="H107" s="748"/>
      <c r="I107" s="748"/>
      <c r="J107" s="748"/>
      <c r="K107" s="748"/>
      <c r="L107" s="748"/>
      <c r="M107" s="748"/>
      <c r="N107" s="748"/>
      <c r="O107" s="749"/>
      <c r="P107" s="740" t="s">
        <v>78</v>
      </c>
      <c r="Q107" s="741"/>
      <c r="R107" s="741"/>
      <c r="S107" s="741"/>
      <c r="T107" s="741"/>
      <c r="U107" s="741"/>
      <c r="V107" s="742"/>
      <c r="W107" s="37" t="s">
        <v>67</v>
      </c>
      <c r="X107" s="729">
        <f>IFERROR(SUM(X96:X105),"0")</f>
        <v>129.6</v>
      </c>
      <c r="Y107" s="729">
        <f>IFERROR(SUM(Y96:Y105),"0")</f>
        <v>129.6</v>
      </c>
      <c r="Z107" s="37"/>
      <c r="AA107" s="730"/>
      <c r="AB107" s="730"/>
      <c r="AC107" s="730"/>
    </row>
    <row r="108" spans="1:68" ht="16.5" customHeight="1" x14ac:dyDescent="0.25">
      <c r="A108" s="757" t="s">
        <v>215</v>
      </c>
      <c r="B108" s="748"/>
      <c r="C108" s="748"/>
      <c r="D108" s="748"/>
      <c r="E108" s="748"/>
      <c r="F108" s="748"/>
      <c r="G108" s="748"/>
      <c r="H108" s="748"/>
      <c r="I108" s="748"/>
      <c r="J108" s="748"/>
      <c r="K108" s="748"/>
      <c r="L108" s="748"/>
      <c r="M108" s="748"/>
      <c r="N108" s="748"/>
      <c r="O108" s="748"/>
      <c r="P108" s="748"/>
      <c r="Q108" s="748"/>
      <c r="R108" s="748"/>
      <c r="S108" s="748"/>
      <c r="T108" s="748"/>
      <c r="U108" s="748"/>
      <c r="V108" s="748"/>
      <c r="W108" s="748"/>
      <c r="X108" s="748"/>
      <c r="Y108" s="748"/>
      <c r="Z108" s="748"/>
      <c r="AA108" s="722"/>
      <c r="AB108" s="722"/>
      <c r="AC108" s="722"/>
    </row>
    <row r="109" spans="1:68" ht="14.25" customHeight="1" x14ac:dyDescent="0.25">
      <c r="A109" s="754" t="s">
        <v>88</v>
      </c>
      <c r="B109" s="748"/>
      <c r="C109" s="748"/>
      <c r="D109" s="748"/>
      <c r="E109" s="748"/>
      <c r="F109" s="748"/>
      <c r="G109" s="748"/>
      <c r="H109" s="748"/>
      <c r="I109" s="748"/>
      <c r="J109" s="748"/>
      <c r="K109" s="748"/>
      <c r="L109" s="748"/>
      <c r="M109" s="748"/>
      <c r="N109" s="748"/>
      <c r="O109" s="748"/>
      <c r="P109" s="748"/>
      <c r="Q109" s="748"/>
      <c r="R109" s="748"/>
      <c r="S109" s="748"/>
      <c r="T109" s="748"/>
      <c r="U109" s="748"/>
      <c r="V109" s="748"/>
      <c r="W109" s="748"/>
      <c r="X109" s="748"/>
      <c r="Y109" s="748"/>
      <c r="Z109" s="748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7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8"/>
      <c r="R110" s="738"/>
      <c r="S110" s="738"/>
      <c r="T110" s="739"/>
      <c r="U110" s="34"/>
      <c r="V110" s="34"/>
      <c r="W110" s="35" t="s">
        <v>67</v>
      </c>
      <c r="X110" s="727">
        <v>604.79999999999995</v>
      </c>
      <c r="Y110" s="728">
        <f>IFERROR(IF(X110="",0,CEILING((X110/$H110),1)*$H110),"")</f>
        <v>604.80000000000007</v>
      </c>
      <c r="Z110" s="36">
        <f>IFERROR(IF(Y110=0,"",ROUNDUP(Y110/H110,0)*0.01898),"")</f>
        <v>1.06288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629.15999999999985</v>
      </c>
      <c r="BN110" s="64">
        <f>IFERROR(Y110*I110/H110,"0")</f>
        <v>629.16000000000008</v>
      </c>
      <c r="BO110" s="64">
        <f>IFERROR(1/J110*(X110/H110),"0")</f>
        <v>0.87499999999999989</v>
      </c>
      <c r="BP110" s="64">
        <f>IFERROR(1/J110*(Y110/H110),"0")</f>
        <v>0.875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8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8"/>
      <c r="R111" s="738"/>
      <c r="S111" s="738"/>
      <c r="T111" s="739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8"/>
      <c r="R112" s="738"/>
      <c r="S112" s="738"/>
      <c r="T112" s="739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10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8"/>
      <c r="R113" s="738"/>
      <c r="S113" s="738"/>
      <c r="T113" s="739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8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8"/>
      <c r="R114" s="738"/>
      <c r="S114" s="738"/>
      <c r="T114" s="739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7"/>
      <c r="B115" s="748"/>
      <c r="C115" s="748"/>
      <c r="D115" s="748"/>
      <c r="E115" s="748"/>
      <c r="F115" s="748"/>
      <c r="G115" s="748"/>
      <c r="H115" s="748"/>
      <c r="I115" s="748"/>
      <c r="J115" s="748"/>
      <c r="K115" s="748"/>
      <c r="L115" s="748"/>
      <c r="M115" s="748"/>
      <c r="N115" s="748"/>
      <c r="O115" s="749"/>
      <c r="P115" s="740" t="s">
        <v>78</v>
      </c>
      <c r="Q115" s="741"/>
      <c r="R115" s="741"/>
      <c r="S115" s="741"/>
      <c r="T115" s="741"/>
      <c r="U115" s="741"/>
      <c r="V115" s="742"/>
      <c r="W115" s="37" t="s">
        <v>79</v>
      </c>
      <c r="X115" s="729">
        <f>IFERROR(X110/H110,"0")+IFERROR(X111/H111,"0")+IFERROR(X112/H112,"0")+IFERROR(X113/H113,"0")+IFERROR(X114/H114,"0")</f>
        <v>55.999999999999993</v>
      </c>
      <c r="Y115" s="729">
        <f>IFERROR(Y110/H110,"0")+IFERROR(Y111/H111,"0")+IFERROR(Y112/H112,"0")+IFERROR(Y113/H113,"0")+IFERROR(Y114/H114,"0")</f>
        <v>56</v>
      </c>
      <c r="Z115" s="729">
        <f>IFERROR(IF(Z110="",0,Z110),"0")+IFERROR(IF(Z111="",0,Z111),"0")+IFERROR(IF(Z112="",0,Z112),"0")+IFERROR(IF(Z113="",0,Z113),"0")+IFERROR(IF(Z114="",0,Z114),"0")</f>
        <v>1.06288</v>
      </c>
      <c r="AA115" s="730"/>
      <c r="AB115" s="730"/>
      <c r="AC115" s="730"/>
    </row>
    <row r="116" spans="1:68" x14ac:dyDescent="0.2">
      <c r="A116" s="748"/>
      <c r="B116" s="748"/>
      <c r="C116" s="748"/>
      <c r="D116" s="748"/>
      <c r="E116" s="748"/>
      <c r="F116" s="748"/>
      <c r="G116" s="748"/>
      <c r="H116" s="748"/>
      <c r="I116" s="748"/>
      <c r="J116" s="748"/>
      <c r="K116" s="748"/>
      <c r="L116" s="748"/>
      <c r="M116" s="748"/>
      <c r="N116" s="748"/>
      <c r="O116" s="749"/>
      <c r="P116" s="740" t="s">
        <v>78</v>
      </c>
      <c r="Q116" s="741"/>
      <c r="R116" s="741"/>
      <c r="S116" s="741"/>
      <c r="T116" s="741"/>
      <c r="U116" s="741"/>
      <c r="V116" s="742"/>
      <c r="W116" s="37" t="s">
        <v>67</v>
      </c>
      <c r="X116" s="729">
        <f>IFERROR(SUM(X110:X114),"0")</f>
        <v>604.79999999999995</v>
      </c>
      <c r="Y116" s="729">
        <f>IFERROR(SUM(Y110:Y114),"0")</f>
        <v>604.80000000000007</v>
      </c>
      <c r="Z116" s="37"/>
      <c r="AA116" s="730"/>
      <c r="AB116" s="730"/>
      <c r="AC116" s="730"/>
    </row>
    <row r="117" spans="1:68" ht="14.25" customHeight="1" x14ac:dyDescent="0.25">
      <c r="A117" s="754" t="s">
        <v>133</v>
      </c>
      <c r="B117" s="748"/>
      <c r="C117" s="748"/>
      <c r="D117" s="748"/>
      <c r="E117" s="748"/>
      <c r="F117" s="748"/>
      <c r="G117" s="748"/>
      <c r="H117" s="748"/>
      <c r="I117" s="748"/>
      <c r="J117" s="748"/>
      <c r="K117" s="748"/>
      <c r="L117" s="748"/>
      <c r="M117" s="748"/>
      <c r="N117" s="748"/>
      <c r="O117" s="748"/>
      <c r="P117" s="748"/>
      <c r="Q117" s="748"/>
      <c r="R117" s="748"/>
      <c r="S117" s="748"/>
      <c r="T117" s="748"/>
      <c r="U117" s="748"/>
      <c r="V117" s="748"/>
      <c r="W117" s="748"/>
      <c r="X117" s="748"/>
      <c r="Y117" s="748"/>
      <c r="Z117" s="748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10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8"/>
      <c r="R118" s="738"/>
      <c r="S118" s="738"/>
      <c r="T118" s="739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102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8"/>
      <c r="R119" s="738"/>
      <c r="S119" s="738"/>
      <c r="T119" s="739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10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8"/>
      <c r="R120" s="738"/>
      <c r="S120" s="738"/>
      <c r="T120" s="739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7"/>
      <c r="B121" s="748"/>
      <c r="C121" s="748"/>
      <c r="D121" s="748"/>
      <c r="E121" s="748"/>
      <c r="F121" s="748"/>
      <c r="G121" s="748"/>
      <c r="H121" s="748"/>
      <c r="I121" s="748"/>
      <c r="J121" s="748"/>
      <c r="K121" s="748"/>
      <c r="L121" s="748"/>
      <c r="M121" s="748"/>
      <c r="N121" s="748"/>
      <c r="O121" s="749"/>
      <c r="P121" s="740" t="s">
        <v>78</v>
      </c>
      <c r="Q121" s="741"/>
      <c r="R121" s="741"/>
      <c r="S121" s="741"/>
      <c r="T121" s="741"/>
      <c r="U121" s="741"/>
      <c r="V121" s="74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8"/>
      <c r="B122" s="748"/>
      <c r="C122" s="748"/>
      <c r="D122" s="748"/>
      <c r="E122" s="748"/>
      <c r="F122" s="748"/>
      <c r="G122" s="748"/>
      <c r="H122" s="748"/>
      <c r="I122" s="748"/>
      <c r="J122" s="748"/>
      <c r="K122" s="748"/>
      <c r="L122" s="748"/>
      <c r="M122" s="748"/>
      <c r="N122" s="748"/>
      <c r="O122" s="749"/>
      <c r="P122" s="740" t="s">
        <v>78</v>
      </c>
      <c r="Q122" s="741"/>
      <c r="R122" s="741"/>
      <c r="S122" s="741"/>
      <c r="T122" s="741"/>
      <c r="U122" s="741"/>
      <c r="V122" s="74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54" t="s">
        <v>62</v>
      </c>
      <c r="B123" s="748"/>
      <c r="C123" s="748"/>
      <c r="D123" s="748"/>
      <c r="E123" s="748"/>
      <c r="F123" s="748"/>
      <c r="G123" s="748"/>
      <c r="H123" s="748"/>
      <c r="I123" s="748"/>
      <c r="J123" s="748"/>
      <c r="K123" s="748"/>
      <c r="L123" s="748"/>
      <c r="M123" s="748"/>
      <c r="N123" s="748"/>
      <c r="O123" s="748"/>
      <c r="P123" s="748"/>
      <c r="Q123" s="748"/>
      <c r="R123" s="748"/>
      <c r="S123" s="748"/>
      <c r="T123" s="748"/>
      <c r="U123" s="748"/>
      <c r="V123" s="748"/>
      <c r="W123" s="748"/>
      <c r="X123" s="748"/>
      <c r="Y123" s="748"/>
      <c r="Z123" s="748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7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8"/>
      <c r="R124" s="738"/>
      <c r="S124" s="738"/>
      <c r="T124" s="739"/>
      <c r="U124" s="34"/>
      <c r="V124" s="34"/>
      <c r="W124" s="35" t="s">
        <v>67</v>
      </c>
      <c r="X124" s="727">
        <v>129.6</v>
      </c>
      <c r="Y124" s="728">
        <f t="shared" ref="Y124:Y132" si="15">IFERROR(IF(X124="",0,CEILING((X124/$H124),1)*$H124),"")</f>
        <v>129.6</v>
      </c>
      <c r="Z124" s="36">
        <f>IFERROR(IF(Y124=0,"",ROUNDUP(Y124/H124,0)*0.01898),"")</f>
        <v>0.30368000000000001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137.80799999999999</v>
      </c>
      <c r="BN124" s="64">
        <f t="shared" ref="BN124:BN132" si="17">IFERROR(Y124*I124/H124,"0")</f>
        <v>137.80799999999999</v>
      </c>
      <c r="BO124" s="64">
        <f t="shared" ref="BO124:BO132" si="18">IFERROR(1/J124*(X124/H124),"0")</f>
        <v>0.25</v>
      </c>
      <c r="BP124" s="64">
        <f t="shared" ref="BP124:BP132" si="19">IFERROR(1/J124*(Y124/H124),"0")</f>
        <v>0.25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8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8"/>
      <c r="R125" s="738"/>
      <c r="S125" s="738"/>
      <c r="T125" s="739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755" t="s">
        <v>239</v>
      </c>
      <c r="Q126" s="738"/>
      <c r="R126" s="738"/>
      <c r="S126" s="738"/>
      <c r="T126" s="739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8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8"/>
      <c r="R127" s="738"/>
      <c r="S127" s="738"/>
      <c r="T127" s="739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797" t="s">
        <v>245</v>
      </c>
      <c r="Q128" s="738"/>
      <c r="R128" s="738"/>
      <c r="S128" s="738"/>
      <c r="T128" s="739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8"/>
      <c r="R129" s="738"/>
      <c r="S129" s="738"/>
      <c r="T129" s="739"/>
      <c r="U129" s="34"/>
      <c r="V129" s="34"/>
      <c r="W129" s="35" t="s">
        <v>67</v>
      </c>
      <c r="X129" s="727">
        <v>32.4</v>
      </c>
      <c r="Y129" s="728">
        <f t="shared" si="15"/>
        <v>32.400000000000006</v>
      </c>
      <c r="Z129" s="36">
        <f t="shared" si="20"/>
        <v>7.8119999999999995E-2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35.423999999999992</v>
      </c>
      <c r="BN129" s="64">
        <f t="shared" si="17"/>
        <v>35.424000000000007</v>
      </c>
      <c r="BO129" s="64">
        <f t="shared" si="18"/>
        <v>6.5934065934065936E-2</v>
      </c>
      <c r="BP129" s="64">
        <f t="shared" si="19"/>
        <v>6.593406593406595E-2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864" t="s">
        <v>250</v>
      </c>
      <c r="Q130" s="738"/>
      <c r="R130" s="738"/>
      <c r="S130" s="738"/>
      <c r="T130" s="739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8"/>
      <c r="R131" s="738"/>
      <c r="S131" s="738"/>
      <c r="T131" s="739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8"/>
      <c r="R132" s="738"/>
      <c r="S132" s="738"/>
      <c r="T132" s="739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7"/>
      <c r="B133" s="748"/>
      <c r="C133" s="748"/>
      <c r="D133" s="748"/>
      <c r="E133" s="748"/>
      <c r="F133" s="748"/>
      <c r="G133" s="748"/>
      <c r="H133" s="748"/>
      <c r="I133" s="748"/>
      <c r="J133" s="748"/>
      <c r="K133" s="748"/>
      <c r="L133" s="748"/>
      <c r="M133" s="748"/>
      <c r="N133" s="748"/>
      <c r="O133" s="749"/>
      <c r="P133" s="740" t="s">
        <v>78</v>
      </c>
      <c r="Q133" s="741"/>
      <c r="R133" s="741"/>
      <c r="S133" s="741"/>
      <c r="T133" s="741"/>
      <c r="U133" s="741"/>
      <c r="V133" s="74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28</v>
      </c>
      <c r="Y133" s="729">
        <f>IFERROR(Y124/H124,"0")+IFERROR(Y125/H125,"0")+IFERROR(Y126/H126,"0")+IFERROR(Y127/H127,"0")+IFERROR(Y128/H128,"0")+IFERROR(Y129/H129,"0")+IFERROR(Y130/H130,"0")+IFERROR(Y131/H131,"0")+IFERROR(Y132/H132,"0")</f>
        <v>28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0.38180000000000003</v>
      </c>
      <c r="AA133" s="730"/>
      <c r="AB133" s="730"/>
      <c r="AC133" s="730"/>
    </row>
    <row r="134" spans="1:68" x14ac:dyDescent="0.2">
      <c r="A134" s="748"/>
      <c r="B134" s="748"/>
      <c r="C134" s="748"/>
      <c r="D134" s="748"/>
      <c r="E134" s="748"/>
      <c r="F134" s="748"/>
      <c r="G134" s="748"/>
      <c r="H134" s="748"/>
      <c r="I134" s="748"/>
      <c r="J134" s="748"/>
      <c r="K134" s="748"/>
      <c r="L134" s="748"/>
      <c r="M134" s="748"/>
      <c r="N134" s="748"/>
      <c r="O134" s="749"/>
      <c r="P134" s="740" t="s">
        <v>78</v>
      </c>
      <c r="Q134" s="741"/>
      <c r="R134" s="741"/>
      <c r="S134" s="741"/>
      <c r="T134" s="741"/>
      <c r="U134" s="741"/>
      <c r="V134" s="742"/>
      <c r="W134" s="37" t="s">
        <v>67</v>
      </c>
      <c r="X134" s="729">
        <f>IFERROR(SUM(X124:X132),"0")</f>
        <v>162</v>
      </c>
      <c r="Y134" s="729">
        <f>IFERROR(SUM(Y124:Y132),"0")</f>
        <v>162</v>
      </c>
      <c r="Z134" s="37"/>
      <c r="AA134" s="730"/>
      <c r="AB134" s="730"/>
      <c r="AC134" s="730"/>
    </row>
    <row r="135" spans="1:68" ht="14.25" customHeight="1" x14ac:dyDescent="0.25">
      <c r="A135" s="754" t="s">
        <v>173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748"/>
      <c r="Z135" s="748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8"/>
      <c r="R136" s="738"/>
      <c r="S136" s="738"/>
      <c r="T136" s="739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8"/>
      <c r="R137" s="738"/>
      <c r="S137" s="738"/>
      <c r="T137" s="739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7"/>
      <c r="B138" s="748"/>
      <c r="C138" s="748"/>
      <c r="D138" s="748"/>
      <c r="E138" s="748"/>
      <c r="F138" s="748"/>
      <c r="G138" s="748"/>
      <c r="H138" s="748"/>
      <c r="I138" s="748"/>
      <c r="J138" s="748"/>
      <c r="K138" s="748"/>
      <c r="L138" s="748"/>
      <c r="M138" s="748"/>
      <c r="N138" s="748"/>
      <c r="O138" s="749"/>
      <c r="P138" s="740" t="s">
        <v>78</v>
      </c>
      <c r="Q138" s="741"/>
      <c r="R138" s="741"/>
      <c r="S138" s="741"/>
      <c r="T138" s="741"/>
      <c r="U138" s="741"/>
      <c r="V138" s="74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8"/>
      <c r="B139" s="748"/>
      <c r="C139" s="748"/>
      <c r="D139" s="748"/>
      <c r="E139" s="748"/>
      <c r="F139" s="748"/>
      <c r="G139" s="748"/>
      <c r="H139" s="748"/>
      <c r="I139" s="748"/>
      <c r="J139" s="748"/>
      <c r="K139" s="748"/>
      <c r="L139" s="748"/>
      <c r="M139" s="748"/>
      <c r="N139" s="748"/>
      <c r="O139" s="749"/>
      <c r="P139" s="740" t="s">
        <v>78</v>
      </c>
      <c r="Q139" s="741"/>
      <c r="R139" s="741"/>
      <c r="S139" s="741"/>
      <c r="T139" s="741"/>
      <c r="U139" s="741"/>
      <c r="V139" s="74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57" t="s">
        <v>263</v>
      </c>
      <c r="B140" s="748"/>
      <c r="C140" s="748"/>
      <c r="D140" s="748"/>
      <c r="E140" s="748"/>
      <c r="F140" s="748"/>
      <c r="G140" s="748"/>
      <c r="H140" s="748"/>
      <c r="I140" s="748"/>
      <c r="J140" s="748"/>
      <c r="K140" s="748"/>
      <c r="L140" s="748"/>
      <c r="M140" s="748"/>
      <c r="N140" s="748"/>
      <c r="O140" s="748"/>
      <c r="P140" s="748"/>
      <c r="Q140" s="748"/>
      <c r="R140" s="748"/>
      <c r="S140" s="748"/>
      <c r="T140" s="748"/>
      <c r="U140" s="748"/>
      <c r="V140" s="748"/>
      <c r="W140" s="748"/>
      <c r="X140" s="748"/>
      <c r="Y140" s="748"/>
      <c r="Z140" s="748"/>
      <c r="AA140" s="722"/>
      <c r="AB140" s="722"/>
      <c r="AC140" s="722"/>
    </row>
    <row r="141" spans="1:68" ht="14.25" customHeight="1" x14ac:dyDescent="0.25">
      <c r="A141" s="754" t="s">
        <v>88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10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8"/>
      <c r="R142" s="738"/>
      <c r="S142" s="738"/>
      <c r="T142" s="739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8"/>
      <c r="R143" s="738"/>
      <c r="S143" s="738"/>
      <c r="T143" s="739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7"/>
      <c r="B144" s="748"/>
      <c r="C144" s="748"/>
      <c r="D144" s="748"/>
      <c r="E144" s="748"/>
      <c r="F144" s="748"/>
      <c r="G144" s="748"/>
      <c r="H144" s="748"/>
      <c r="I144" s="748"/>
      <c r="J144" s="748"/>
      <c r="K144" s="748"/>
      <c r="L144" s="748"/>
      <c r="M144" s="748"/>
      <c r="N144" s="748"/>
      <c r="O144" s="749"/>
      <c r="P144" s="740" t="s">
        <v>78</v>
      </c>
      <c r="Q144" s="741"/>
      <c r="R144" s="741"/>
      <c r="S144" s="741"/>
      <c r="T144" s="741"/>
      <c r="U144" s="741"/>
      <c r="V144" s="74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8"/>
      <c r="B145" s="748"/>
      <c r="C145" s="748"/>
      <c r="D145" s="748"/>
      <c r="E145" s="748"/>
      <c r="F145" s="748"/>
      <c r="G145" s="748"/>
      <c r="H145" s="748"/>
      <c r="I145" s="748"/>
      <c r="J145" s="748"/>
      <c r="K145" s="748"/>
      <c r="L145" s="748"/>
      <c r="M145" s="748"/>
      <c r="N145" s="748"/>
      <c r="O145" s="749"/>
      <c r="P145" s="740" t="s">
        <v>78</v>
      </c>
      <c r="Q145" s="741"/>
      <c r="R145" s="741"/>
      <c r="S145" s="741"/>
      <c r="T145" s="741"/>
      <c r="U145" s="741"/>
      <c r="V145" s="74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54" t="s">
        <v>144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8"/>
      <c r="R147" s="738"/>
      <c r="S147" s="738"/>
      <c r="T147" s="739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11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8"/>
      <c r="R148" s="738"/>
      <c r="S148" s="738"/>
      <c r="T148" s="739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7"/>
      <c r="B149" s="748"/>
      <c r="C149" s="748"/>
      <c r="D149" s="748"/>
      <c r="E149" s="748"/>
      <c r="F149" s="748"/>
      <c r="G149" s="748"/>
      <c r="H149" s="748"/>
      <c r="I149" s="748"/>
      <c r="J149" s="748"/>
      <c r="K149" s="748"/>
      <c r="L149" s="748"/>
      <c r="M149" s="748"/>
      <c r="N149" s="748"/>
      <c r="O149" s="749"/>
      <c r="P149" s="740" t="s">
        <v>78</v>
      </c>
      <c r="Q149" s="741"/>
      <c r="R149" s="741"/>
      <c r="S149" s="741"/>
      <c r="T149" s="741"/>
      <c r="U149" s="741"/>
      <c r="V149" s="74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8"/>
      <c r="B150" s="748"/>
      <c r="C150" s="748"/>
      <c r="D150" s="748"/>
      <c r="E150" s="748"/>
      <c r="F150" s="748"/>
      <c r="G150" s="748"/>
      <c r="H150" s="748"/>
      <c r="I150" s="748"/>
      <c r="J150" s="748"/>
      <c r="K150" s="748"/>
      <c r="L150" s="748"/>
      <c r="M150" s="748"/>
      <c r="N150" s="748"/>
      <c r="O150" s="749"/>
      <c r="P150" s="740" t="s">
        <v>78</v>
      </c>
      <c r="Q150" s="741"/>
      <c r="R150" s="741"/>
      <c r="S150" s="741"/>
      <c r="T150" s="741"/>
      <c r="U150" s="741"/>
      <c r="V150" s="74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54" t="s">
        <v>62</v>
      </c>
      <c r="B151" s="748"/>
      <c r="C151" s="748"/>
      <c r="D151" s="748"/>
      <c r="E151" s="748"/>
      <c r="F151" s="748"/>
      <c r="G151" s="748"/>
      <c r="H151" s="748"/>
      <c r="I151" s="748"/>
      <c r="J151" s="748"/>
      <c r="K151" s="748"/>
      <c r="L151" s="748"/>
      <c r="M151" s="748"/>
      <c r="N151" s="748"/>
      <c r="O151" s="748"/>
      <c r="P151" s="748"/>
      <c r="Q151" s="748"/>
      <c r="R151" s="748"/>
      <c r="S151" s="748"/>
      <c r="T151" s="748"/>
      <c r="U151" s="748"/>
      <c r="V151" s="748"/>
      <c r="W151" s="748"/>
      <c r="X151" s="748"/>
      <c r="Y151" s="748"/>
      <c r="Z151" s="748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11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8"/>
      <c r="R152" s="738"/>
      <c r="S152" s="738"/>
      <c r="T152" s="739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3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8"/>
      <c r="R153" s="738"/>
      <c r="S153" s="738"/>
      <c r="T153" s="739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7"/>
      <c r="B154" s="748"/>
      <c r="C154" s="748"/>
      <c r="D154" s="748"/>
      <c r="E154" s="748"/>
      <c r="F154" s="748"/>
      <c r="G154" s="748"/>
      <c r="H154" s="748"/>
      <c r="I154" s="748"/>
      <c r="J154" s="748"/>
      <c r="K154" s="748"/>
      <c r="L154" s="748"/>
      <c r="M154" s="748"/>
      <c r="N154" s="748"/>
      <c r="O154" s="749"/>
      <c r="P154" s="740" t="s">
        <v>78</v>
      </c>
      <c r="Q154" s="741"/>
      <c r="R154" s="741"/>
      <c r="S154" s="741"/>
      <c r="T154" s="741"/>
      <c r="U154" s="741"/>
      <c r="V154" s="74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8"/>
      <c r="B155" s="748"/>
      <c r="C155" s="748"/>
      <c r="D155" s="748"/>
      <c r="E155" s="748"/>
      <c r="F155" s="748"/>
      <c r="G155" s="748"/>
      <c r="H155" s="748"/>
      <c r="I155" s="748"/>
      <c r="J155" s="748"/>
      <c r="K155" s="748"/>
      <c r="L155" s="748"/>
      <c r="M155" s="748"/>
      <c r="N155" s="748"/>
      <c r="O155" s="749"/>
      <c r="P155" s="740" t="s">
        <v>78</v>
      </c>
      <c r="Q155" s="741"/>
      <c r="R155" s="741"/>
      <c r="S155" s="741"/>
      <c r="T155" s="741"/>
      <c r="U155" s="741"/>
      <c r="V155" s="74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57" t="s">
        <v>86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722"/>
      <c r="AB156" s="722"/>
      <c r="AC156" s="722"/>
    </row>
    <row r="157" spans="1:68" ht="14.25" customHeight="1" x14ac:dyDescent="0.25">
      <c r="A157" s="754" t="s">
        <v>88</v>
      </c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8"/>
      <c r="P157" s="748"/>
      <c r="Q157" s="748"/>
      <c r="R157" s="748"/>
      <c r="S157" s="748"/>
      <c r="T157" s="748"/>
      <c r="U157" s="748"/>
      <c r="V157" s="748"/>
      <c r="W157" s="748"/>
      <c r="X157" s="748"/>
      <c r="Y157" s="748"/>
      <c r="Z157" s="748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11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8"/>
      <c r="R158" s="738"/>
      <c r="S158" s="738"/>
      <c r="T158" s="739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7"/>
      <c r="B159" s="748"/>
      <c r="C159" s="748"/>
      <c r="D159" s="748"/>
      <c r="E159" s="748"/>
      <c r="F159" s="748"/>
      <c r="G159" s="748"/>
      <c r="H159" s="748"/>
      <c r="I159" s="748"/>
      <c r="J159" s="748"/>
      <c r="K159" s="748"/>
      <c r="L159" s="748"/>
      <c r="M159" s="748"/>
      <c r="N159" s="748"/>
      <c r="O159" s="749"/>
      <c r="P159" s="740" t="s">
        <v>78</v>
      </c>
      <c r="Q159" s="741"/>
      <c r="R159" s="741"/>
      <c r="S159" s="741"/>
      <c r="T159" s="741"/>
      <c r="U159" s="741"/>
      <c r="V159" s="74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8"/>
      <c r="B160" s="748"/>
      <c r="C160" s="748"/>
      <c r="D160" s="748"/>
      <c r="E160" s="748"/>
      <c r="F160" s="748"/>
      <c r="G160" s="748"/>
      <c r="H160" s="748"/>
      <c r="I160" s="748"/>
      <c r="J160" s="748"/>
      <c r="K160" s="748"/>
      <c r="L160" s="748"/>
      <c r="M160" s="748"/>
      <c r="N160" s="748"/>
      <c r="O160" s="749"/>
      <c r="P160" s="740" t="s">
        <v>78</v>
      </c>
      <c r="Q160" s="741"/>
      <c r="R160" s="741"/>
      <c r="S160" s="741"/>
      <c r="T160" s="741"/>
      <c r="U160" s="741"/>
      <c r="V160" s="74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54" t="s">
        <v>144</v>
      </c>
      <c r="B161" s="748"/>
      <c r="C161" s="748"/>
      <c r="D161" s="748"/>
      <c r="E161" s="748"/>
      <c r="F161" s="748"/>
      <c r="G161" s="748"/>
      <c r="H161" s="748"/>
      <c r="I161" s="748"/>
      <c r="J161" s="748"/>
      <c r="K161" s="748"/>
      <c r="L161" s="748"/>
      <c r="M161" s="748"/>
      <c r="N161" s="748"/>
      <c r="O161" s="748"/>
      <c r="P161" s="748"/>
      <c r="Q161" s="748"/>
      <c r="R161" s="748"/>
      <c r="S161" s="748"/>
      <c r="T161" s="748"/>
      <c r="U161" s="748"/>
      <c r="V161" s="748"/>
      <c r="W161" s="748"/>
      <c r="X161" s="748"/>
      <c r="Y161" s="748"/>
      <c r="Z161" s="748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8"/>
      <c r="R162" s="738"/>
      <c r="S162" s="738"/>
      <c r="T162" s="739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8"/>
      <c r="R163" s="738"/>
      <c r="S163" s="738"/>
      <c r="T163" s="739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8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8"/>
      <c r="R164" s="738"/>
      <c r="S164" s="738"/>
      <c r="T164" s="739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1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8"/>
      <c r="R165" s="738"/>
      <c r="S165" s="738"/>
      <c r="T165" s="739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10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8"/>
      <c r="R166" s="738"/>
      <c r="S166" s="738"/>
      <c r="T166" s="739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7"/>
      <c r="B167" s="748"/>
      <c r="C167" s="748"/>
      <c r="D167" s="748"/>
      <c r="E167" s="748"/>
      <c r="F167" s="748"/>
      <c r="G167" s="748"/>
      <c r="H167" s="748"/>
      <c r="I167" s="748"/>
      <c r="J167" s="748"/>
      <c r="K167" s="748"/>
      <c r="L167" s="748"/>
      <c r="M167" s="748"/>
      <c r="N167" s="748"/>
      <c r="O167" s="749"/>
      <c r="P167" s="740" t="s">
        <v>78</v>
      </c>
      <c r="Q167" s="741"/>
      <c r="R167" s="741"/>
      <c r="S167" s="741"/>
      <c r="T167" s="741"/>
      <c r="U167" s="741"/>
      <c r="V167" s="74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8"/>
      <c r="B168" s="748"/>
      <c r="C168" s="748"/>
      <c r="D168" s="748"/>
      <c r="E168" s="748"/>
      <c r="F168" s="748"/>
      <c r="G168" s="748"/>
      <c r="H168" s="748"/>
      <c r="I168" s="748"/>
      <c r="J168" s="748"/>
      <c r="K168" s="748"/>
      <c r="L168" s="748"/>
      <c r="M168" s="748"/>
      <c r="N168" s="748"/>
      <c r="O168" s="749"/>
      <c r="P168" s="740" t="s">
        <v>78</v>
      </c>
      <c r="Q168" s="741"/>
      <c r="R168" s="741"/>
      <c r="S168" s="741"/>
      <c r="T168" s="741"/>
      <c r="U168" s="741"/>
      <c r="V168" s="74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54" t="s">
        <v>62</v>
      </c>
      <c r="B169" s="748"/>
      <c r="C169" s="748"/>
      <c r="D169" s="748"/>
      <c r="E169" s="748"/>
      <c r="F169" s="748"/>
      <c r="G169" s="748"/>
      <c r="H169" s="748"/>
      <c r="I169" s="748"/>
      <c r="J169" s="748"/>
      <c r="K169" s="748"/>
      <c r="L169" s="748"/>
      <c r="M169" s="748"/>
      <c r="N169" s="748"/>
      <c r="O169" s="748"/>
      <c r="P169" s="748"/>
      <c r="Q169" s="748"/>
      <c r="R169" s="748"/>
      <c r="S169" s="748"/>
      <c r="T169" s="748"/>
      <c r="U169" s="748"/>
      <c r="V169" s="748"/>
      <c r="W169" s="748"/>
      <c r="X169" s="748"/>
      <c r="Y169" s="748"/>
      <c r="Z169" s="748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11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8"/>
      <c r="R170" s="738"/>
      <c r="S170" s="738"/>
      <c r="T170" s="739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10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8"/>
      <c r="R171" s="738"/>
      <c r="S171" s="738"/>
      <c r="T171" s="739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7"/>
      <c r="B172" s="748"/>
      <c r="C172" s="748"/>
      <c r="D172" s="748"/>
      <c r="E172" s="748"/>
      <c r="F172" s="748"/>
      <c r="G172" s="748"/>
      <c r="H172" s="748"/>
      <c r="I172" s="748"/>
      <c r="J172" s="748"/>
      <c r="K172" s="748"/>
      <c r="L172" s="748"/>
      <c r="M172" s="748"/>
      <c r="N172" s="748"/>
      <c r="O172" s="749"/>
      <c r="P172" s="740" t="s">
        <v>78</v>
      </c>
      <c r="Q172" s="741"/>
      <c r="R172" s="741"/>
      <c r="S172" s="741"/>
      <c r="T172" s="741"/>
      <c r="U172" s="741"/>
      <c r="V172" s="74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8"/>
      <c r="B173" s="748"/>
      <c r="C173" s="748"/>
      <c r="D173" s="748"/>
      <c r="E173" s="748"/>
      <c r="F173" s="748"/>
      <c r="G173" s="748"/>
      <c r="H173" s="748"/>
      <c r="I173" s="748"/>
      <c r="J173" s="748"/>
      <c r="K173" s="748"/>
      <c r="L173" s="748"/>
      <c r="M173" s="748"/>
      <c r="N173" s="748"/>
      <c r="O173" s="749"/>
      <c r="P173" s="740" t="s">
        <v>78</v>
      </c>
      <c r="Q173" s="741"/>
      <c r="R173" s="741"/>
      <c r="S173" s="741"/>
      <c r="T173" s="741"/>
      <c r="U173" s="741"/>
      <c r="V173" s="74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859" t="s">
        <v>297</v>
      </c>
      <c r="B174" s="860"/>
      <c r="C174" s="860"/>
      <c r="D174" s="860"/>
      <c r="E174" s="860"/>
      <c r="F174" s="860"/>
      <c r="G174" s="860"/>
      <c r="H174" s="860"/>
      <c r="I174" s="860"/>
      <c r="J174" s="860"/>
      <c r="K174" s="860"/>
      <c r="L174" s="860"/>
      <c r="M174" s="860"/>
      <c r="N174" s="860"/>
      <c r="O174" s="860"/>
      <c r="P174" s="860"/>
      <c r="Q174" s="860"/>
      <c r="R174" s="860"/>
      <c r="S174" s="860"/>
      <c r="T174" s="860"/>
      <c r="U174" s="860"/>
      <c r="V174" s="860"/>
      <c r="W174" s="860"/>
      <c r="X174" s="860"/>
      <c r="Y174" s="860"/>
      <c r="Z174" s="860"/>
      <c r="AA174" s="48"/>
      <c r="AB174" s="48"/>
      <c r="AC174" s="48"/>
    </row>
    <row r="175" spans="1:68" ht="16.5" customHeight="1" x14ac:dyDescent="0.25">
      <c r="A175" s="757" t="s">
        <v>298</v>
      </c>
      <c r="B175" s="748"/>
      <c r="C175" s="748"/>
      <c r="D175" s="748"/>
      <c r="E175" s="748"/>
      <c r="F175" s="748"/>
      <c r="G175" s="748"/>
      <c r="H175" s="748"/>
      <c r="I175" s="748"/>
      <c r="J175" s="748"/>
      <c r="K175" s="748"/>
      <c r="L175" s="748"/>
      <c r="M175" s="748"/>
      <c r="N175" s="748"/>
      <c r="O175" s="748"/>
      <c r="P175" s="748"/>
      <c r="Q175" s="748"/>
      <c r="R175" s="748"/>
      <c r="S175" s="748"/>
      <c r="T175" s="748"/>
      <c r="U175" s="748"/>
      <c r="V175" s="748"/>
      <c r="W175" s="748"/>
      <c r="X175" s="748"/>
      <c r="Y175" s="748"/>
      <c r="Z175" s="748"/>
      <c r="AA175" s="722"/>
      <c r="AB175" s="722"/>
      <c r="AC175" s="722"/>
    </row>
    <row r="176" spans="1:68" ht="14.25" customHeight="1" x14ac:dyDescent="0.25">
      <c r="A176" s="754" t="s">
        <v>133</v>
      </c>
      <c r="B176" s="748"/>
      <c r="C176" s="748"/>
      <c r="D176" s="748"/>
      <c r="E176" s="748"/>
      <c r="F176" s="748"/>
      <c r="G176" s="748"/>
      <c r="H176" s="748"/>
      <c r="I176" s="748"/>
      <c r="J176" s="748"/>
      <c r="K176" s="748"/>
      <c r="L176" s="748"/>
      <c r="M176" s="748"/>
      <c r="N176" s="748"/>
      <c r="O176" s="748"/>
      <c r="P176" s="748"/>
      <c r="Q176" s="748"/>
      <c r="R176" s="748"/>
      <c r="S176" s="748"/>
      <c r="T176" s="748"/>
      <c r="U176" s="748"/>
      <c r="V176" s="748"/>
      <c r="W176" s="748"/>
      <c r="X176" s="748"/>
      <c r="Y176" s="748"/>
      <c r="Z176" s="748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8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8"/>
      <c r="R177" s="738"/>
      <c r="S177" s="738"/>
      <c r="T177" s="739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7"/>
      <c r="B178" s="748"/>
      <c r="C178" s="748"/>
      <c r="D178" s="748"/>
      <c r="E178" s="748"/>
      <c r="F178" s="748"/>
      <c r="G178" s="748"/>
      <c r="H178" s="748"/>
      <c r="I178" s="748"/>
      <c r="J178" s="748"/>
      <c r="K178" s="748"/>
      <c r="L178" s="748"/>
      <c r="M178" s="748"/>
      <c r="N178" s="748"/>
      <c r="O178" s="749"/>
      <c r="P178" s="740" t="s">
        <v>78</v>
      </c>
      <c r="Q178" s="741"/>
      <c r="R178" s="741"/>
      <c r="S178" s="741"/>
      <c r="T178" s="741"/>
      <c r="U178" s="741"/>
      <c r="V178" s="74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8"/>
      <c r="B179" s="748"/>
      <c r="C179" s="748"/>
      <c r="D179" s="748"/>
      <c r="E179" s="748"/>
      <c r="F179" s="748"/>
      <c r="G179" s="748"/>
      <c r="H179" s="748"/>
      <c r="I179" s="748"/>
      <c r="J179" s="748"/>
      <c r="K179" s="748"/>
      <c r="L179" s="748"/>
      <c r="M179" s="748"/>
      <c r="N179" s="748"/>
      <c r="O179" s="749"/>
      <c r="P179" s="740" t="s">
        <v>78</v>
      </c>
      <c r="Q179" s="741"/>
      <c r="R179" s="741"/>
      <c r="S179" s="741"/>
      <c r="T179" s="741"/>
      <c r="U179" s="741"/>
      <c r="V179" s="74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54" t="s">
        <v>144</v>
      </c>
      <c r="B180" s="748"/>
      <c r="C180" s="748"/>
      <c r="D180" s="748"/>
      <c r="E180" s="748"/>
      <c r="F180" s="748"/>
      <c r="G180" s="748"/>
      <c r="H180" s="748"/>
      <c r="I180" s="748"/>
      <c r="J180" s="748"/>
      <c r="K180" s="748"/>
      <c r="L180" s="748"/>
      <c r="M180" s="748"/>
      <c r="N180" s="748"/>
      <c r="O180" s="748"/>
      <c r="P180" s="748"/>
      <c r="Q180" s="748"/>
      <c r="R180" s="748"/>
      <c r="S180" s="748"/>
      <c r="T180" s="748"/>
      <c r="U180" s="748"/>
      <c r="V180" s="748"/>
      <c r="W180" s="748"/>
      <c r="X180" s="748"/>
      <c r="Y180" s="748"/>
      <c r="Z180" s="748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8"/>
      <c r="R181" s="738"/>
      <c r="S181" s="738"/>
      <c r="T181" s="739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10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8"/>
      <c r="R182" s="738"/>
      <c r="S182" s="738"/>
      <c r="T182" s="739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8"/>
      <c r="R183" s="738"/>
      <c r="S183" s="738"/>
      <c r="T183" s="739"/>
      <c r="U183" s="34"/>
      <c r="V183" s="34"/>
      <c r="W183" s="35" t="s">
        <v>67</v>
      </c>
      <c r="X183" s="727">
        <v>100.8</v>
      </c>
      <c r="Y183" s="728">
        <f t="shared" si="21"/>
        <v>100.80000000000001</v>
      </c>
      <c r="Z183" s="36">
        <f>IFERROR(IF(Y183=0,"",ROUNDUP(Y183/H183,0)*0.00902),"")</f>
        <v>0.21648000000000001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105.84</v>
      </c>
      <c r="BN183" s="64">
        <f t="shared" si="23"/>
        <v>105.84000000000002</v>
      </c>
      <c r="BO183" s="64">
        <f t="shared" si="24"/>
        <v>0.18181818181818182</v>
      </c>
      <c r="BP183" s="64">
        <f t="shared" si="25"/>
        <v>0.18181818181818182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10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8"/>
      <c r="R184" s="738"/>
      <c r="S184" s="738"/>
      <c r="T184" s="739"/>
      <c r="U184" s="34"/>
      <c r="V184" s="34"/>
      <c r="W184" s="35" t="s">
        <v>67</v>
      </c>
      <c r="X184" s="727">
        <v>75.599999999999994</v>
      </c>
      <c r="Y184" s="728">
        <f t="shared" si="21"/>
        <v>75.600000000000009</v>
      </c>
      <c r="Z184" s="36">
        <f>IFERROR(IF(Y184=0,"",ROUNDUP(Y184/H184,0)*0.00502),"")</f>
        <v>0.18071999999999999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80.279999999999987</v>
      </c>
      <c r="BN184" s="64">
        <f t="shared" si="23"/>
        <v>80.28</v>
      </c>
      <c r="BO184" s="64">
        <f t="shared" si="24"/>
        <v>0.15384615384615383</v>
      </c>
      <c r="BP184" s="64">
        <f t="shared" si="25"/>
        <v>0.15384615384615385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8"/>
      <c r="R185" s="738"/>
      <c r="S185" s="738"/>
      <c r="T185" s="739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806" t="s">
        <v>317</v>
      </c>
      <c r="Q186" s="738"/>
      <c r="R186" s="738"/>
      <c r="S186" s="738"/>
      <c r="T186" s="739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8"/>
      <c r="R187" s="738"/>
      <c r="S187" s="738"/>
      <c r="T187" s="739"/>
      <c r="U187" s="34"/>
      <c r="V187" s="34"/>
      <c r="W187" s="35" t="s">
        <v>67</v>
      </c>
      <c r="X187" s="727">
        <v>189</v>
      </c>
      <c r="Y187" s="728">
        <f t="shared" si="21"/>
        <v>189</v>
      </c>
      <c r="Z187" s="36">
        <f>IFERROR(IF(Y187=0,"",ROUNDUP(Y187/H187,0)*0.00502),"")</f>
        <v>0.45180000000000003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198</v>
      </c>
      <c r="BN187" s="64">
        <f t="shared" si="23"/>
        <v>198</v>
      </c>
      <c r="BO187" s="64">
        <f t="shared" si="24"/>
        <v>0.38461538461538464</v>
      </c>
      <c r="BP187" s="64">
        <f t="shared" si="25"/>
        <v>0.38461538461538464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8"/>
      <c r="R188" s="738"/>
      <c r="S188" s="738"/>
      <c r="T188" s="739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10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8"/>
      <c r="R189" s="738"/>
      <c r="S189" s="738"/>
      <c r="T189" s="739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7"/>
      <c r="B190" s="748"/>
      <c r="C190" s="748"/>
      <c r="D190" s="748"/>
      <c r="E190" s="748"/>
      <c r="F190" s="748"/>
      <c r="G190" s="748"/>
      <c r="H190" s="748"/>
      <c r="I190" s="748"/>
      <c r="J190" s="748"/>
      <c r="K190" s="748"/>
      <c r="L190" s="748"/>
      <c r="M190" s="748"/>
      <c r="N190" s="748"/>
      <c r="O190" s="749"/>
      <c r="P190" s="740" t="s">
        <v>78</v>
      </c>
      <c r="Q190" s="741"/>
      <c r="R190" s="741"/>
      <c r="S190" s="741"/>
      <c r="T190" s="741"/>
      <c r="U190" s="741"/>
      <c r="V190" s="74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150</v>
      </c>
      <c r="Y190" s="729">
        <f>IFERROR(Y181/H181,"0")+IFERROR(Y182/H182,"0")+IFERROR(Y183/H183,"0")+IFERROR(Y184/H184,"0")+IFERROR(Y185/H185,"0")+IFERROR(Y186/H186,"0")+IFERROR(Y187/H187,"0")+IFERROR(Y188/H188,"0")+IFERROR(Y189/H189,"0")</f>
        <v>150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0.84899999999999998</v>
      </c>
      <c r="AA190" s="730"/>
      <c r="AB190" s="730"/>
      <c r="AC190" s="730"/>
    </row>
    <row r="191" spans="1:68" x14ac:dyDescent="0.2">
      <c r="A191" s="748"/>
      <c r="B191" s="748"/>
      <c r="C191" s="748"/>
      <c r="D191" s="748"/>
      <c r="E191" s="748"/>
      <c r="F191" s="748"/>
      <c r="G191" s="748"/>
      <c r="H191" s="748"/>
      <c r="I191" s="748"/>
      <c r="J191" s="748"/>
      <c r="K191" s="748"/>
      <c r="L191" s="748"/>
      <c r="M191" s="748"/>
      <c r="N191" s="748"/>
      <c r="O191" s="749"/>
      <c r="P191" s="740" t="s">
        <v>78</v>
      </c>
      <c r="Q191" s="741"/>
      <c r="R191" s="741"/>
      <c r="S191" s="741"/>
      <c r="T191" s="741"/>
      <c r="U191" s="741"/>
      <c r="V191" s="742"/>
      <c r="W191" s="37" t="s">
        <v>67</v>
      </c>
      <c r="X191" s="729">
        <f>IFERROR(SUM(X181:X189),"0")</f>
        <v>365.4</v>
      </c>
      <c r="Y191" s="729">
        <f>IFERROR(SUM(Y181:Y189),"0")</f>
        <v>365.40000000000003</v>
      </c>
      <c r="Z191" s="37"/>
      <c r="AA191" s="730"/>
      <c r="AB191" s="730"/>
      <c r="AC191" s="730"/>
    </row>
    <row r="192" spans="1:68" ht="16.5" customHeight="1" x14ac:dyDescent="0.25">
      <c r="A192" s="757" t="s">
        <v>326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722"/>
      <c r="AB192" s="722"/>
      <c r="AC192" s="722"/>
    </row>
    <row r="193" spans="1:68" ht="14.25" customHeight="1" x14ac:dyDescent="0.25">
      <c r="A193" s="754" t="s">
        <v>88</v>
      </c>
      <c r="B193" s="748"/>
      <c r="C193" s="748"/>
      <c r="D193" s="748"/>
      <c r="E193" s="748"/>
      <c r="F193" s="748"/>
      <c r="G193" s="748"/>
      <c r="H193" s="748"/>
      <c r="I193" s="748"/>
      <c r="J193" s="748"/>
      <c r="K193" s="748"/>
      <c r="L193" s="748"/>
      <c r="M193" s="748"/>
      <c r="N193" s="748"/>
      <c r="O193" s="748"/>
      <c r="P193" s="748"/>
      <c r="Q193" s="748"/>
      <c r="R193" s="748"/>
      <c r="S193" s="748"/>
      <c r="T193" s="748"/>
      <c r="U193" s="748"/>
      <c r="V193" s="748"/>
      <c r="W193" s="748"/>
      <c r="X193" s="748"/>
      <c r="Y193" s="748"/>
      <c r="Z193" s="748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10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8"/>
      <c r="R194" s="738"/>
      <c r="S194" s="738"/>
      <c r="T194" s="739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8"/>
      <c r="R195" s="738"/>
      <c r="S195" s="738"/>
      <c r="T195" s="739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7"/>
      <c r="B196" s="748"/>
      <c r="C196" s="748"/>
      <c r="D196" s="748"/>
      <c r="E196" s="748"/>
      <c r="F196" s="748"/>
      <c r="G196" s="748"/>
      <c r="H196" s="748"/>
      <c r="I196" s="748"/>
      <c r="J196" s="748"/>
      <c r="K196" s="748"/>
      <c r="L196" s="748"/>
      <c r="M196" s="748"/>
      <c r="N196" s="748"/>
      <c r="O196" s="749"/>
      <c r="P196" s="740" t="s">
        <v>78</v>
      </c>
      <c r="Q196" s="741"/>
      <c r="R196" s="741"/>
      <c r="S196" s="741"/>
      <c r="T196" s="741"/>
      <c r="U196" s="741"/>
      <c r="V196" s="74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8"/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9"/>
      <c r="P197" s="740" t="s">
        <v>78</v>
      </c>
      <c r="Q197" s="741"/>
      <c r="R197" s="741"/>
      <c r="S197" s="741"/>
      <c r="T197" s="741"/>
      <c r="U197" s="741"/>
      <c r="V197" s="74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54" t="s">
        <v>133</v>
      </c>
      <c r="B198" s="748"/>
      <c r="C198" s="748"/>
      <c r="D198" s="748"/>
      <c r="E198" s="748"/>
      <c r="F198" s="748"/>
      <c r="G198" s="748"/>
      <c r="H198" s="748"/>
      <c r="I198" s="748"/>
      <c r="J198" s="748"/>
      <c r="K198" s="748"/>
      <c r="L198" s="748"/>
      <c r="M198" s="748"/>
      <c r="N198" s="748"/>
      <c r="O198" s="748"/>
      <c r="P198" s="748"/>
      <c r="Q198" s="748"/>
      <c r="R198" s="748"/>
      <c r="S198" s="748"/>
      <c r="T198" s="748"/>
      <c r="U198" s="748"/>
      <c r="V198" s="748"/>
      <c r="W198" s="748"/>
      <c r="X198" s="748"/>
      <c r="Y198" s="748"/>
      <c r="Z198" s="748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7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8"/>
      <c r="R199" s="738"/>
      <c r="S199" s="738"/>
      <c r="T199" s="739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8"/>
      <c r="R200" s="738"/>
      <c r="S200" s="738"/>
      <c r="T200" s="739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7"/>
      <c r="B201" s="748"/>
      <c r="C201" s="748"/>
      <c r="D201" s="748"/>
      <c r="E201" s="748"/>
      <c r="F201" s="748"/>
      <c r="G201" s="748"/>
      <c r="H201" s="748"/>
      <c r="I201" s="748"/>
      <c r="J201" s="748"/>
      <c r="K201" s="748"/>
      <c r="L201" s="748"/>
      <c r="M201" s="748"/>
      <c r="N201" s="748"/>
      <c r="O201" s="749"/>
      <c r="P201" s="740" t="s">
        <v>78</v>
      </c>
      <c r="Q201" s="741"/>
      <c r="R201" s="741"/>
      <c r="S201" s="741"/>
      <c r="T201" s="741"/>
      <c r="U201" s="741"/>
      <c r="V201" s="74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8"/>
      <c r="B202" s="748"/>
      <c r="C202" s="748"/>
      <c r="D202" s="748"/>
      <c r="E202" s="748"/>
      <c r="F202" s="748"/>
      <c r="G202" s="748"/>
      <c r="H202" s="748"/>
      <c r="I202" s="748"/>
      <c r="J202" s="748"/>
      <c r="K202" s="748"/>
      <c r="L202" s="748"/>
      <c r="M202" s="748"/>
      <c r="N202" s="748"/>
      <c r="O202" s="749"/>
      <c r="P202" s="740" t="s">
        <v>78</v>
      </c>
      <c r="Q202" s="741"/>
      <c r="R202" s="741"/>
      <c r="S202" s="741"/>
      <c r="T202" s="741"/>
      <c r="U202" s="741"/>
      <c r="V202" s="74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54" t="s">
        <v>144</v>
      </c>
      <c r="B203" s="748"/>
      <c r="C203" s="748"/>
      <c r="D203" s="748"/>
      <c r="E203" s="748"/>
      <c r="F203" s="748"/>
      <c r="G203" s="748"/>
      <c r="H203" s="748"/>
      <c r="I203" s="748"/>
      <c r="J203" s="748"/>
      <c r="K203" s="748"/>
      <c r="L203" s="748"/>
      <c r="M203" s="748"/>
      <c r="N203" s="748"/>
      <c r="O203" s="748"/>
      <c r="P203" s="748"/>
      <c r="Q203" s="748"/>
      <c r="R203" s="748"/>
      <c r="S203" s="748"/>
      <c r="T203" s="748"/>
      <c r="U203" s="748"/>
      <c r="V203" s="748"/>
      <c r="W203" s="748"/>
      <c r="X203" s="748"/>
      <c r="Y203" s="748"/>
      <c r="Z203" s="748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8"/>
      <c r="R204" s="738"/>
      <c r="S204" s="738"/>
      <c r="T204" s="739"/>
      <c r="U204" s="34"/>
      <c r="V204" s="34"/>
      <c r="W204" s="35" t="s">
        <v>67</v>
      </c>
      <c r="X204" s="727">
        <v>194.4</v>
      </c>
      <c r="Y204" s="728">
        <f t="shared" ref="Y204:Y211" si="26">IFERROR(IF(X204="",0,CEILING((X204/$H204),1)*$H204),"")</f>
        <v>194.4</v>
      </c>
      <c r="Z204" s="36">
        <f>IFERROR(IF(Y204=0,"",ROUNDUP(Y204/H204,0)*0.00902),"")</f>
        <v>0.32472000000000001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201.96</v>
      </c>
      <c r="BN204" s="64">
        <f t="shared" ref="BN204:BN211" si="28">IFERROR(Y204*I204/H204,"0")</f>
        <v>201.96</v>
      </c>
      <c r="BO204" s="64">
        <f t="shared" ref="BO204:BO211" si="29">IFERROR(1/J204*(X204/H204),"0")</f>
        <v>0.27272727272727271</v>
      </c>
      <c r="BP204" s="64">
        <f t="shared" ref="BP204:BP211" si="30">IFERROR(1/J204*(Y204/H204),"0")</f>
        <v>0.27272727272727271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10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8"/>
      <c r="R205" s="738"/>
      <c r="S205" s="738"/>
      <c r="T205" s="739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8"/>
      <c r="R206" s="738"/>
      <c r="S206" s="738"/>
      <c r="T206" s="739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8"/>
      <c r="R207" s="738"/>
      <c r="S207" s="738"/>
      <c r="T207" s="739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8"/>
      <c r="R208" s="738"/>
      <c r="S208" s="738"/>
      <c r="T208" s="739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11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8"/>
      <c r="R209" s="738"/>
      <c r="S209" s="738"/>
      <c r="T209" s="739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8"/>
      <c r="R210" s="738"/>
      <c r="S210" s="738"/>
      <c r="T210" s="739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8"/>
      <c r="R211" s="738"/>
      <c r="S211" s="738"/>
      <c r="T211" s="739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7"/>
      <c r="B212" s="748"/>
      <c r="C212" s="748"/>
      <c r="D212" s="748"/>
      <c r="E212" s="748"/>
      <c r="F212" s="748"/>
      <c r="G212" s="748"/>
      <c r="H212" s="748"/>
      <c r="I212" s="748"/>
      <c r="J212" s="748"/>
      <c r="K212" s="748"/>
      <c r="L212" s="748"/>
      <c r="M212" s="748"/>
      <c r="N212" s="748"/>
      <c r="O212" s="749"/>
      <c r="P212" s="740" t="s">
        <v>78</v>
      </c>
      <c r="Q212" s="741"/>
      <c r="R212" s="741"/>
      <c r="S212" s="741"/>
      <c r="T212" s="741"/>
      <c r="U212" s="741"/>
      <c r="V212" s="74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36</v>
      </c>
      <c r="Y212" s="729">
        <f>IFERROR(Y204/H204,"0")+IFERROR(Y205/H205,"0")+IFERROR(Y206/H206,"0")+IFERROR(Y207/H207,"0")+IFERROR(Y208/H208,"0")+IFERROR(Y209/H209,"0")+IFERROR(Y210/H210,"0")+IFERROR(Y211/H211,"0")</f>
        <v>36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0.32472000000000001</v>
      </c>
      <c r="AA212" s="730"/>
      <c r="AB212" s="730"/>
      <c r="AC212" s="730"/>
    </row>
    <row r="213" spans="1:68" x14ac:dyDescent="0.2">
      <c r="A213" s="748"/>
      <c r="B213" s="748"/>
      <c r="C213" s="748"/>
      <c r="D213" s="748"/>
      <c r="E213" s="748"/>
      <c r="F213" s="748"/>
      <c r="G213" s="748"/>
      <c r="H213" s="748"/>
      <c r="I213" s="748"/>
      <c r="J213" s="748"/>
      <c r="K213" s="748"/>
      <c r="L213" s="748"/>
      <c r="M213" s="748"/>
      <c r="N213" s="748"/>
      <c r="O213" s="749"/>
      <c r="P213" s="740" t="s">
        <v>78</v>
      </c>
      <c r="Q213" s="741"/>
      <c r="R213" s="741"/>
      <c r="S213" s="741"/>
      <c r="T213" s="741"/>
      <c r="U213" s="741"/>
      <c r="V213" s="742"/>
      <c r="W213" s="37" t="s">
        <v>67</v>
      </c>
      <c r="X213" s="729">
        <f>IFERROR(SUM(X204:X211),"0")</f>
        <v>194.4</v>
      </c>
      <c r="Y213" s="729">
        <f>IFERROR(SUM(Y204:Y211),"0")</f>
        <v>194.4</v>
      </c>
      <c r="Z213" s="37"/>
      <c r="AA213" s="730"/>
      <c r="AB213" s="730"/>
      <c r="AC213" s="730"/>
    </row>
    <row r="214" spans="1:68" ht="14.25" customHeight="1" x14ac:dyDescent="0.25">
      <c r="A214" s="754" t="s">
        <v>62</v>
      </c>
      <c r="B214" s="748"/>
      <c r="C214" s="748"/>
      <c r="D214" s="748"/>
      <c r="E214" s="748"/>
      <c r="F214" s="748"/>
      <c r="G214" s="748"/>
      <c r="H214" s="748"/>
      <c r="I214" s="748"/>
      <c r="J214" s="748"/>
      <c r="K214" s="748"/>
      <c r="L214" s="748"/>
      <c r="M214" s="748"/>
      <c r="N214" s="748"/>
      <c r="O214" s="748"/>
      <c r="P214" s="748"/>
      <c r="Q214" s="748"/>
      <c r="R214" s="748"/>
      <c r="S214" s="748"/>
      <c r="T214" s="748"/>
      <c r="U214" s="748"/>
      <c r="V214" s="748"/>
      <c r="W214" s="748"/>
      <c r="X214" s="748"/>
      <c r="Y214" s="748"/>
      <c r="Z214" s="748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11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8"/>
      <c r="R215" s="738"/>
      <c r="S215" s="738"/>
      <c r="T215" s="739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8"/>
      <c r="R216" s="738"/>
      <c r="S216" s="738"/>
      <c r="T216" s="739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8"/>
      <c r="R217" s="738"/>
      <c r="S217" s="738"/>
      <c r="T217" s="739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8"/>
      <c r="R218" s="738"/>
      <c r="S218" s="738"/>
      <c r="T218" s="739"/>
      <c r="U218" s="34"/>
      <c r="V218" s="34"/>
      <c r="W218" s="35" t="s">
        <v>67</v>
      </c>
      <c r="X218" s="727">
        <v>278.39999999999998</v>
      </c>
      <c r="Y218" s="728">
        <f t="shared" si="31"/>
        <v>278.39999999999998</v>
      </c>
      <c r="Z218" s="36">
        <f>IFERROR(IF(Y218=0,"",ROUNDUP(Y218/H218,0)*0.01898),"")</f>
        <v>0.60736000000000001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295.00799999999998</v>
      </c>
      <c r="BN218" s="64">
        <f t="shared" si="33"/>
        <v>295.00799999999998</v>
      </c>
      <c r="BO218" s="64">
        <f t="shared" si="34"/>
        <v>0.5</v>
      </c>
      <c r="BP218" s="64">
        <f t="shared" si="35"/>
        <v>0.5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8"/>
      <c r="R219" s="738"/>
      <c r="S219" s="738"/>
      <c r="T219" s="739"/>
      <c r="U219" s="34"/>
      <c r="V219" s="34"/>
      <c r="W219" s="35" t="s">
        <v>67</v>
      </c>
      <c r="X219" s="727">
        <v>28.8</v>
      </c>
      <c r="Y219" s="728">
        <f t="shared" si="31"/>
        <v>28.799999999999997</v>
      </c>
      <c r="Z219" s="36">
        <f t="shared" ref="Z219:Z226" si="36">IFERROR(IF(Y219=0,"",ROUNDUP(Y219/H219,0)*0.00651),"")</f>
        <v>7.8119999999999995E-2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32.04</v>
      </c>
      <c r="BN219" s="64">
        <f t="shared" si="33"/>
        <v>32.039999999999992</v>
      </c>
      <c r="BO219" s="64">
        <f t="shared" si="34"/>
        <v>6.5934065934065936E-2</v>
      </c>
      <c r="BP219" s="64">
        <f t="shared" si="35"/>
        <v>6.5934065934065936E-2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11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8"/>
      <c r="R220" s="738"/>
      <c r="S220" s="738"/>
      <c r="T220" s="739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11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8"/>
      <c r="R221" s="738"/>
      <c r="S221" s="738"/>
      <c r="T221" s="739"/>
      <c r="U221" s="34"/>
      <c r="V221" s="34"/>
      <c r="W221" s="35" t="s">
        <v>67</v>
      </c>
      <c r="X221" s="727">
        <v>28.8</v>
      </c>
      <c r="Y221" s="728">
        <f t="shared" si="31"/>
        <v>28.799999999999997</v>
      </c>
      <c r="Z221" s="36">
        <f t="shared" si="36"/>
        <v>7.8119999999999995E-2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31.824000000000002</v>
      </c>
      <c r="BN221" s="64">
        <f t="shared" si="33"/>
        <v>31.824000000000002</v>
      </c>
      <c r="BO221" s="64">
        <f t="shared" si="34"/>
        <v>6.5934065934065936E-2</v>
      </c>
      <c r="BP221" s="64">
        <f t="shared" si="35"/>
        <v>6.5934065934065936E-2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8"/>
      <c r="R222" s="738"/>
      <c r="S222" s="738"/>
      <c r="T222" s="739"/>
      <c r="U222" s="34"/>
      <c r="V222" s="34"/>
      <c r="W222" s="35" t="s">
        <v>67</v>
      </c>
      <c r="X222" s="727">
        <v>57.6</v>
      </c>
      <c r="Y222" s="728">
        <f t="shared" si="31"/>
        <v>57.599999999999994</v>
      </c>
      <c r="Z222" s="36">
        <f t="shared" si="36"/>
        <v>0.15623999999999999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63.648000000000003</v>
      </c>
      <c r="BN222" s="64">
        <f t="shared" si="33"/>
        <v>63.648000000000003</v>
      </c>
      <c r="BO222" s="64">
        <f t="shared" si="34"/>
        <v>0.13186813186813187</v>
      </c>
      <c r="BP222" s="64">
        <f t="shared" si="35"/>
        <v>0.13186813186813187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10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8"/>
      <c r="R223" s="738"/>
      <c r="S223" s="738"/>
      <c r="T223" s="739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8"/>
      <c r="R224" s="738"/>
      <c r="S224" s="738"/>
      <c r="T224" s="739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8"/>
      <c r="R225" s="738"/>
      <c r="S225" s="738"/>
      <c r="T225" s="739"/>
      <c r="U225" s="34"/>
      <c r="V225" s="34"/>
      <c r="W225" s="35" t="s">
        <v>67</v>
      </c>
      <c r="X225" s="727">
        <v>28.8</v>
      </c>
      <c r="Y225" s="728">
        <f t="shared" si="31"/>
        <v>28.799999999999997</v>
      </c>
      <c r="Z225" s="36">
        <f t="shared" si="36"/>
        <v>7.8119999999999995E-2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31.896000000000001</v>
      </c>
      <c r="BN225" s="64">
        <f t="shared" si="33"/>
        <v>31.896000000000001</v>
      </c>
      <c r="BO225" s="64">
        <f t="shared" si="34"/>
        <v>6.5934065934065936E-2</v>
      </c>
      <c r="BP225" s="64">
        <f t="shared" si="35"/>
        <v>6.5934065934065936E-2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87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8"/>
      <c r="R226" s="738"/>
      <c r="S226" s="738"/>
      <c r="T226" s="739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7"/>
      <c r="B227" s="748"/>
      <c r="C227" s="748"/>
      <c r="D227" s="748"/>
      <c r="E227" s="748"/>
      <c r="F227" s="748"/>
      <c r="G227" s="748"/>
      <c r="H227" s="748"/>
      <c r="I227" s="748"/>
      <c r="J227" s="748"/>
      <c r="K227" s="748"/>
      <c r="L227" s="748"/>
      <c r="M227" s="748"/>
      <c r="N227" s="748"/>
      <c r="O227" s="749"/>
      <c r="P227" s="740" t="s">
        <v>78</v>
      </c>
      <c r="Q227" s="741"/>
      <c r="R227" s="741"/>
      <c r="S227" s="741"/>
      <c r="T227" s="741"/>
      <c r="U227" s="741"/>
      <c r="V227" s="74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92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92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0.99795999999999996</v>
      </c>
      <c r="AA227" s="730"/>
      <c r="AB227" s="730"/>
      <c r="AC227" s="730"/>
    </row>
    <row r="228" spans="1:68" x14ac:dyDescent="0.2">
      <c r="A228" s="748"/>
      <c r="B228" s="748"/>
      <c r="C228" s="748"/>
      <c r="D228" s="748"/>
      <c r="E228" s="748"/>
      <c r="F228" s="748"/>
      <c r="G228" s="748"/>
      <c r="H228" s="748"/>
      <c r="I228" s="748"/>
      <c r="J228" s="748"/>
      <c r="K228" s="748"/>
      <c r="L228" s="748"/>
      <c r="M228" s="748"/>
      <c r="N228" s="748"/>
      <c r="O228" s="749"/>
      <c r="P228" s="740" t="s">
        <v>78</v>
      </c>
      <c r="Q228" s="741"/>
      <c r="R228" s="741"/>
      <c r="S228" s="741"/>
      <c r="T228" s="741"/>
      <c r="U228" s="741"/>
      <c r="V228" s="742"/>
      <c r="W228" s="37" t="s">
        <v>67</v>
      </c>
      <c r="X228" s="729">
        <f>IFERROR(SUM(X215:X226),"0")</f>
        <v>422.40000000000003</v>
      </c>
      <c r="Y228" s="729">
        <f>IFERROR(SUM(Y215:Y226),"0")</f>
        <v>422.40000000000003</v>
      </c>
      <c r="Z228" s="37"/>
      <c r="AA228" s="730"/>
      <c r="AB228" s="730"/>
      <c r="AC228" s="730"/>
    </row>
    <row r="229" spans="1:68" ht="14.25" customHeight="1" x14ac:dyDescent="0.25">
      <c r="A229" s="754" t="s">
        <v>173</v>
      </c>
      <c r="B229" s="748"/>
      <c r="C229" s="748"/>
      <c r="D229" s="748"/>
      <c r="E229" s="748"/>
      <c r="F229" s="748"/>
      <c r="G229" s="748"/>
      <c r="H229" s="748"/>
      <c r="I229" s="748"/>
      <c r="J229" s="748"/>
      <c r="K229" s="748"/>
      <c r="L229" s="748"/>
      <c r="M229" s="748"/>
      <c r="N229" s="748"/>
      <c r="O229" s="748"/>
      <c r="P229" s="748"/>
      <c r="Q229" s="748"/>
      <c r="R229" s="748"/>
      <c r="S229" s="748"/>
      <c r="T229" s="748"/>
      <c r="U229" s="748"/>
      <c r="V229" s="748"/>
      <c r="W229" s="748"/>
      <c r="X229" s="748"/>
      <c r="Y229" s="748"/>
      <c r="Z229" s="748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1059" t="s">
        <v>392</v>
      </c>
      <c r="Q230" s="738"/>
      <c r="R230" s="738"/>
      <c r="S230" s="738"/>
      <c r="T230" s="739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11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8"/>
      <c r="R231" s="738"/>
      <c r="S231" s="738"/>
      <c r="T231" s="739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8"/>
      <c r="R232" s="738"/>
      <c r="S232" s="738"/>
      <c r="T232" s="739"/>
      <c r="U232" s="34"/>
      <c r="V232" s="34"/>
      <c r="W232" s="35" t="s">
        <v>67</v>
      </c>
      <c r="X232" s="727">
        <v>28.8</v>
      </c>
      <c r="Y232" s="728">
        <f>IFERROR(IF(X232="",0,CEILING((X232/$H232),1)*$H232),"")</f>
        <v>28.799999999999997</v>
      </c>
      <c r="Z232" s="36">
        <f>IFERROR(IF(Y232=0,"",ROUNDUP(Y232/H232,0)*0.00651),"")</f>
        <v>7.8119999999999995E-2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31.824000000000002</v>
      </c>
      <c r="BN232" s="64">
        <f>IFERROR(Y232*I232/H232,"0")</f>
        <v>31.824000000000002</v>
      </c>
      <c r="BO232" s="64">
        <f>IFERROR(1/J232*(X232/H232),"0")</f>
        <v>6.5934065934065936E-2</v>
      </c>
      <c r="BP232" s="64">
        <f>IFERROR(1/J232*(Y232/H232),"0")</f>
        <v>6.5934065934065936E-2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8"/>
      <c r="R233" s="738"/>
      <c r="S233" s="738"/>
      <c r="T233" s="739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7"/>
      <c r="B234" s="748"/>
      <c r="C234" s="748"/>
      <c r="D234" s="748"/>
      <c r="E234" s="748"/>
      <c r="F234" s="748"/>
      <c r="G234" s="748"/>
      <c r="H234" s="748"/>
      <c r="I234" s="748"/>
      <c r="J234" s="748"/>
      <c r="K234" s="748"/>
      <c r="L234" s="748"/>
      <c r="M234" s="748"/>
      <c r="N234" s="748"/>
      <c r="O234" s="749"/>
      <c r="P234" s="740" t="s">
        <v>78</v>
      </c>
      <c r="Q234" s="741"/>
      <c r="R234" s="741"/>
      <c r="S234" s="741"/>
      <c r="T234" s="741"/>
      <c r="U234" s="741"/>
      <c r="V234" s="742"/>
      <c r="W234" s="37" t="s">
        <v>79</v>
      </c>
      <c r="X234" s="729">
        <f>IFERROR(X230/H230,"0")+IFERROR(X231/H231,"0")+IFERROR(X232/H232,"0")+IFERROR(X233/H233,"0")</f>
        <v>12</v>
      </c>
      <c r="Y234" s="729">
        <f>IFERROR(Y230/H230,"0")+IFERROR(Y231/H231,"0")+IFERROR(Y232/H232,"0")+IFERROR(Y233/H233,"0")</f>
        <v>12</v>
      </c>
      <c r="Z234" s="729">
        <f>IFERROR(IF(Z230="",0,Z230),"0")+IFERROR(IF(Z231="",0,Z231),"0")+IFERROR(IF(Z232="",0,Z232),"0")+IFERROR(IF(Z233="",0,Z233),"0")</f>
        <v>7.8119999999999995E-2</v>
      </c>
      <c r="AA234" s="730"/>
      <c r="AB234" s="730"/>
      <c r="AC234" s="730"/>
    </row>
    <row r="235" spans="1:68" x14ac:dyDescent="0.2">
      <c r="A235" s="748"/>
      <c r="B235" s="748"/>
      <c r="C235" s="748"/>
      <c r="D235" s="748"/>
      <c r="E235" s="748"/>
      <c r="F235" s="748"/>
      <c r="G235" s="748"/>
      <c r="H235" s="748"/>
      <c r="I235" s="748"/>
      <c r="J235" s="748"/>
      <c r="K235" s="748"/>
      <c r="L235" s="748"/>
      <c r="M235" s="748"/>
      <c r="N235" s="748"/>
      <c r="O235" s="749"/>
      <c r="P235" s="740" t="s">
        <v>78</v>
      </c>
      <c r="Q235" s="741"/>
      <c r="R235" s="741"/>
      <c r="S235" s="741"/>
      <c r="T235" s="741"/>
      <c r="U235" s="741"/>
      <c r="V235" s="742"/>
      <c r="W235" s="37" t="s">
        <v>67</v>
      </c>
      <c r="X235" s="729">
        <f>IFERROR(SUM(X230:X233),"0")</f>
        <v>28.8</v>
      </c>
      <c r="Y235" s="729">
        <f>IFERROR(SUM(Y230:Y233),"0")</f>
        <v>28.799999999999997</v>
      </c>
      <c r="Z235" s="37"/>
      <c r="AA235" s="730"/>
      <c r="AB235" s="730"/>
      <c r="AC235" s="730"/>
    </row>
    <row r="236" spans="1:68" ht="16.5" customHeight="1" x14ac:dyDescent="0.25">
      <c r="A236" s="757" t="s">
        <v>402</v>
      </c>
      <c r="B236" s="748"/>
      <c r="C236" s="748"/>
      <c r="D236" s="748"/>
      <c r="E236" s="748"/>
      <c r="F236" s="748"/>
      <c r="G236" s="748"/>
      <c r="H236" s="748"/>
      <c r="I236" s="748"/>
      <c r="J236" s="748"/>
      <c r="K236" s="748"/>
      <c r="L236" s="748"/>
      <c r="M236" s="748"/>
      <c r="N236" s="748"/>
      <c r="O236" s="748"/>
      <c r="P236" s="748"/>
      <c r="Q236" s="748"/>
      <c r="R236" s="748"/>
      <c r="S236" s="748"/>
      <c r="T236" s="748"/>
      <c r="U236" s="748"/>
      <c r="V236" s="748"/>
      <c r="W236" s="748"/>
      <c r="X236" s="748"/>
      <c r="Y236" s="748"/>
      <c r="Z236" s="748"/>
      <c r="AA236" s="722"/>
      <c r="AB236" s="722"/>
      <c r="AC236" s="722"/>
    </row>
    <row r="237" spans="1:68" ht="14.25" customHeight="1" x14ac:dyDescent="0.25">
      <c r="A237" s="754" t="s">
        <v>88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8"/>
      <c r="R238" s="738"/>
      <c r="S238" s="738"/>
      <c r="T238" s="739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11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8"/>
      <c r="R239" s="738"/>
      <c r="S239" s="738"/>
      <c r="T239" s="739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11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8"/>
      <c r="R240" s="738"/>
      <c r="S240" s="738"/>
      <c r="T240" s="739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8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8"/>
      <c r="R241" s="738"/>
      <c r="S241" s="738"/>
      <c r="T241" s="739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7"/>
      <c r="B242" s="748"/>
      <c r="C242" s="748"/>
      <c r="D242" s="748"/>
      <c r="E242" s="748"/>
      <c r="F242" s="748"/>
      <c r="G242" s="748"/>
      <c r="H242" s="748"/>
      <c r="I242" s="748"/>
      <c r="J242" s="748"/>
      <c r="K242" s="748"/>
      <c r="L242" s="748"/>
      <c r="M242" s="748"/>
      <c r="N242" s="748"/>
      <c r="O242" s="749"/>
      <c r="P242" s="740" t="s">
        <v>78</v>
      </c>
      <c r="Q242" s="741"/>
      <c r="R242" s="741"/>
      <c r="S242" s="741"/>
      <c r="T242" s="741"/>
      <c r="U242" s="741"/>
      <c r="V242" s="74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8"/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9"/>
      <c r="P243" s="740" t="s">
        <v>78</v>
      </c>
      <c r="Q243" s="741"/>
      <c r="R243" s="741"/>
      <c r="S243" s="741"/>
      <c r="T243" s="741"/>
      <c r="U243" s="741"/>
      <c r="V243" s="74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57" t="s">
        <v>413</v>
      </c>
      <c r="B244" s="748"/>
      <c r="C244" s="748"/>
      <c r="D244" s="748"/>
      <c r="E244" s="748"/>
      <c r="F244" s="748"/>
      <c r="G244" s="748"/>
      <c r="H244" s="748"/>
      <c r="I244" s="748"/>
      <c r="J244" s="748"/>
      <c r="K244" s="748"/>
      <c r="L244" s="748"/>
      <c r="M244" s="748"/>
      <c r="N244" s="748"/>
      <c r="O244" s="748"/>
      <c r="P244" s="748"/>
      <c r="Q244" s="748"/>
      <c r="R244" s="748"/>
      <c r="S244" s="748"/>
      <c r="T244" s="748"/>
      <c r="U244" s="748"/>
      <c r="V244" s="748"/>
      <c r="W244" s="748"/>
      <c r="X244" s="748"/>
      <c r="Y244" s="748"/>
      <c r="Z244" s="748"/>
      <c r="AA244" s="722"/>
      <c r="AB244" s="722"/>
      <c r="AC244" s="722"/>
    </row>
    <row r="245" spans="1:68" ht="14.25" customHeight="1" x14ac:dyDescent="0.25">
      <c r="A245" s="754" t="s">
        <v>88</v>
      </c>
      <c r="B245" s="748"/>
      <c r="C245" s="748"/>
      <c r="D245" s="748"/>
      <c r="E245" s="748"/>
      <c r="F245" s="748"/>
      <c r="G245" s="748"/>
      <c r="H245" s="748"/>
      <c r="I245" s="748"/>
      <c r="J245" s="748"/>
      <c r="K245" s="748"/>
      <c r="L245" s="748"/>
      <c r="M245" s="748"/>
      <c r="N245" s="748"/>
      <c r="O245" s="748"/>
      <c r="P245" s="748"/>
      <c r="Q245" s="748"/>
      <c r="R245" s="748"/>
      <c r="S245" s="748"/>
      <c r="T245" s="748"/>
      <c r="U245" s="748"/>
      <c r="V245" s="748"/>
      <c r="W245" s="748"/>
      <c r="X245" s="748"/>
      <c r="Y245" s="748"/>
      <c r="Z245" s="748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10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8"/>
      <c r="R246" s="738"/>
      <c r="S246" s="738"/>
      <c r="T246" s="739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8"/>
      <c r="R247" s="738"/>
      <c r="S247" s="738"/>
      <c r="T247" s="739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8"/>
      <c r="R248" s="738"/>
      <c r="S248" s="738"/>
      <c r="T248" s="739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11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8"/>
      <c r="R249" s="738"/>
      <c r="S249" s="738"/>
      <c r="T249" s="739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10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8"/>
      <c r="R250" s="738"/>
      <c r="S250" s="738"/>
      <c r="T250" s="739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8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8"/>
      <c r="R251" s="738"/>
      <c r="S251" s="738"/>
      <c r="T251" s="739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8"/>
      <c r="R252" s="738"/>
      <c r="S252" s="738"/>
      <c r="T252" s="739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8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8"/>
      <c r="R253" s="738"/>
      <c r="S253" s="738"/>
      <c r="T253" s="739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8"/>
      <c r="R254" s="738"/>
      <c r="S254" s="738"/>
      <c r="T254" s="739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7"/>
      <c r="B255" s="748"/>
      <c r="C255" s="748"/>
      <c r="D255" s="748"/>
      <c r="E255" s="748"/>
      <c r="F255" s="748"/>
      <c r="G255" s="748"/>
      <c r="H255" s="748"/>
      <c r="I255" s="748"/>
      <c r="J255" s="748"/>
      <c r="K255" s="748"/>
      <c r="L255" s="748"/>
      <c r="M255" s="748"/>
      <c r="N255" s="748"/>
      <c r="O255" s="749"/>
      <c r="P255" s="740" t="s">
        <v>78</v>
      </c>
      <c r="Q255" s="741"/>
      <c r="R255" s="741"/>
      <c r="S255" s="741"/>
      <c r="T255" s="741"/>
      <c r="U255" s="741"/>
      <c r="V255" s="74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8"/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9"/>
      <c r="P256" s="740" t="s">
        <v>78</v>
      </c>
      <c r="Q256" s="741"/>
      <c r="R256" s="741"/>
      <c r="S256" s="741"/>
      <c r="T256" s="741"/>
      <c r="U256" s="741"/>
      <c r="V256" s="74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54" t="s">
        <v>133</v>
      </c>
      <c r="B257" s="748"/>
      <c r="C257" s="748"/>
      <c r="D257" s="748"/>
      <c r="E257" s="748"/>
      <c r="F257" s="748"/>
      <c r="G257" s="748"/>
      <c r="H257" s="748"/>
      <c r="I257" s="748"/>
      <c r="J257" s="748"/>
      <c r="K257" s="748"/>
      <c r="L257" s="748"/>
      <c r="M257" s="748"/>
      <c r="N257" s="748"/>
      <c r="O257" s="748"/>
      <c r="P257" s="748"/>
      <c r="Q257" s="748"/>
      <c r="R257" s="748"/>
      <c r="S257" s="748"/>
      <c r="T257" s="748"/>
      <c r="U257" s="748"/>
      <c r="V257" s="748"/>
      <c r="W257" s="748"/>
      <c r="X257" s="748"/>
      <c r="Y257" s="748"/>
      <c r="Z257" s="748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8"/>
      <c r="R258" s="738"/>
      <c r="S258" s="738"/>
      <c r="T258" s="739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7"/>
      <c r="B259" s="748"/>
      <c r="C259" s="748"/>
      <c r="D259" s="748"/>
      <c r="E259" s="748"/>
      <c r="F259" s="748"/>
      <c r="G259" s="748"/>
      <c r="H259" s="748"/>
      <c r="I259" s="748"/>
      <c r="J259" s="748"/>
      <c r="K259" s="748"/>
      <c r="L259" s="748"/>
      <c r="M259" s="748"/>
      <c r="N259" s="748"/>
      <c r="O259" s="749"/>
      <c r="P259" s="740" t="s">
        <v>78</v>
      </c>
      <c r="Q259" s="741"/>
      <c r="R259" s="741"/>
      <c r="S259" s="741"/>
      <c r="T259" s="741"/>
      <c r="U259" s="741"/>
      <c r="V259" s="74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8"/>
      <c r="B260" s="748"/>
      <c r="C260" s="748"/>
      <c r="D260" s="748"/>
      <c r="E260" s="748"/>
      <c r="F260" s="748"/>
      <c r="G260" s="748"/>
      <c r="H260" s="748"/>
      <c r="I260" s="748"/>
      <c r="J260" s="748"/>
      <c r="K260" s="748"/>
      <c r="L260" s="748"/>
      <c r="M260" s="748"/>
      <c r="N260" s="748"/>
      <c r="O260" s="749"/>
      <c r="P260" s="740" t="s">
        <v>78</v>
      </c>
      <c r="Q260" s="741"/>
      <c r="R260" s="741"/>
      <c r="S260" s="741"/>
      <c r="T260" s="741"/>
      <c r="U260" s="741"/>
      <c r="V260" s="74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57" t="s">
        <v>439</v>
      </c>
      <c r="B261" s="748"/>
      <c r="C261" s="748"/>
      <c r="D261" s="748"/>
      <c r="E261" s="748"/>
      <c r="F261" s="748"/>
      <c r="G261" s="748"/>
      <c r="H261" s="748"/>
      <c r="I261" s="748"/>
      <c r="J261" s="748"/>
      <c r="K261" s="748"/>
      <c r="L261" s="748"/>
      <c r="M261" s="748"/>
      <c r="N261" s="748"/>
      <c r="O261" s="748"/>
      <c r="P261" s="748"/>
      <c r="Q261" s="748"/>
      <c r="R261" s="748"/>
      <c r="S261" s="748"/>
      <c r="T261" s="748"/>
      <c r="U261" s="748"/>
      <c r="V261" s="748"/>
      <c r="W261" s="748"/>
      <c r="X261" s="748"/>
      <c r="Y261" s="748"/>
      <c r="Z261" s="748"/>
      <c r="AA261" s="722"/>
      <c r="AB261" s="722"/>
      <c r="AC261" s="722"/>
    </row>
    <row r="262" spans="1:68" ht="14.25" customHeight="1" x14ac:dyDescent="0.25">
      <c r="A262" s="754" t="s">
        <v>88</v>
      </c>
      <c r="B262" s="748"/>
      <c r="C262" s="748"/>
      <c r="D262" s="748"/>
      <c r="E262" s="748"/>
      <c r="F262" s="748"/>
      <c r="G262" s="748"/>
      <c r="H262" s="748"/>
      <c r="I262" s="748"/>
      <c r="J262" s="748"/>
      <c r="K262" s="748"/>
      <c r="L262" s="748"/>
      <c r="M262" s="748"/>
      <c r="N262" s="748"/>
      <c r="O262" s="748"/>
      <c r="P262" s="748"/>
      <c r="Q262" s="748"/>
      <c r="R262" s="748"/>
      <c r="S262" s="748"/>
      <c r="T262" s="748"/>
      <c r="U262" s="748"/>
      <c r="V262" s="748"/>
      <c r="W262" s="748"/>
      <c r="X262" s="748"/>
      <c r="Y262" s="748"/>
      <c r="Z262" s="748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8"/>
      <c r="R263" s="738"/>
      <c r="S263" s="738"/>
      <c r="T263" s="739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11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8"/>
      <c r="R264" s="738"/>
      <c r="S264" s="738"/>
      <c r="T264" s="739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8"/>
      <c r="R265" s="738"/>
      <c r="S265" s="738"/>
      <c r="T265" s="739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11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8"/>
      <c r="R266" s="738"/>
      <c r="S266" s="738"/>
      <c r="T266" s="739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8"/>
      <c r="R267" s="738"/>
      <c r="S267" s="738"/>
      <c r="T267" s="739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105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8"/>
      <c r="R268" s="738"/>
      <c r="S268" s="738"/>
      <c r="T268" s="739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8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8"/>
      <c r="R269" s="738"/>
      <c r="S269" s="738"/>
      <c r="T269" s="739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8"/>
      <c r="R270" s="738"/>
      <c r="S270" s="738"/>
      <c r="T270" s="739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10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8"/>
      <c r="R271" s="738"/>
      <c r="S271" s="738"/>
      <c r="T271" s="739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7"/>
      <c r="B272" s="748"/>
      <c r="C272" s="748"/>
      <c r="D272" s="748"/>
      <c r="E272" s="748"/>
      <c r="F272" s="748"/>
      <c r="G272" s="748"/>
      <c r="H272" s="748"/>
      <c r="I272" s="748"/>
      <c r="J272" s="748"/>
      <c r="K272" s="748"/>
      <c r="L272" s="748"/>
      <c r="M272" s="748"/>
      <c r="N272" s="748"/>
      <c r="O272" s="749"/>
      <c r="P272" s="740" t="s">
        <v>78</v>
      </c>
      <c r="Q272" s="741"/>
      <c r="R272" s="741"/>
      <c r="S272" s="741"/>
      <c r="T272" s="741"/>
      <c r="U272" s="741"/>
      <c r="V272" s="74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8"/>
      <c r="B273" s="748"/>
      <c r="C273" s="748"/>
      <c r="D273" s="748"/>
      <c r="E273" s="748"/>
      <c r="F273" s="748"/>
      <c r="G273" s="748"/>
      <c r="H273" s="748"/>
      <c r="I273" s="748"/>
      <c r="J273" s="748"/>
      <c r="K273" s="748"/>
      <c r="L273" s="748"/>
      <c r="M273" s="748"/>
      <c r="N273" s="748"/>
      <c r="O273" s="749"/>
      <c r="P273" s="740" t="s">
        <v>78</v>
      </c>
      <c r="Q273" s="741"/>
      <c r="R273" s="741"/>
      <c r="S273" s="741"/>
      <c r="T273" s="741"/>
      <c r="U273" s="741"/>
      <c r="V273" s="74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57" t="s">
        <v>466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722"/>
      <c r="AB274" s="722"/>
      <c r="AC274" s="722"/>
    </row>
    <row r="275" spans="1:68" ht="14.25" customHeight="1" x14ac:dyDescent="0.25">
      <c r="A275" s="754" t="s">
        <v>88</v>
      </c>
      <c r="B275" s="748"/>
      <c r="C275" s="748"/>
      <c r="D275" s="748"/>
      <c r="E275" s="748"/>
      <c r="F275" s="748"/>
      <c r="G275" s="748"/>
      <c r="H275" s="748"/>
      <c r="I275" s="748"/>
      <c r="J275" s="748"/>
      <c r="K275" s="748"/>
      <c r="L275" s="748"/>
      <c r="M275" s="748"/>
      <c r="N275" s="748"/>
      <c r="O275" s="748"/>
      <c r="P275" s="748"/>
      <c r="Q275" s="748"/>
      <c r="R275" s="748"/>
      <c r="S275" s="748"/>
      <c r="T275" s="748"/>
      <c r="U275" s="748"/>
      <c r="V275" s="748"/>
      <c r="W275" s="748"/>
      <c r="X275" s="748"/>
      <c r="Y275" s="748"/>
      <c r="Z275" s="748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8"/>
      <c r="R276" s="738"/>
      <c r="S276" s="738"/>
      <c r="T276" s="739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7"/>
      <c r="B277" s="748"/>
      <c r="C277" s="748"/>
      <c r="D277" s="748"/>
      <c r="E277" s="748"/>
      <c r="F277" s="748"/>
      <c r="G277" s="748"/>
      <c r="H277" s="748"/>
      <c r="I277" s="748"/>
      <c r="J277" s="748"/>
      <c r="K277" s="748"/>
      <c r="L277" s="748"/>
      <c r="M277" s="748"/>
      <c r="N277" s="748"/>
      <c r="O277" s="749"/>
      <c r="P277" s="740" t="s">
        <v>78</v>
      </c>
      <c r="Q277" s="741"/>
      <c r="R277" s="741"/>
      <c r="S277" s="741"/>
      <c r="T277" s="741"/>
      <c r="U277" s="741"/>
      <c r="V277" s="74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8"/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9"/>
      <c r="P278" s="740" t="s">
        <v>78</v>
      </c>
      <c r="Q278" s="741"/>
      <c r="R278" s="741"/>
      <c r="S278" s="741"/>
      <c r="T278" s="741"/>
      <c r="U278" s="741"/>
      <c r="V278" s="74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57" t="s">
        <v>469</v>
      </c>
      <c r="B279" s="748"/>
      <c r="C279" s="748"/>
      <c r="D279" s="748"/>
      <c r="E279" s="748"/>
      <c r="F279" s="748"/>
      <c r="G279" s="748"/>
      <c r="H279" s="748"/>
      <c r="I279" s="748"/>
      <c r="J279" s="748"/>
      <c r="K279" s="748"/>
      <c r="L279" s="748"/>
      <c r="M279" s="748"/>
      <c r="N279" s="748"/>
      <c r="O279" s="748"/>
      <c r="P279" s="748"/>
      <c r="Q279" s="748"/>
      <c r="R279" s="748"/>
      <c r="S279" s="748"/>
      <c r="T279" s="748"/>
      <c r="U279" s="748"/>
      <c r="V279" s="748"/>
      <c r="W279" s="748"/>
      <c r="X279" s="748"/>
      <c r="Y279" s="748"/>
      <c r="Z279" s="748"/>
      <c r="AA279" s="722"/>
      <c r="AB279" s="722"/>
      <c r="AC279" s="722"/>
    </row>
    <row r="280" spans="1:68" ht="14.25" customHeight="1" x14ac:dyDescent="0.25">
      <c r="A280" s="754" t="s">
        <v>88</v>
      </c>
      <c r="B280" s="748"/>
      <c r="C280" s="748"/>
      <c r="D280" s="748"/>
      <c r="E280" s="748"/>
      <c r="F280" s="748"/>
      <c r="G280" s="748"/>
      <c r="H280" s="748"/>
      <c r="I280" s="748"/>
      <c r="J280" s="748"/>
      <c r="K280" s="748"/>
      <c r="L280" s="748"/>
      <c r="M280" s="748"/>
      <c r="N280" s="748"/>
      <c r="O280" s="748"/>
      <c r="P280" s="748"/>
      <c r="Q280" s="748"/>
      <c r="R280" s="748"/>
      <c r="S280" s="748"/>
      <c r="T280" s="748"/>
      <c r="U280" s="748"/>
      <c r="V280" s="748"/>
      <c r="W280" s="748"/>
      <c r="X280" s="748"/>
      <c r="Y280" s="748"/>
      <c r="Z280" s="748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8"/>
      <c r="R281" s="738"/>
      <c r="S281" s="738"/>
      <c r="T281" s="739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8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8"/>
      <c r="R282" s="738"/>
      <c r="S282" s="738"/>
      <c r="T282" s="739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8"/>
      <c r="R283" s="738"/>
      <c r="S283" s="738"/>
      <c r="T283" s="739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7"/>
      <c r="B284" s="748"/>
      <c r="C284" s="748"/>
      <c r="D284" s="748"/>
      <c r="E284" s="748"/>
      <c r="F284" s="748"/>
      <c r="G284" s="748"/>
      <c r="H284" s="748"/>
      <c r="I284" s="748"/>
      <c r="J284" s="748"/>
      <c r="K284" s="748"/>
      <c r="L284" s="748"/>
      <c r="M284" s="748"/>
      <c r="N284" s="748"/>
      <c r="O284" s="749"/>
      <c r="P284" s="740" t="s">
        <v>78</v>
      </c>
      <c r="Q284" s="741"/>
      <c r="R284" s="741"/>
      <c r="S284" s="741"/>
      <c r="T284" s="741"/>
      <c r="U284" s="741"/>
      <c r="V284" s="74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8"/>
      <c r="B285" s="748"/>
      <c r="C285" s="748"/>
      <c r="D285" s="748"/>
      <c r="E285" s="748"/>
      <c r="F285" s="748"/>
      <c r="G285" s="748"/>
      <c r="H285" s="748"/>
      <c r="I285" s="748"/>
      <c r="J285" s="748"/>
      <c r="K285" s="748"/>
      <c r="L285" s="748"/>
      <c r="M285" s="748"/>
      <c r="N285" s="748"/>
      <c r="O285" s="749"/>
      <c r="P285" s="740" t="s">
        <v>78</v>
      </c>
      <c r="Q285" s="741"/>
      <c r="R285" s="741"/>
      <c r="S285" s="741"/>
      <c r="T285" s="741"/>
      <c r="U285" s="741"/>
      <c r="V285" s="74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57" t="s">
        <v>478</v>
      </c>
      <c r="B286" s="748"/>
      <c r="C286" s="748"/>
      <c r="D286" s="748"/>
      <c r="E286" s="748"/>
      <c r="F286" s="748"/>
      <c r="G286" s="748"/>
      <c r="H286" s="748"/>
      <c r="I286" s="748"/>
      <c r="J286" s="748"/>
      <c r="K286" s="748"/>
      <c r="L286" s="748"/>
      <c r="M286" s="748"/>
      <c r="N286" s="748"/>
      <c r="O286" s="748"/>
      <c r="P286" s="748"/>
      <c r="Q286" s="748"/>
      <c r="R286" s="748"/>
      <c r="S286" s="748"/>
      <c r="T286" s="748"/>
      <c r="U286" s="748"/>
      <c r="V286" s="748"/>
      <c r="W286" s="748"/>
      <c r="X286" s="748"/>
      <c r="Y286" s="748"/>
      <c r="Z286" s="748"/>
      <c r="AA286" s="722"/>
      <c r="AB286" s="722"/>
      <c r="AC286" s="722"/>
    </row>
    <row r="287" spans="1:68" ht="14.25" customHeight="1" x14ac:dyDescent="0.25">
      <c r="A287" s="754" t="s">
        <v>62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8"/>
      <c r="R288" s="738"/>
      <c r="S288" s="738"/>
      <c r="T288" s="739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10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8"/>
      <c r="R289" s="738"/>
      <c r="S289" s="738"/>
      <c r="T289" s="739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11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8"/>
      <c r="R290" s="738"/>
      <c r="S290" s="738"/>
      <c r="T290" s="739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7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8"/>
      <c r="R291" s="738"/>
      <c r="S291" s="738"/>
      <c r="T291" s="739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7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8"/>
      <c r="R292" s="738"/>
      <c r="S292" s="738"/>
      <c r="T292" s="739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7"/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9"/>
      <c r="P293" s="740" t="s">
        <v>78</v>
      </c>
      <c r="Q293" s="741"/>
      <c r="R293" s="741"/>
      <c r="S293" s="741"/>
      <c r="T293" s="741"/>
      <c r="U293" s="741"/>
      <c r="V293" s="74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8"/>
      <c r="B294" s="748"/>
      <c r="C294" s="748"/>
      <c r="D294" s="748"/>
      <c r="E294" s="748"/>
      <c r="F294" s="748"/>
      <c r="G294" s="748"/>
      <c r="H294" s="748"/>
      <c r="I294" s="748"/>
      <c r="J294" s="748"/>
      <c r="K294" s="748"/>
      <c r="L294" s="748"/>
      <c r="M294" s="748"/>
      <c r="N294" s="748"/>
      <c r="O294" s="749"/>
      <c r="P294" s="740" t="s">
        <v>78</v>
      </c>
      <c r="Q294" s="741"/>
      <c r="R294" s="741"/>
      <c r="S294" s="741"/>
      <c r="T294" s="741"/>
      <c r="U294" s="741"/>
      <c r="V294" s="74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57" t="s">
        <v>494</v>
      </c>
      <c r="B295" s="748"/>
      <c r="C295" s="748"/>
      <c r="D295" s="748"/>
      <c r="E295" s="748"/>
      <c r="F295" s="748"/>
      <c r="G295" s="748"/>
      <c r="H295" s="748"/>
      <c r="I295" s="748"/>
      <c r="J295" s="748"/>
      <c r="K295" s="748"/>
      <c r="L295" s="748"/>
      <c r="M295" s="748"/>
      <c r="N295" s="748"/>
      <c r="O295" s="748"/>
      <c r="P295" s="748"/>
      <c r="Q295" s="748"/>
      <c r="R295" s="748"/>
      <c r="S295" s="748"/>
      <c r="T295" s="748"/>
      <c r="U295" s="748"/>
      <c r="V295" s="748"/>
      <c r="W295" s="748"/>
      <c r="X295" s="748"/>
      <c r="Y295" s="748"/>
      <c r="Z295" s="748"/>
      <c r="AA295" s="722"/>
      <c r="AB295" s="722"/>
      <c r="AC295" s="722"/>
    </row>
    <row r="296" spans="1:68" ht="14.25" customHeight="1" x14ac:dyDescent="0.25">
      <c r="A296" s="754" t="s">
        <v>88</v>
      </c>
      <c r="B296" s="748"/>
      <c r="C296" s="748"/>
      <c r="D296" s="748"/>
      <c r="E296" s="748"/>
      <c r="F296" s="748"/>
      <c r="G296" s="748"/>
      <c r="H296" s="748"/>
      <c r="I296" s="748"/>
      <c r="J296" s="748"/>
      <c r="K296" s="748"/>
      <c r="L296" s="748"/>
      <c r="M296" s="748"/>
      <c r="N296" s="748"/>
      <c r="O296" s="748"/>
      <c r="P296" s="748"/>
      <c r="Q296" s="748"/>
      <c r="R296" s="748"/>
      <c r="S296" s="748"/>
      <c r="T296" s="748"/>
      <c r="U296" s="748"/>
      <c r="V296" s="748"/>
      <c r="W296" s="748"/>
      <c r="X296" s="748"/>
      <c r="Y296" s="748"/>
      <c r="Z296" s="748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7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8"/>
      <c r="R297" s="738"/>
      <c r="S297" s="738"/>
      <c r="T297" s="739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7"/>
      <c r="B298" s="748"/>
      <c r="C298" s="748"/>
      <c r="D298" s="748"/>
      <c r="E298" s="748"/>
      <c r="F298" s="748"/>
      <c r="G298" s="748"/>
      <c r="H298" s="748"/>
      <c r="I298" s="748"/>
      <c r="J298" s="748"/>
      <c r="K298" s="748"/>
      <c r="L298" s="748"/>
      <c r="M298" s="748"/>
      <c r="N298" s="748"/>
      <c r="O298" s="749"/>
      <c r="P298" s="740" t="s">
        <v>78</v>
      </c>
      <c r="Q298" s="741"/>
      <c r="R298" s="741"/>
      <c r="S298" s="741"/>
      <c r="T298" s="741"/>
      <c r="U298" s="741"/>
      <c r="V298" s="74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8"/>
      <c r="B299" s="748"/>
      <c r="C299" s="748"/>
      <c r="D299" s="748"/>
      <c r="E299" s="748"/>
      <c r="F299" s="748"/>
      <c r="G299" s="748"/>
      <c r="H299" s="748"/>
      <c r="I299" s="748"/>
      <c r="J299" s="748"/>
      <c r="K299" s="748"/>
      <c r="L299" s="748"/>
      <c r="M299" s="748"/>
      <c r="N299" s="748"/>
      <c r="O299" s="749"/>
      <c r="P299" s="740" t="s">
        <v>78</v>
      </c>
      <c r="Q299" s="741"/>
      <c r="R299" s="741"/>
      <c r="S299" s="741"/>
      <c r="T299" s="741"/>
      <c r="U299" s="741"/>
      <c r="V299" s="74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54" t="s">
        <v>144</v>
      </c>
      <c r="B300" s="748"/>
      <c r="C300" s="748"/>
      <c r="D300" s="748"/>
      <c r="E300" s="748"/>
      <c r="F300" s="748"/>
      <c r="G300" s="748"/>
      <c r="H300" s="748"/>
      <c r="I300" s="748"/>
      <c r="J300" s="748"/>
      <c r="K300" s="748"/>
      <c r="L300" s="748"/>
      <c r="M300" s="748"/>
      <c r="N300" s="748"/>
      <c r="O300" s="748"/>
      <c r="P300" s="748"/>
      <c r="Q300" s="748"/>
      <c r="R300" s="748"/>
      <c r="S300" s="748"/>
      <c r="T300" s="748"/>
      <c r="U300" s="748"/>
      <c r="V300" s="748"/>
      <c r="W300" s="748"/>
      <c r="X300" s="748"/>
      <c r="Y300" s="748"/>
      <c r="Z300" s="748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8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8"/>
      <c r="R301" s="738"/>
      <c r="S301" s="738"/>
      <c r="T301" s="739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7"/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9"/>
      <c r="P302" s="740" t="s">
        <v>78</v>
      </c>
      <c r="Q302" s="741"/>
      <c r="R302" s="741"/>
      <c r="S302" s="741"/>
      <c r="T302" s="741"/>
      <c r="U302" s="741"/>
      <c r="V302" s="74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8"/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9"/>
      <c r="P303" s="740" t="s">
        <v>78</v>
      </c>
      <c r="Q303" s="741"/>
      <c r="R303" s="741"/>
      <c r="S303" s="741"/>
      <c r="T303" s="741"/>
      <c r="U303" s="741"/>
      <c r="V303" s="74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54" t="s">
        <v>62</v>
      </c>
      <c r="B304" s="748"/>
      <c r="C304" s="748"/>
      <c r="D304" s="748"/>
      <c r="E304" s="748"/>
      <c r="F304" s="748"/>
      <c r="G304" s="748"/>
      <c r="H304" s="748"/>
      <c r="I304" s="748"/>
      <c r="J304" s="748"/>
      <c r="K304" s="748"/>
      <c r="L304" s="748"/>
      <c r="M304" s="748"/>
      <c r="N304" s="748"/>
      <c r="O304" s="748"/>
      <c r="P304" s="748"/>
      <c r="Q304" s="748"/>
      <c r="R304" s="748"/>
      <c r="S304" s="748"/>
      <c r="T304" s="748"/>
      <c r="U304" s="748"/>
      <c r="V304" s="748"/>
      <c r="W304" s="748"/>
      <c r="X304" s="748"/>
      <c r="Y304" s="748"/>
      <c r="Z304" s="748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8"/>
      <c r="R305" s="738"/>
      <c r="S305" s="738"/>
      <c r="T305" s="739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7"/>
      <c r="B306" s="748"/>
      <c r="C306" s="748"/>
      <c r="D306" s="748"/>
      <c r="E306" s="748"/>
      <c r="F306" s="748"/>
      <c r="G306" s="748"/>
      <c r="H306" s="748"/>
      <c r="I306" s="748"/>
      <c r="J306" s="748"/>
      <c r="K306" s="748"/>
      <c r="L306" s="748"/>
      <c r="M306" s="748"/>
      <c r="N306" s="748"/>
      <c r="O306" s="749"/>
      <c r="P306" s="740" t="s">
        <v>78</v>
      </c>
      <c r="Q306" s="741"/>
      <c r="R306" s="741"/>
      <c r="S306" s="741"/>
      <c r="T306" s="741"/>
      <c r="U306" s="741"/>
      <c r="V306" s="74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8"/>
      <c r="B307" s="748"/>
      <c r="C307" s="748"/>
      <c r="D307" s="748"/>
      <c r="E307" s="748"/>
      <c r="F307" s="748"/>
      <c r="G307" s="748"/>
      <c r="H307" s="748"/>
      <c r="I307" s="748"/>
      <c r="J307" s="748"/>
      <c r="K307" s="748"/>
      <c r="L307" s="748"/>
      <c r="M307" s="748"/>
      <c r="N307" s="748"/>
      <c r="O307" s="749"/>
      <c r="P307" s="740" t="s">
        <v>78</v>
      </c>
      <c r="Q307" s="741"/>
      <c r="R307" s="741"/>
      <c r="S307" s="741"/>
      <c r="T307" s="741"/>
      <c r="U307" s="741"/>
      <c r="V307" s="74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57" t="s">
        <v>504</v>
      </c>
      <c r="B308" s="748"/>
      <c r="C308" s="748"/>
      <c r="D308" s="748"/>
      <c r="E308" s="748"/>
      <c r="F308" s="748"/>
      <c r="G308" s="748"/>
      <c r="H308" s="748"/>
      <c r="I308" s="748"/>
      <c r="J308" s="748"/>
      <c r="K308" s="748"/>
      <c r="L308" s="748"/>
      <c r="M308" s="748"/>
      <c r="N308" s="748"/>
      <c r="O308" s="748"/>
      <c r="P308" s="748"/>
      <c r="Q308" s="748"/>
      <c r="R308" s="748"/>
      <c r="S308" s="748"/>
      <c r="T308" s="748"/>
      <c r="U308" s="748"/>
      <c r="V308" s="748"/>
      <c r="W308" s="748"/>
      <c r="X308" s="748"/>
      <c r="Y308" s="748"/>
      <c r="Z308" s="748"/>
      <c r="AA308" s="722"/>
      <c r="AB308" s="722"/>
      <c r="AC308" s="722"/>
    </row>
    <row r="309" spans="1:68" ht="14.25" customHeight="1" x14ac:dyDescent="0.25">
      <c r="A309" s="754" t="s">
        <v>88</v>
      </c>
      <c r="B309" s="748"/>
      <c r="C309" s="748"/>
      <c r="D309" s="748"/>
      <c r="E309" s="748"/>
      <c r="F309" s="748"/>
      <c r="G309" s="748"/>
      <c r="H309" s="748"/>
      <c r="I309" s="748"/>
      <c r="J309" s="748"/>
      <c r="K309" s="748"/>
      <c r="L309" s="748"/>
      <c r="M309" s="748"/>
      <c r="N309" s="748"/>
      <c r="O309" s="748"/>
      <c r="P309" s="748"/>
      <c r="Q309" s="748"/>
      <c r="R309" s="748"/>
      <c r="S309" s="748"/>
      <c r="T309" s="748"/>
      <c r="U309" s="748"/>
      <c r="V309" s="748"/>
      <c r="W309" s="748"/>
      <c r="X309" s="748"/>
      <c r="Y309" s="748"/>
      <c r="Z309" s="748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8"/>
      <c r="R310" s="738"/>
      <c r="S310" s="738"/>
      <c r="T310" s="739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7"/>
      <c r="B311" s="748"/>
      <c r="C311" s="748"/>
      <c r="D311" s="748"/>
      <c r="E311" s="748"/>
      <c r="F311" s="748"/>
      <c r="G311" s="748"/>
      <c r="H311" s="748"/>
      <c r="I311" s="748"/>
      <c r="J311" s="748"/>
      <c r="K311" s="748"/>
      <c r="L311" s="748"/>
      <c r="M311" s="748"/>
      <c r="N311" s="748"/>
      <c r="O311" s="749"/>
      <c r="P311" s="740" t="s">
        <v>78</v>
      </c>
      <c r="Q311" s="741"/>
      <c r="R311" s="741"/>
      <c r="S311" s="741"/>
      <c r="T311" s="741"/>
      <c r="U311" s="741"/>
      <c r="V311" s="74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8"/>
      <c r="B312" s="748"/>
      <c r="C312" s="748"/>
      <c r="D312" s="748"/>
      <c r="E312" s="748"/>
      <c r="F312" s="748"/>
      <c r="G312" s="748"/>
      <c r="H312" s="748"/>
      <c r="I312" s="748"/>
      <c r="J312" s="748"/>
      <c r="K312" s="748"/>
      <c r="L312" s="748"/>
      <c r="M312" s="748"/>
      <c r="N312" s="748"/>
      <c r="O312" s="749"/>
      <c r="P312" s="740" t="s">
        <v>78</v>
      </c>
      <c r="Q312" s="741"/>
      <c r="R312" s="741"/>
      <c r="S312" s="741"/>
      <c r="T312" s="741"/>
      <c r="U312" s="741"/>
      <c r="V312" s="74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54" t="s">
        <v>144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8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8"/>
      <c r="R314" s="738"/>
      <c r="S314" s="738"/>
      <c r="T314" s="739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7"/>
      <c r="B315" s="748"/>
      <c r="C315" s="748"/>
      <c r="D315" s="748"/>
      <c r="E315" s="748"/>
      <c r="F315" s="748"/>
      <c r="G315" s="748"/>
      <c r="H315" s="748"/>
      <c r="I315" s="748"/>
      <c r="J315" s="748"/>
      <c r="K315" s="748"/>
      <c r="L315" s="748"/>
      <c r="M315" s="748"/>
      <c r="N315" s="748"/>
      <c r="O315" s="749"/>
      <c r="P315" s="740" t="s">
        <v>78</v>
      </c>
      <c r="Q315" s="741"/>
      <c r="R315" s="741"/>
      <c r="S315" s="741"/>
      <c r="T315" s="741"/>
      <c r="U315" s="741"/>
      <c r="V315" s="74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8"/>
      <c r="B316" s="748"/>
      <c r="C316" s="748"/>
      <c r="D316" s="748"/>
      <c r="E316" s="748"/>
      <c r="F316" s="748"/>
      <c r="G316" s="748"/>
      <c r="H316" s="748"/>
      <c r="I316" s="748"/>
      <c r="J316" s="748"/>
      <c r="K316" s="748"/>
      <c r="L316" s="748"/>
      <c r="M316" s="748"/>
      <c r="N316" s="748"/>
      <c r="O316" s="749"/>
      <c r="P316" s="740" t="s">
        <v>78</v>
      </c>
      <c r="Q316" s="741"/>
      <c r="R316" s="741"/>
      <c r="S316" s="741"/>
      <c r="T316" s="741"/>
      <c r="U316" s="741"/>
      <c r="V316" s="74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54" t="s">
        <v>62</v>
      </c>
      <c r="B317" s="748"/>
      <c r="C317" s="748"/>
      <c r="D317" s="748"/>
      <c r="E317" s="748"/>
      <c r="F317" s="748"/>
      <c r="G317" s="748"/>
      <c r="H317" s="748"/>
      <c r="I317" s="748"/>
      <c r="J317" s="748"/>
      <c r="K317" s="748"/>
      <c r="L317" s="748"/>
      <c r="M317" s="748"/>
      <c r="N317" s="748"/>
      <c r="O317" s="748"/>
      <c r="P317" s="748"/>
      <c r="Q317" s="748"/>
      <c r="R317" s="748"/>
      <c r="S317" s="748"/>
      <c r="T317" s="748"/>
      <c r="U317" s="748"/>
      <c r="V317" s="748"/>
      <c r="W317" s="748"/>
      <c r="X317" s="748"/>
      <c r="Y317" s="748"/>
      <c r="Z317" s="748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8"/>
      <c r="R318" s="738"/>
      <c r="S318" s="738"/>
      <c r="T318" s="739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76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8"/>
      <c r="R319" s="738"/>
      <c r="S319" s="738"/>
      <c r="T319" s="739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7"/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9"/>
      <c r="P320" s="740" t="s">
        <v>78</v>
      </c>
      <c r="Q320" s="741"/>
      <c r="R320" s="741"/>
      <c r="S320" s="741"/>
      <c r="T320" s="741"/>
      <c r="U320" s="741"/>
      <c r="V320" s="74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8"/>
      <c r="B321" s="748"/>
      <c r="C321" s="748"/>
      <c r="D321" s="748"/>
      <c r="E321" s="748"/>
      <c r="F321" s="748"/>
      <c r="G321" s="748"/>
      <c r="H321" s="748"/>
      <c r="I321" s="748"/>
      <c r="J321" s="748"/>
      <c r="K321" s="748"/>
      <c r="L321" s="748"/>
      <c r="M321" s="748"/>
      <c r="N321" s="748"/>
      <c r="O321" s="749"/>
      <c r="P321" s="740" t="s">
        <v>78</v>
      </c>
      <c r="Q321" s="741"/>
      <c r="R321" s="741"/>
      <c r="S321" s="741"/>
      <c r="T321" s="741"/>
      <c r="U321" s="741"/>
      <c r="V321" s="74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57" t="s">
        <v>517</v>
      </c>
      <c r="B322" s="748"/>
      <c r="C322" s="748"/>
      <c r="D322" s="748"/>
      <c r="E322" s="748"/>
      <c r="F322" s="748"/>
      <c r="G322" s="748"/>
      <c r="H322" s="748"/>
      <c r="I322" s="748"/>
      <c r="J322" s="748"/>
      <c r="K322" s="748"/>
      <c r="L322" s="748"/>
      <c r="M322" s="748"/>
      <c r="N322" s="748"/>
      <c r="O322" s="748"/>
      <c r="P322" s="748"/>
      <c r="Q322" s="748"/>
      <c r="R322" s="748"/>
      <c r="S322" s="748"/>
      <c r="T322" s="748"/>
      <c r="U322" s="748"/>
      <c r="V322" s="748"/>
      <c r="W322" s="748"/>
      <c r="X322" s="748"/>
      <c r="Y322" s="748"/>
      <c r="Z322" s="748"/>
      <c r="AA322" s="722"/>
      <c r="AB322" s="722"/>
      <c r="AC322" s="722"/>
    </row>
    <row r="323" spans="1:68" ht="14.25" customHeight="1" x14ac:dyDescent="0.25">
      <c r="A323" s="754" t="s">
        <v>88</v>
      </c>
      <c r="B323" s="748"/>
      <c r="C323" s="748"/>
      <c r="D323" s="748"/>
      <c r="E323" s="748"/>
      <c r="F323" s="748"/>
      <c r="G323" s="748"/>
      <c r="H323" s="748"/>
      <c r="I323" s="748"/>
      <c r="J323" s="748"/>
      <c r="K323" s="748"/>
      <c r="L323" s="748"/>
      <c r="M323" s="748"/>
      <c r="N323" s="748"/>
      <c r="O323" s="748"/>
      <c r="P323" s="748"/>
      <c r="Q323" s="748"/>
      <c r="R323" s="748"/>
      <c r="S323" s="748"/>
      <c r="T323" s="748"/>
      <c r="U323" s="748"/>
      <c r="V323" s="748"/>
      <c r="W323" s="748"/>
      <c r="X323" s="748"/>
      <c r="Y323" s="748"/>
      <c r="Z323" s="748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8"/>
      <c r="R324" s="738"/>
      <c r="S324" s="738"/>
      <c r="T324" s="739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7"/>
      <c r="B325" s="748"/>
      <c r="C325" s="748"/>
      <c r="D325" s="748"/>
      <c r="E325" s="748"/>
      <c r="F325" s="748"/>
      <c r="G325" s="748"/>
      <c r="H325" s="748"/>
      <c r="I325" s="748"/>
      <c r="J325" s="748"/>
      <c r="K325" s="748"/>
      <c r="L325" s="748"/>
      <c r="M325" s="748"/>
      <c r="N325" s="748"/>
      <c r="O325" s="749"/>
      <c r="P325" s="740" t="s">
        <v>78</v>
      </c>
      <c r="Q325" s="741"/>
      <c r="R325" s="741"/>
      <c r="S325" s="741"/>
      <c r="T325" s="741"/>
      <c r="U325" s="741"/>
      <c r="V325" s="74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8"/>
      <c r="B326" s="748"/>
      <c r="C326" s="748"/>
      <c r="D326" s="748"/>
      <c r="E326" s="748"/>
      <c r="F326" s="748"/>
      <c r="G326" s="748"/>
      <c r="H326" s="748"/>
      <c r="I326" s="748"/>
      <c r="J326" s="748"/>
      <c r="K326" s="748"/>
      <c r="L326" s="748"/>
      <c r="M326" s="748"/>
      <c r="N326" s="748"/>
      <c r="O326" s="749"/>
      <c r="P326" s="740" t="s">
        <v>78</v>
      </c>
      <c r="Q326" s="741"/>
      <c r="R326" s="741"/>
      <c r="S326" s="741"/>
      <c r="T326" s="741"/>
      <c r="U326" s="741"/>
      <c r="V326" s="74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54" t="s">
        <v>144</v>
      </c>
      <c r="B327" s="748"/>
      <c r="C327" s="748"/>
      <c r="D327" s="748"/>
      <c r="E327" s="748"/>
      <c r="F327" s="748"/>
      <c r="G327" s="748"/>
      <c r="H327" s="748"/>
      <c r="I327" s="748"/>
      <c r="J327" s="748"/>
      <c r="K327" s="748"/>
      <c r="L327" s="748"/>
      <c r="M327" s="748"/>
      <c r="N327" s="748"/>
      <c r="O327" s="748"/>
      <c r="P327" s="748"/>
      <c r="Q327" s="748"/>
      <c r="R327" s="748"/>
      <c r="S327" s="748"/>
      <c r="T327" s="748"/>
      <c r="U327" s="748"/>
      <c r="V327" s="748"/>
      <c r="W327" s="748"/>
      <c r="X327" s="748"/>
      <c r="Y327" s="748"/>
      <c r="Z327" s="748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11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8"/>
      <c r="R328" s="738"/>
      <c r="S328" s="738"/>
      <c r="T328" s="739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11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8"/>
      <c r="R329" s="738"/>
      <c r="S329" s="738"/>
      <c r="T329" s="739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7"/>
      <c r="B330" s="748"/>
      <c r="C330" s="748"/>
      <c r="D330" s="748"/>
      <c r="E330" s="748"/>
      <c r="F330" s="748"/>
      <c r="G330" s="748"/>
      <c r="H330" s="748"/>
      <c r="I330" s="748"/>
      <c r="J330" s="748"/>
      <c r="K330" s="748"/>
      <c r="L330" s="748"/>
      <c r="M330" s="748"/>
      <c r="N330" s="748"/>
      <c r="O330" s="749"/>
      <c r="P330" s="740" t="s">
        <v>78</v>
      </c>
      <c r="Q330" s="741"/>
      <c r="R330" s="741"/>
      <c r="S330" s="741"/>
      <c r="T330" s="741"/>
      <c r="U330" s="741"/>
      <c r="V330" s="74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8"/>
      <c r="B331" s="748"/>
      <c r="C331" s="748"/>
      <c r="D331" s="748"/>
      <c r="E331" s="748"/>
      <c r="F331" s="748"/>
      <c r="G331" s="748"/>
      <c r="H331" s="748"/>
      <c r="I331" s="748"/>
      <c r="J331" s="748"/>
      <c r="K331" s="748"/>
      <c r="L331" s="748"/>
      <c r="M331" s="748"/>
      <c r="N331" s="748"/>
      <c r="O331" s="749"/>
      <c r="P331" s="740" t="s">
        <v>78</v>
      </c>
      <c r="Q331" s="741"/>
      <c r="R331" s="741"/>
      <c r="S331" s="741"/>
      <c r="T331" s="741"/>
      <c r="U331" s="741"/>
      <c r="V331" s="74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54" t="s">
        <v>62</v>
      </c>
      <c r="B332" s="748"/>
      <c r="C332" s="748"/>
      <c r="D332" s="748"/>
      <c r="E332" s="748"/>
      <c r="F332" s="748"/>
      <c r="G332" s="748"/>
      <c r="H332" s="748"/>
      <c r="I332" s="748"/>
      <c r="J332" s="748"/>
      <c r="K332" s="748"/>
      <c r="L332" s="748"/>
      <c r="M332" s="748"/>
      <c r="N332" s="748"/>
      <c r="O332" s="748"/>
      <c r="P332" s="748"/>
      <c r="Q332" s="748"/>
      <c r="R332" s="748"/>
      <c r="S332" s="748"/>
      <c r="T332" s="748"/>
      <c r="U332" s="748"/>
      <c r="V332" s="748"/>
      <c r="W332" s="748"/>
      <c r="X332" s="748"/>
      <c r="Y332" s="748"/>
      <c r="Z332" s="748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8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8"/>
      <c r="R333" s="738"/>
      <c r="S333" s="738"/>
      <c r="T333" s="739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9"/>
      <c r="P334" s="740" t="s">
        <v>78</v>
      </c>
      <c r="Q334" s="741"/>
      <c r="R334" s="741"/>
      <c r="S334" s="741"/>
      <c r="T334" s="741"/>
      <c r="U334" s="741"/>
      <c r="V334" s="74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8"/>
      <c r="B335" s="748"/>
      <c r="C335" s="748"/>
      <c r="D335" s="748"/>
      <c r="E335" s="748"/>
      <c r="F335" s="748"/>
      <c r="G335" s="748"/>
      <c r="H335" s="748"/>
      <c r="I335" s="748"/>
      <c r="J335" s="748"/>
      <c r="K335" s="748"/>
      <c r="L335" s="748"/>
      <c r="M335" s="748"/>
      <c r="N335" s="748"/>
      <c r="O335" s="749"/>
      <c r="P335" s="740" t="s">
        <v>78</v>
      </c>
      <c r="Q335" s="741"/>
      <c r="R335" s="741"/>
      <c r="S335" s="741"/>
      <c r="T335" s="741"/>
      <c r="U335" s="741"/>
      <c r="V335" s="74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57" t="s">
        <v>528</v>
      </c>
      <c r="B336" s="748"/>
      <c r="C336" s="748"/>
      <c r="D336" s="748"/>
      <c r="E336" s="748"/>
      <c r="F336" s="748"/>
      <c r="G336" s="748"/>
      <c r="H336" s="748"/>
      <c r="I336" s="748"/>
      <c r="J336" s="748"/>
      <c r="K336" s="748"/>
      <c r="L336" s="748"/>
      <c r="M336" s="748"/>
      <c r="N336" s="748"/>
      <c r="O336" s="748"/>
      <c r="P336" s="748"/>
      <c r="Q336" s="748"/>
      <c r="R336" s="748"/>
      <c r="S336" s="748"/>
      <c r="T336" s="748"/>
      <c r="U336" s="748"/>
      <c r="V336" s="748"/>
      <c r="W336" s="748"/>
      <c r="X336" s="748"/>
      <c r="Y336" s="748"/>
      <c r="Z336" s="748"/>
      <c r="AA336" s="722"/>
      <c r="AB336" s="722"/>
      <c r="AC336" s="722"/>
    </row>
    <row r="337" spans="1:68" ht="14.25" customHeight="1" x14ac:dyDescent="0.25">
      <c r="A337" s="754" t="s">
        <v>88</v>
      </c>
      <c r="B337" s="748"/>
      <c r="C337" s="748"/>
      <c r="D337" s="748"/>
      <c r="E337" s="748"/>
      <c r="F337" s="748"/>
      <c r="G337" s="748"/>
      <c r="H337" s="748"/>
      <c r="I337" s="748"/>
      <c r="J337" s="748"/>
      <c r="K337" s="748"/>
      <c r="L337" s="748"/>
      <c r="M337" s="748"/>
      <c r="N337" s="748"/>
      <c r="O337" s="748"/>
      <c r="P337" s="748"/>
      <c r="Q337" s="748"/>
      <c r="R337" s="748"/>
      <c r="S337" s="748"/>
      <c r="T337" s="748"/>
      <c r="U337" s="748"/>
      <c r="V337" s="748"/>
      <c r="W337" s="748"/>
      <c r="X337" s="748"/>
      <c r="Y337" s="748"/>
      <c r="Z337" s="748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75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8"/>
      <c r="R338" s="738"/>
      <c r="S338" s="738"/>
      <c r="T338" s="739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7"/>
      <c r="B339" s="748"/>
      <c r="C339" s="748"/>
      <c r="D339" s="748"/>
      <c r="E339" s="748"/>
      <c r="F339" s="748"/>
      <c r="G339" s="748"/>
      <c r="H339" s="748"/>
      <c r="I339" s="748"/>
      <c r="J339" s="748"/>
      <c r="K339" s="748"/>
      <c r="L339" s="748"/>
      <c r="M339" s="748"/>
      <c r="N339" s="748"/>
      <c r="O339" s="749"/>
      <c r="P339" s="740" t="s">
        <v>78</v>
      </c>
      <c r="Q339" s="741"/>
      <c r="R339" s="741"/>
      <c r="S339" s="741"/>
      <c r="T339" s="741"/>
      <c r="U339" s="741"/>
      <c r="V339" s="74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8"/>
      <c r="B340" s="748"/>
      <c r="C340" s="748"/>
      <c r="D340" s="748"/>
      <c r="E340" s="748"/>
      <c r="F340" s="748"/>
      <c r="G340" s="748"/>
      <c r="H340" s="748"/>
      <c r="I340" s="748"/>
      <c r="J340" s="748"/>
      <c r="K340" s="748"/>
      <c r="L340" s="748"/>
      <c r="M340" s="748"/>
      <c r="N340" s="748"/>
      <c r="O340" s="749"/>
      <c r="P340" s="740" t="s">
        <v>78</v>
      </c>
      <c r="Q340" s="741"/>
      <c r="R340" s="741"/>
      <c r="S340" s="741"/>
      <c r="T340" s="741"/>
      <c r="U340" s="741"/>
      <c r="V340" s="74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54" t="s">
        <v>144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824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8"/>
      <c r="R342" s="738"/>
      <c r="S342" s="738"/>
      <c r="T342" s="739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7"/>
      <c r="B343" s="748"/>
      <c r="C343" s="748"/>
      <c r="D343" s="748"/>
      <c r="E343" s="748"/>
      <c r="F343" s="748"/>
      <c r="G343" s="748"/>
      <c r="H343" s="748"/>
      <c r="I343" s="748"/>
      <c r="J343" s="748"/>
      <c r="K343" s="748"/>
      <c r="L343" s="748"/>
      <c r="M343" s="748"/>
      <c r="N343" s="748"/>
      <c r="O343" s="749"/>
      <c r="P343" s="740" t="s">
        <v>78</v>
      </c>
      <c r="Q343" s="741"/>
      <c r="R343" s="741"/>
      <c r="S343" s="741"/>
      <c r="T343" s="741"/>
      <c r="U343" s="741"/>
      <c r="V343" s="74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8"/>
      <c r="B344" s="748"/>
      <c r="C344" s="748"/>
      <c r="D344" s="748"/>
      <c r="E344" s="748"/>
      <c r="F344" s="748"/>
      <c r="G344" s="748"/>
      <c r="H344" s="748"/>
      <c r="I344" s="748"/>
      <c r="J344" s="748"/>
      <c r="K344" s="748"/>
      <c r="L344" s="748"/>
      <c r="M344" s="748"/>
      <c r="N344" s="748"/>
      <c r="O344" s="749"/>
      <c r="P344" s="740" t="s">
        <v>78</v>
      </c>
      <c r="Q344" s="741"/>
      <c r="R344" s="741"/>
      <c r="S344" s="741"/>
      <c r="T344" s="741"/>
      <c r="U344" s="741"/>
      <c r="V344" s="74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57" t="s">
        <v>536</v>
      </c>
      <c r="B345" s="748"/>
      <c r="C345" s="748"/>
      <c r="D345" s="748"/>
      <c r="E345" s="748"/>
      <c r="F345" s="748"/>
      <c r="G345" s="748"/>
      <c r="H345" s="748"/>
      <c r="I345" s="748"/>
      <c r="J345" s="748"/>
      <c r="K345" s="748"/>
      <c r="L345" s="748"/>
      <c r="M345" s="748"/>
      <c r="N345" s="748"/>
      <c r="O345" s="748"/>
      <c r="P345" s="748"/>
      <c r="Q345" s="748"/>
      <c r="R345" s="748"/>
      <c r="S345" s="748"/>
      <c r="T345" s="748"/>
      <c r="U345" s="748"/>
      <c r="V345" s="748"/>
      <c r="W345" s="748"/>
      <c r="X345" s="748"/>
      <c r="Y345" s="748"/>
      <c r="Z345" s="748"/>
      <c r="AA345" s="722"/>
      <c r="AB345" s="722"/>
      <c r="AC345" s="722"/>
    </row>
    <row r="346" spans="1:68" ht="14.25" customHeight="1" x14ac:dyDescent="0.25">
      <c r="A346" s="754" t="s">
        <v>88</v>
      </c>
      <c r="B346" s="748"/>
      <c r="C346" s="748"/>
      <c r="D346" s="748"/>
      <c r="E346" s="748"/>
      <c r="F346" s="748"/>
      <c r="G346" s="748"/>
      <c r="H346" s="748"/>
      <c r="I346" s="748"/>
      <c r="J346" s="748"/>
      <c r="K346" s="748"/>
      <c r="L346" s="748"/>
      <c r="M346" s="748"/>
      <c r="N346" s="748"/>
      <c r="O346" s="748"/>
      <c r="P346" s="748"/>
      <c r="Q346" s="748"/>
      <c r="R346" s="748"/>
      <c r="S346" s="748"/>
      <c r="T346" s="748"/>
      <c r="U346" s="748"/>
      <c r="V346" s="748"/>
      <c r="W346" s="748"/>
      <c r="X346" s="748"/>
      <c r="Y346" s="748"/>
      <c r="Z346" s="748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81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8"/>
      <c r="R347" s="738"/>
      <c r="S347" s="738"/>
      <c r="T347" s="739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8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8"/>
      <c r="R348" s="738"/>
      <c r="S348" s="738"/>
      <c r="T348" s="739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8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8"/>
      <c r="R349" s="738"/>
      <c r="S349" s="738"/>
      <c r="T349" s="739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10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8"/>
      <c r="R350" s="738"/>
      <c r="S350" s="738"/>
      <c r="T350" s="739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10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8"/>
      <c r="R351" s="738"/>
      <c r="S351" s="738"/>
      <c r="T351" s="739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8"/>
      <c r="R352" s="738"/>
      <c r="S352" s="738"/>
      <c r="T352" s="739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8"/>
      <c r="R353" s="738"/>
      <c r="S353" s="738"/>
      <c r="T353" s="739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8"/>
      <c r="R354" s="738"/>
      <c r="S354" s="738"/>
      <c r="T354" s="739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7"/>
      <c r="B355" s="748"/>
      <c r="C355" s="748"/>
      <c r="D355" s="748"/>
      <c r="E355" s="748"/>
      <c r="F355" s="748"/>
      <c r="G355" s="748"/>
      <c r="H355" s="748"/>
      <c r="I355" s="748"/>
      <c r="J355" s="748"/>
      <c r="K355" s="748"/>
      <c r="L355" s="748"/>
      <c r="M355" s="748"/>
      <c r="N355" s="748"/>
      <c r="O355" s="749"/>
      <c r="P355" s="740" t="s">
        <v>78</v>
      </c>
      <c r="Q355" s="741"/>
      <c r="R355" s="741"/>
      <c r="S355" s="741"/>
      <c r="T355" s="741"/>
      <c r="U355" s="741"/>
      <c r="V355" s="74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8"/>
      <c r="B356" s="748"/>
      <c r="C356" s="748"/>
      <c r="D356" s="748"/>
      <c r="E356" s="748"/>
      <c r="F356" s="748"/>
      <c r="G356" s="748"/>
      <c r="H356" s="748"/>
      <c r="I356" s="748"/>
      <c r="J356" s="748"/>
      <c r="K356" s="748"/>
      <c r="L356" s="748"/>
      <c r="M356" s="748"/>
      <c r="N356" s="748"/>
      <c r="O356" s="749"/>
      <c r="P356" s="740" t="s">
        <v>78</v>
      </c>
      <c r="Q356" s="741"/>
      <c r="R356" s="741"/>
      <c r="S356" s="741"/>
      <c r="T356" s="741"/>
      <c r="U356" s="741"/>
      <c r="V356" s="74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54" t="s">
        <v>144</v>
      </c>
      <c r="B357" s="748"/>
      <c r="C357" s="748"/>
      <c r="D357" s="748"/>
      <c r="E357" s="748"/>
      <c r="F357" s="748"/>
      <c r="G357" s="748"/>
      <c r="H357" s="748"/>
      <c r="I357" s="748"/>
      <c r="J357" s="748"/>
      <c r="K357" s="748"/>
      <c r="L357" s="748"/>
      <c r="M357" s="748"/>
      <c r="N357" s="748"/>
      <c r="O357" s="748"/>
      <c r="P357" s="748"/>
      <c r="Q357" s="748"/>
      <c r="R357" s="748"/>
      <c r="S357" s="748"/>
      <c r="T357" s="748"/>
      <c r="U357" s="748"/>
      <c r="V357" s="748"/>
      <c r="W357" s="748"/>
      <c r="X357" s="748"/>
      <c r="Y357" s="748"/>
      <c r="Z357" s="748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10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8"/>
      <c r="R358" s="738"/>
      <c r="S358" s="738"/>
      <c r="T358" s="739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8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8"/>
      <c r="R359" s="738"/>
      <c r="S359" s="738"/>
      <c r="T359" s="739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8"/>
      <c r="R360" s="738"/>
      <c r="S360" s="738"/>
      <c r="T360" s="739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8"/>
      <c r="R361" s="738"/>
      <c r="S361" s="738"/>
      <c r="T361" s="739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8"/>
      <c r="C362" s="748"/>
      <c r="D362" s="748"/>
      <c r="E362" s="748"/>
      <c r="F362" s="748"/>
      <c r="G362" s="748"/>
      <c r="H362" s="748"/>
      <c r="I362" s="748"/>
      <c r="J362" s="748"/>
      <c r="K362" s="748"/>
      <c r="L362" s="748"/>
      <c r="M362" s="748"/>
      <c r="N362" s="748"/>
      <c r="O362" s="749"/>
      <c r="P362" s="740" t="s">
        <v>78</v>
      </c>
      <c r="Q362" s="741"/>
      <c r="R362" s="741"/>
      <c r="S362" s="741"/>
      <c r="T362" s="741"/>
      <c r="U362" s="741"/>
      <c r="V362" s="74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8"/>
      <c r="B363" s="748"/>
      <c r="C363" s="748"/>
      <c r="D363" s="748"/>
      <c r="E363" s="748"/>
      <c r="F363" s="748"/>
      <c r="G363" s="748"/>
      <c r="H363" s="748"/>
      <c r="I363" s="748"/>
      <c r="J363" s="748"/>
      <c r="K363" s="748"/>
      <c r="L363" s="748"/>
      <c r="M363" s="748"/>
      <c r="N363" s="748"/>
      <c r="O363" s="749"/>
      <c r="P363" s="740" t="s">
        <v>78</v>
      </c>
      <c r="Q363" s="741"/>
      <c r="R363" s="741"/>
      <c r="S363" s="741"/>
      <c r="T363" s="741"/>
      <c r="U363" s="741"/>
      <c r="V363" s="74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54" t="s">
        <v>62</v>
      </c>
      <c r="B364" s="748"/>
      <c r="C364" s="748"/>
      <c r="D364" s="748"/>
      <c r="E364" s="748"/>
      <c r="F364" s="748"/>
      <c r="G364" s="748"/>
      <c r="H364" s="748"/>
      <c r="I364" s="748"/>
      <c r="J364" s="748"/>
      <c r="K364" s="748"/>
      <c r="L364" s="748"/>
      <c r="M364" s="748"/>
      <c r="N364" s="748"/>
      <c r="O364" s="748"/>
      <c r="P364" s="748"/>
      <c r="Q364" s="748"/>
      <c r="R364" s="748"/>
      <c r="S364" s="748"/>
      <c r="T364" s="748"/>
      <c r="U364" s="748"/>
      <c r="V364" s="748"/>
      <c r="W364" s="748"/>
      <c r="X364" s="748"/>
      <c r="Y364" s="748"/>
      <c r="Z364" s="748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8"/>
      <c r="R365" s="738"/>
      <c r="S365" s="738"/>
      <c r="T365" s="739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11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8"/>
      <c r="R366" s="738"/>
      <c r="S366" s="738"/>
      <c r="T366" s="739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8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8"/>
      <c r="R367" s="738"/>
      <c r="S367" s="738"/>
      <c r="T367" s="739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7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8"/>
      <c r="R368" s="738"/>
      <c r="S368" s="738"/>
      <c r="T368" s="739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8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8"/>
      <c r="R369" s="738"/>
      <c r="S369" s="738"/>
      <c r="T369" s="739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8"/>
      <c r="R370" s="738"/>
      <c r="S370" s="738"/>
      <c r="T370" s="739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7"/>
      <c r="B371" s="748"/>
      <c r="C371" s="748"/>
      <c r="D371" s="748"/>
      <c r="E371" s="748"/>
      <c r="F371" s="748"/>
      <c r="G371" s="748"/>
      <c r="H371" s="748"/>
      <c r="I371" s="748"/>
      <c r="J371" s="748"/>
      <c r="K371" s="748"/>
      <c r="L371" s="748"/>
      <c r="M371" s="748"/>
      <c r="N371" s="748"/>
      <c r="O371" s="749"/>
      <c r="P371" s="740" t="s">
        <v>78</v>
      </c>
      <c r="Q371" s="741"/>
      <c r="R371" s="741"/>
      <c r="S371" s="741"/>
      <c r="T371" s="741"/>
      <c r="U371" s="741"/>
      <c r="V371" s="74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8"/>
      <c r="B372" s="748"/>
      <c r="C372" s="748"/>
      <c r="D372" s="748"/>
      <c r="E372" s="748"/>
      <c r="F372" s="748"/>
      <c r="G372" s="748"/>
      <c r="H372" s="748"/>
      <c r="I372" s="748"/>
      <c r="J372" s="748"/>
      <c r="K372" s="748"/>
      <c r="L372" s="748"/>
      <c r="M372" s="748"/>
      <c r="N372" s="748"/>
      <c r="O372" s="749"/>
      <c r="P372" s="740" t="s">
        <v>78</v>
      </c>
      <c r="Q372" s="741"/>
      <c r="R372" s="741"/>
      <c r="S372" s="741"/>
      <c r="T372" s="741"/>
      <c r="U372" s="741"/>
      <c r="V372" s="74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54" t="s">
        <v>173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8"/>
      <c r="R374" s="738"/>
      <c r="S374" s="738"/>
      <c r="T374" s="739"/>
      <c r="U374" s="34"/>
      <c r="V374" s="34"/>
      <c r="W374" s="35" t="s">
        <v>67</v>
      </c>
      <c r="X374" s="727">
        <v>67.2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71.352000000000004</v>
      </c>
      <c r="BN374" s="64">
        <f>IFERROR(Y374*I374/H374,"0")</f>
        <v>71.352000000000004</v>
      </c>
      <c r="BO374" s="64">
        <f>IFERROR(1/J374*(X374/H374),"0")</f>
        <v>0.125</v>
      </c>
      <c r="BP374" s="64">
        <f>IFERROR(1/J374*(Y374/H374),"0")</f>
        <v>0.125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8"/>
      <c r="R375" s="738"/>
      <c r="S375" s="738"/>
      <c r="T375" s="739"/>
      <c r="U375" s="34"/>
      <c r="V375" s="34"/>
      <c r="W375" s="35" t="s">
        <v>67</v>
      </c>
      <c r="X375" s="727">
        <v>124.8</v>
      </c>
      <c r="Y375" s="728">
        <f>IFERROR(IF(X375="",0,CEILING((X375/$H375),1)*$H375),"")</f>
        <v>124.8</v>
      </c>
      <c r="Z375" s="36">
        <f>IFERROR(IF(Y375=0,"",ROUNDUP(Y375/H375,0)*0.01898),"")</f>
        <v>0.30368000000000001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133.10400000000001</v>
      </c>
      <c r="BN375" s="64">
        <f>IFERROR(Y375*I375/H375,"0")</f>
        <v>133.10400000000001</v>
      </c>
      <c r="BO375" s="64">
        <f>IFERROR(1/J375*(X375/H375),"0")</f>
        <v>0.25</v>
      </c>
      <c r="BP375" s="64">
        <f>IFERROR(1/J375*(Y375/H375),"0")</f>
        <v>0.25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10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8"/>
      <c r="R376" s="738"/>
      <c r="S376" s="738"/>
      <c r="T376" s="739"/>
      <c r="U376" s="34"/>
      <c r="V376" s="34"/>
      <c r="W376" s="35" t="s">
        <v>67</v>
      </c>
      <c r="X376" s="727">
        <v>67.2</v>
      </c>
      <c r="Y376" s="728">
        <f>IFERROR(IF(X376="",0,CEILING((X376/$H376),1)*$H376),"")</f>
        <v>67.2</v>
      </c>
      <c r="Z376" s="36">
        <f>IFERROR(IF(Y376=0,"",ROUNDUP(Y376/H376,0)*0.01898),"")</f>
        <v>0.15184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71.352000000000004</v>
      </c>
      <c r="BN376" s="64">
        <f>IFERROR(Y376*I376/H376,"0")</f>
        <v>71.352000000000004</v>
      </c>
      <c r="BO376" s="64">
        <f>IFERROR(1/J376*(X376/H376),"0")</f>
        <v>0.125</v>
      </c>
      <c r="BP376" s="64">
        <f>IFERROR(1/J376*(Y376/H376),"0")</f>
        <v>0.125</v>
      </c>
    </row>
    <row r="377" spans="1:68" x14ac:dyDescent="0.2">
      <c r="A377" s="747"/>
      <c r="B377" s="748"/>
      <c r="C377" s="748"/>
      <c r="D377" s="748"/>
      <c r="E377" s="748"/>
      <c r="F377" s="748"/>
      <c r="G377" s="748"/>
      <c r="H377" s="748"/>
      <c r="I377" s="748"/>
      <c r="J377" s="748"/>
      <c r="K377" s="748"/>
      <c r="L377" s="748"/>
      <c r="M377" s="748"/>
      <c r="N377" s="748"/>
      <c r="O377" s="749"/>
      <c r="P377" s="740" t="s">
        <v>78</v>
      </c>
      <c r="Q377" s="741"/>
      <c r="R377" s="741"/>
      <c r="S377" s="741"/>
      <c r="T377" s="741"/>
      <c r="U377" s="741"/>
      <c r="V377" s="742"/>
      <c r="W377" s="37" t="s">
        <v>79</v>
      </c>
      <c r="X377" s="729">
        <f>IFERROR(X374/H374,"0")+IFERROR(X375/H375,"0")+IFERROR(X376/H376,"0")</f>
        <v>32</v>
      </c>
      <c r="Y377" s="729">
        <f>IFERROR(Y374/H374,"0")+IFERROR(Y375/H375,"0")+IFERROR(Y376/H376,"0")</f>
        <v>32</v>
      </c>
      <c r="Z377" s="729">
        <f>IFERROR(IF(Z374="",0,Z374),"0")+IFERROR(IF(Z375="",0,Z375),"0")+IFERROR(IF(Z376="",0,Z376),"0")</f>
        <v>0.60736000000000001</v>
      </c>
      <c r="AA377" s="730"/>
      <c r="AB377" s="730"/>
      <c r="AC377" s="730"/>
    </row>
    <row r="378" spans="1:68" x14ac:dyDescent="0.2">
      <c r="A378" s="748"/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9"/>
      <c r="P378" s="740" t="s">
        <v>78</v>
      </c>
      <c r="Q378" s="741"/>
      <c r="R378" s="741"/>
      <c r="S378" s="741"/>
      <c r="T378" s="741"/>
      <c r="U378" s="741"/>
      <c r="V378" s="742"/>
      <c r="W378" s="37" t="s">
        <v>67</v>
      </c>
      <c r="X378" s="729">
        <f>IFERROR(SUM(X374:X376),"0")</f>
        <v>259.2</v>
      </c>
      <c r="Y378" s="729">
        <f>IFERROR(SUM(Y374:Y376),"0")</f>
        <v>259.2</v>
      </c>
      <c r="Z378" s="37"/>
      <c r="AA378" s="730"/>
      <c r="AB378" s="730"/>
      <c r="AC378" s="730"/>
    </row>
    <row r="379" spans="1:68" ht="14.25" customHeight="1" x14ac:dyDescent="0.25">
      <c r="A379" s="754" t="s">
        <v>80</v>
      </c>
      <c r="B379" s="748"/>
      <c r="C379" s="748"/>
      <c r="D379" s="748"/>
      <c r="E379" s="748"/>
      <c r="F379" s="748"/>
      <c r="G379" s="748"/>
      <c r="H379" s="748"/>
      <c r="I379" s="748"/>
      <c r="J379" s="748"/>
      <c r="K379" s="748"/>
      <c r="L379" s="748"/>
      <c r="M379" s="748"/>
      <c r="N379" s="748"/>
      <c r="O379" s="748"/>
      <c r="P379" s="748"/>
      <c r="Q379" s="748"/>
      <c r="R379" s="748"/>
      <c r="S379" s="748"/>
      <c r="T379" s="748"/>
      <c r="U379" s="748"/>
      <c r="V379" s="748"/>
      <c r="W379" s="748"/>
      <c r="X379" s="748"/>
      <c r="Y379" s="748"/>
      <c r="Z379" s="748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41" t="s">
        <v>599</v>
      </c>
      <c r="Q380" s="738"/>
      <c r="R380" s="738"/>
      <c r="S380" s="738"/>
      <c r="T380" s="739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1109" t="s">
        <v>603</v>
      </c>
      <c r="Q381" s="738"/>
      <c r="R381" s="738"/>
      <c r="S381" s="738"/>
      <c r="T381" s="739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10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8"/>
      <c r="R382" s="738"/>
      <c r="S382" s="738"/>
      <c r="T382" s="739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7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8"/>
      <c r="R383" s="738"/>
      <c r="S383" s="738"/>
      <c r="T383" s="739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7"/>
      <c r="B384" s="748"/>
      <c r="C384" s="748"/>
      <c r="D384" s="748"/>
      <c r="E384" s="748"/>
      <c r="F384" s="748"/>
      <c r="G384" s="748"/>
      <c r="H384" s="748"/>
      <c r="I384" s="748"/>
      <c r="J384" s="748"/>
      <c r="K384" s="748"/>
      <c r="L384" s="748"/>
      <c r="M384" s="748"/>
      <c r="N384" s="748"/>
      <c r="O384" s="749"/>
      <c r="P384" s="740" t="s">
        <v>78</v>
      </c>
      <c r="Q384" s="741"/>
      <c r="R384" s="741"/>
      <c r="S384" s="741"/>
      <c r="T384" s="741"/>
      <c r="U384" s="741"/>
      <c r="V384" s="74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8"/>
      <c r="B385" s="748"/>
      <c r="C385" s="748"/>
      <c r="D385" s="748"/>
      <c r="E385" s="748"/>
      <c r="F385" s="748"/>
      <c r="G385" s="748"/>
      <c r="H385" s="748"/>
      <c r="I385" s="748"/>
      <c r="J385" s="748"/>
      <c r="K385" s="748"/>
      <c r="L385" s="748"/>
      <c r="M385" s="748"/>
      <c r="N385" s="748"/>
      <c r="O385" s="749"/>
      <c r="P385" s="740" t="s">
        <v>78</v>
      </c>
      <c r="Q385" s="741"/>
      <c r="R385" s="741"/>
      <c r="S385" s="741"/>
      <c r="T385" s="741"/>
      <c r="U385" s="741"/>
      <c r="V385" s="74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54" t="s">
        <v>610</v>
      </c>
      <c r="B386" s="748"/>
      <c r="C386" s="748"/>
      <c r="D386" s="748"/>
      <c r="E386" s="748"/>
      <c r="F386" s="748"/>
      <c r="G386" s="748"/>
      <c r="H386" s="748"/>
      <c r="I386" s="748"/>
      <c r="J386" s="748"/>
      <c r="K386" s="748"/>
      <c r="L386" s="748"/>
      <c r="M386" s="748"/>
      <c r="N386" s="748"/>
      <c r="O386" s="748"/>
      <c r="P386" s="748"/>
      <c r="Q386" s="748"/>
      <c r="R386" s="748"/>
      <c r="S386" s="748"/>
      <c r="T386" s="748"/>
      <c r="U386" s="748"/>
      <c r="V386" s="748"/>
      <c r="W386" s="748"/>
      <c r="X386" s="748"/>
      <c r="Y386" s="748"/>
      <c r="Z386" s="748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8"/>
      <c r="R387" s="738"/>
      <c r="S387" s="738"/>
      <c r="T387" s="739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8"/>
      <c r="R388" s="738"/>
      <c r="S388" s="738"/>
      <c r="T388" s="739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11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8"/>
      <c r="R389" s="738"/>
      <c r="S389" s="738"/>
      <c r="T389" s="739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7"/>
      <c r="B390" s="748"/>
      <c r="C390" s="748"/>
      <c r="D390" s="748"/>
      <c r="E390" s="748"/>
      <c r="F390" s="748"/>
      <c r="G390" s="748"/>
      <c r="H390" s="748"/>
      <c r="I390" s="748"/>
      <c r="J390" s="748"/>
      <c r="K390" s="748"/>
      <c r="L390" s="748"/>
      <c r="M390" s="748"/>
      <c r="N390" s="748"/>
      <c r="O390" s="749"/>
      <c r="P390" s="740" t="s">
        <v>78</v>
      </c>
      <c r="Q390" s="741"/>
      <c r="R390" s="741"/>
      <c r="S390" s="741"/>
      <c r="T390" s="741"/>
      <c r="U390" s="741"/>
      <c r="V390" s="74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8"/>
      <c r="B391" s="748"/>
      <c r="C391" s="748"/>
      <c r="D391" s="748"/>
      <c r="E391" s="748"/>
      <c r="F391" s="748"/>
      <c r="G391" s="748"/>
      <c r="H391" s="748"/>
      <c r="I391" s="748"/>
      <c r="J391" s="748"/>
      <c r="K391" s="748"/>
      <c r="L391" s="748"/>
      <c r="M391" s="748"/>
      <c r="N391" s="748"/>
      <c r="O391" s="749"/>
      <c r="P391" s="740" t="s">
        <v>78</v>
      </c>
      <c r="Q391" s="741"/>
      <c r="R391" s="741"/>
      <c r="S391" s="741"/>
      <c r="T391" s="741"/>
      <c r="U391" s="741"/>
      <c r="V391" s="74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57" t="s">
        <v>619</v>
      </c>
      <c r="B392" s="748"/>
      <c r="C392" s="748"/>
      <c r="D392" s="748"/>
      <c r="E392" s="748"/>
      <c r="F392" s="748"/>
      <c r="G392" s="748"/>
      <c r="H392" s="748"/>
      <c r="I392" s="748"/>
      <c r="J392" s="748"/>
      <c r="K392" s="748"/>
      <c r="L392" s="748"/>
      <c r="M392" s="748"/>
      <c r="N392" s="748"/>
      <c r="O392" s="748"/>
      <c r="P392" s="748"/>
      <c r="Q392" s="748"/>
      <c r="R392" s="748"/>
      <c r="S392" s="748"/>
      <c r="T392" s="748"/>
      <c r="U392" s="748"/>
      <c r="V392" s="748"/>
      <c r="W392" s="748"/>
      <c r="X392" s="748"/>
      <c r="Y392" s="748"/>
      <c r="Z392" s="748"/>
      <c r="AA392" s="722"/>
      <c r="AB392" s="722"/>
      <c r="AC392" s="722"/>
    </row>
    <row r="393" spans="1:68" ht="14.25" customHeight="1" x14ac:dyDescent="0.25">
      <c r="A393" s="754" t="s">
        <v>144</v>
      </c>
      <c r="B393" s="748"/>
      <c r="C393" s="748"/>
      <c r="D393" s="748"/>
      <c r="E393" s="748"/>
      <c r="F393" s="748"/>
      <c r="G393" s="748"/>
      <c r="H393" s="748"/>
      <c r="I393" s="748"/>
      <c r="J393" s="748"/>
      <c r="K393" s="748"/>
      <c r="L393" s="748"/>
      <c r="M393" s="748"/>
      <c r="N393" s="748"/>
      <c r="O393" s="748"/>
      <c r="P393" s="748"/>
      <c r="Q393" s="748"/>
      <c r="R393" s="748"/>
      <c r="S393" s="748"/>
      <c r="T393" s="748"/>
      <c r="U393" s="748"/>
      <c r="V393" s="748"/>
      <c r="W393" s="748"/>
      <c r="X393" s="748"/>
      <c r="Y393" s="748"/>
      <c r="Z393" s="748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10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8"/>
      <c r="R394" s="738"/>
      <c r="S394" s="738"/>
      <c r="T394" s="739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7"/>
      <c r="B395" s="748"/>
      <c r="C395" s="748"/>
      <c r="D395" s="748"/>
      <c r="E395" s="748"/>
      <c r="F395" s="748"/>
      <c r="G395" s="748"/>
      <c r="H395" s="748"/>
      <c r="I395" s="748"/>
      <c r="J395" s="748"/>
      <c r="K395" s="748"/>
      <c r="L395" s="748"/>
      <c r="M395" s="748"/>
      <c r="N395" s="748"/>
      <c r="O395" s="749"/>
      <c r="P395" s="740" t="s">
        <v>78</v>
      </c>
      <c r="Q395" s="741"/>
      <c r="R395" s="741"/>
      <c r="S395" s="741"/>
      <c r="T395" s="741"/>
      <c r="U395" s="741"/>
      <c r="V395" s="74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8"/>
      <c r="B396" s="748"/>
      <c r="C396" s="748"/>
      <c r="D396" s="748"/>
      <c r="E396" s="748"/>
      <c r="F396" s="748"/>
      <c r="G396" s="748"/>
      <c r="H396" s="748"/>
      <c r="I396" s="748"/>
      <c r="J396" s="748"/>
      <c r="K396" s="748"/>
      <c r="L396" s="748"/>
      <c r="M396" s="748"/>
      <c r="N396" s="748"/>
      <c r="O396" s="749"/>
      <c r="P396" s="740" t="s">
        <v>78</v>
      </c>
      <c r="Q396" s="741"/>
      <c r="R396" s="741"/>
      <c r="S396" s="741"/>
      <c r="T396" s="741"/>
      <c r="U396" s="741"/>
      <c r="V396" s="74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54" t="s">
        <v>62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8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8"/>
      <c r="R398" s="738"/>
      <c r="S398" s="738"/>
      <c r="T398" s="739"/>
      <c r="U398" s="34"/>
      <c r="V398" s="34"/>
      <c r="W398" s="35" t="s">
        <v>67</v>
      </c>
      <c r="X398" s="727">
        <v>129.6</v>
      </c>
      <c r="Y398" s="728">
        <f>IFERROR(IF(X398="",0,CEILING((X398/$H398),1)*$H398),"")</f>
        <v>129.6</v>
      </c>
      <c r="Z398" s="36">
        <f>IFERROR(IF(Y398=0,"",ROUNDUP(Y398/H398,0)*0.01898),"")</f>
        <v>0.30368000000000001</v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137.904</v>
      </c>
      <c r="BN398" s="64">
        <f>IFERROR(Y398*I398/H398,"0")</f>
        <v>137.904</v>
      </c>
      <c r="BO398" s="64">
        <f>IFERROR(1/J398*(X398/H398),"0")</f>
        <v>0.25</v>
      </c>
      <c r="BP398" s="64">
        <f>IFERROR(1/J398*(Y398/H398),"0")</f>
        <v>0.25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8"/>
      <c r="R399" s="738"/>
      <c r="S399" s="738"/>
      <c r="T399" s="739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10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8"/>
      <c r="R400" s="738"/>
      <c r="S400" s="738"/>
      <c r="T400" s="739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8"/>
      <c r="C401" s="748"/>
      <c r="D401" s="748"/>
      <c r="E401" s="748"/>
      <c r="F401" s="748"/>
      <c r="G401" s="748"/>
      <c r="H401" s="748"/>
      <c r="I401" s="748"/>
      <c r="J401" s="748"/>
      <c r="K401" s="748"/>
      <c r="L401" s="748"/>
      <c r="M401" s="748"/>
      <c r="N401" s="748"/>
      <c r="O401" s="749"/>
      <c r="P401" s="740" t="s">
        <v>78</v>
      </c>
      <c r="Q401" s="741"/>
      <c r="R401" s="741"/>
      <c r="S401" s="741"/>
      <c r="T401" s="741"/>
      <c r="U401" s="741"/>
      <c r="V401" s="742"/>
      <c r="W401" s="37" t="s">
        <v>79</v>
      </c>
      <c r="X401" s="729">
        <f>IFERROR(X398/H398,"0")+IFERROR(X399/H399,"0")+IFERROR(X400/H400,"0")</f>
        <v>16</v>
      </c>
      <c r="Y401" s="729">
        <f>IFERROR(Y398/H398,"0")+IFERROR(Y399/H399,"0")+IFERROR(Y400/H400,"0")</f>
        <v>16</v>
      </c>
      <c r="Z401" s="729">
        <f>IFERROR(IF(Z398="",0,Z398),"0")+IFERROR(IF(Z399="",0,Z399),"0")+IFERROR(IF(Z400="",0,Z400),"0")</f>
        <v>0.30368000000000001</v>
      </c>
      <c r="AA401" s="730"/>
      <c r="AB401" s="730"/>
      <c r="AC401" s="730"/>
    </row>
    <row r="402" spans="1:68" x14ac:dyDescent="0.2">
      <c r="A402" s="748"/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9"/>
      <c r="P402" s="740" t="s">
        <v>78</v>
      </c>
      <c r="Q402" s="741"/>
      <c r="R402" s="741"/>
      <c r="S402" s="741"/>
      <c r="T402" s="741"/>
      <c r="U402" s="741"/>
      <c r="V402" s="742"/>
      <c r="W402" s="37" t="s">
        <v>67</v>
      </c>
      <c r="X402" s="729">
        <f>IFERROR(SUM(X398:X400),"0")</f>
        <v>129.6</v>
      </c>
      <c r="Y402" s="729">
        <f>IFERROR(SUM(Y398:Y400),"0")</f>
        <v>129.6</v>
      </c>
      <c r="Z402" s="37"/>
      <c r="AA402" s="730"/>
      <c r="AB402" s="730"/>
      <c r="AC402" s="730"/>
    </row>
    <row r="403" spans="1:68" ht="27.75" customHeight="1" x14ac:dyDescent="0.2">
      <c r="A403" s="859" t="s">
        <v>632</v>
      </c>
      <c r="B403" s="860"/>
      <c r="C403" s="860"/>
      <c r="D403" s="860"/>
      <c r="E403" s="860"/>
      <c r="F403" s="860"/>
      <c r="G403" s="860"/>
      <c r="H403" s="860"/>
      <c r="I403" s="860"/>
      <c r="J403" s="860"/>
      <c r="K403" s="860"/>
      <c r="L403" s="860"/>
      <c r="M403" s="860"/>
      <c r="N403" s="860"/>
      <c r="O403" s="860"/>
      <c r="P403" s="860"/>
      <c r="Q403" s="860"/>
      <c r="R403" s="860"/>
      <c r="S403" s="860"/>
      <c r="T403" s="860"/>
      <c r="U403" s="860"/>
      <c r="V403" s="860"/>
      <c r="W403" s="860"/>
      <c r="X403" s="860"/>
      <c r="Y403" s="860"/>
      <c r="Z403" s="860"/>
      <c r="AA403" s="48"/>
      <c r="AB403" s="48"/>
      <c r="AC403" s="48"/>
    </row>
    <row r="404" spans="1:68" ht="16.5" customHeight="1" x14ac:dyDescent="0.25">
      <c r="A404" s="757" t="s">
        <v>633</v>
      </c>
      <c r="B404" s="748"/>
      <c r="C404" s="748"/>
      <c r="D404" s="748"/>
      <c r="E404" s="748"/>
      <c r="F404" s="748"/>
      <c r="G404" s="748"/>
      <c r="H404" s="748"/>
      <c r="I404" s="748"/>
      <c r="J404" s="748"/>
      <c r="K404" s="748"/>
      <c r="L404" s="748"/>
      <c r="M404" s="748"/>
      <c r="N404" s="748"/>
      <c r="O404" s="748"/>
      <c r="P404" s="748"/>
      <c r="Q404" s="748"/>
      <c r="R404" s="748"/>
      <c r="S404" s="748"/>
      <c r="T404" s="748"/>
      <c r="U404" s="748"/>
      <c r="V404" s="748"/>
      <c r="W404" s="748"/>
      <c r="X404" s="748"/>
      <c r="Y404" s="748"/>
      <c r="Z404" s="748"/>
      <c r="AA404" s="722"/>
      <c r="AB404" s="722"/>
      <c r="AC404" s="722"/>
    </row>
    <row r="405" spans="1:68" ht="14.25" customHeight="1" x14ac:dyDescent="0.25">
      <c r="A405" s="754" t="s">
        <v>88</v>
      </c>
      <c r="B405" s="748"/>
      <c r="C405" s="748"/>
      <c r="D405" s="748"/>
      <c r="E405" s="748"/>
      <c r="F405" s="748"/>
      <c r="G405" s="748"/>
      <c r="H405" s="748"/>
      <c r="I405" s="748"/>
      <c r="J405" s="748"/>
      <c r="K405" s="748"/>
      <c r="L405" s="748"/>
      <c r="M405" s="748"/>
      <c r="N405" s="748"/>
      <c r="O405" s="748"/>
      <c r="P405" s="748"/>
      <c r="Q405" s="748"/>
      <c r="R405" s="748"/>
      <c r="S405" s="748"/>
      <c r="T405" s="748"/>
      <c r="U405" s="748"/>
      <c r="V405" s="748"/>
      <c r="W405" s="748"/>
      <c r="X405" s="748"/>
      <c r="Y405" s="748"/>
      <c r="Z405" s="748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10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8"/>
      <c r="R406" s="738"/>
      <c r="S406" s="738"/>
      <c r="T406" s="739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10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8"/>
      <c r="R407" s="738"/>
      <c r="S407" s="738"/>
      <c r="T407" s="739"/>
      <c r="U407" s="34"/>
      <c r="V407" s="34"/>
      <c r="W407" s="35" t="s">
        <v>67</v>
      </c>
      <c r="X407" s="727">
        <v>480</v>
      </c>
      <c r="Y407" s="728">
        <f t="shared" si="57"/>
        <v>480</v>
      </c>
      <c r="Z407" s="36">
        <f>IFERROR(IF(Y407=0,"",ROUNDUP(Y407/H407,0)*0.02039),"")</f>
        <v>0.65247999999999995</v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495.36</v>
      </c>
      <c r="BN407" s="64">
        <f t="shared" si="59"/>
        <v>495.36</v>
      </c>
      <c r="BO407" s="64">
        <f t="shared" si="60"/>
        <v>0.66666666666666663</v>
      </c>
      <c r="BP407" s="64">
        <f t="shared" si="61"/>
        <v>0.66666666666666663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8"/>
      <c r="R408" s="738"/>
      <c r="S408" s="738"/>
      <c r="T408" s="739"/>
      <c r="U408" s="34"/>
      <c r="V408" s="34"/>
      <c r="W408" s="35" t="s">
        <v>67</v>
      </c>
      <c r="X408" s="727">
        <v>360</v>
      </c>
      <c r="Y408" s="728">
        <f t="shared" si="57"/>
        <v>360</v>
      </c>
      <c r="Z408" s="36">
        <f>IFERROR(IF(Y408=0,"",ROUNDUP(Y408/H408,0)*0.02175),"")</f>
        <v>0.52200000000000002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371.52000000000004</v>
      </c>
      <c r="BN408" s="64">
        <f t="shared" si="59"/>
        <v>371.52000000000004</v>
      </c>
      <c r="BO408" s="64">
        <f t="shared" si="60"/>
        <v>0.5</v>
      </c>
      <c r="BP408" s="64">
        <f t="shared" si="61"/>
        <v>0.5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8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8"/>
      <c r="R409" s="738"/>
      <c r="S409" s="738"/>
      <c r="T409" s="739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8"/>
      <c r="R410" s="738"/>
      <c r="S410" s="738"/>
      <c r="T410" s="739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10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8"/>
      <c r="R411" s="738"/>
      <c r="S411" s="738"/>
      <c r="T411" s="739"/>
      <c r="U411" s="34"/>
      <c r="V411" s="34"/>
      <c r="W411" s="35" t="s">
        <v>67</v>
      </c>
      <c r="X411" s="727">
        <v>270</v>
      </c>
      <c r="Y411" s="728">
        <f t="shared" si="57"/>
        <v>270</v>
      </c>
      <c r="Z411" s="36">
        <f>IFERROR(IF(Y411=0,"",ROUNDUP(Y411/H411,0)*0.02175),"")</f>
        <v>0.39149999999999996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278.64000000000004</v>
      </c>
      <c r="BN411" s="64">
        <f t="shared" si="59"/>
        <v>278.64000000000004</v>
      </c>
      <c r="BO411" s="64">
        <f t="shared" si="60"/>
        <v>0.375</v>
      </c>
      <c r="BP411" s="64">
        <f t="shared" si="61"/>
        <v>0.375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8"/>
      <c r="R412" s="738"/>
      <c r="S412" s="738"/>
      <c r="T412" s="739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10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8"/>
      <c r="R413" s="738"/>
      <c r="S413" s="738"/>
      <c r="T413" s="739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10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8"/>
      <c r="R414" s="738"/>
      <c r="S414" s="738"/>
      <c r="T414" s="739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8"/>
      <c r="R415" s="738"/>
      <c r="S415" s="738"/>
      <c r="T415" s="739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7"/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9"/>
      <c r="P416" s="740" t="s">
        <v>78</v>
      </c>
      <c r="Q416" s="741"/>
      <c r="R416" s="741"/>
      <c r="S416" s="741"/>
      <c r="T416" s="741"/>
      <c r="U416" s="741"/>
      <c r="V416" s="74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1.5659799999999999</v>
      </c>
      <c r="AA416" s="730"/>
      <c r="AB416" s="730"/>
      <c r="AC416" s="730"/>
    </row>
    <row r="417" spans="1:68" x14ac:dyDescent="0.2">
      <c r="A417" s="748"/>
      <c r="B417" s="748"/>
      <c r="C417" s="748"/>
      <c r="D417" s="748"/>
      <c r="E417" s="748"/>
      <c r="F417" s="748"/>
      <c r="G417" s="748"/>
      <c r="H417" s="748"/>
      <c r="I417" s="748"/>
      <c r="J417" s="748"/>
      <c r="K417" s="748"/>
      <c r="L417" s="748"/>
      <c r="M417" s="748"/>
      <c r="N417" s="748"/>
      <c r="O417" s="749"/>
      <c r="P417" s="740" t="s">
        <v>78</v>
      </c>
      <c r="Q417" s="741"/>
      <c r="R417" s="741"/>
      <c r="S417" s="741"/>
      <c r="T417" s="741"/>
      <c r="U417" s="741"/>
      <c r="V417" s="742"/>
      <c r="W417" s="37" t="s">
        <v>67</v>
      </c>
      <c r="X417" s="729">
        <f>IFERROR(SUM(X406:X415),"0")</f>
        <v>1110</v>
      </c>
      <c r="Y417" s="729">
        <f>IFERROR(SUM(Y406:Y415),"0")</f>
        <v>1110</v>
      </c>
      <c r="Z417" s="37"/>
      <c r="AA417" s="730"/>
      <c r="AB417" s="730"/>
      <c r="AC417" s="730"/>
    </row>
    <row r="418" spans="1:68" ht="14.25" customHeight="1" x14ac:dyDescent="0.25">
      <c r="A418" s="754" t="s">
        <v>133</v>
      </c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8"/>
      <c r="P418" s="748"/>
      <c r="Q418" s="748"/>
      <c r="R418" s="748"/>
      <c r="S418" s="748"/>
      <c r="T418" s="748"/>
      <c r="U418" s="748"/>
      <c r="V418" s="748"/>
      <c r="W418" s="748"/>
      <c r="X418" s="748"/>
      <c r="Y418" s="748"/>
      <c r="Z418" s="748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8"/>
      <c r="R419" s="738"/>
      <c r="S419" s="738"/>
      <c r="T419" s="739"/>
      <c r="U419" s="34"/>
      <c r="V419" s="34"/>
      <c r="W419" s="35" t="s">
        <v>67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8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8"/>
      <c r="R420" s="738"/>
      <c r="S420" s="738"/>
      <c r="T420" s="739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8"/>
      <c r="C421" s="748"/>
      <c r="D421" s="748"/>
      <c r="E421" s="748"/>
      <c r="F421" s="748"/>
      <c r="G421" s="748"/>
      <c r="H421" s="748"/>
      <c r="I421" s="748"/>
      <c r="J421" s="748"/>
      <c r="K421" s="748"/>
      <c r="L421" s="748"/>
      <c r="M421" s="748"/>
      <c r="N421" s="748"/>
      <c r="O421" s="749"/>
      <c r="P421" s="740" t="s">
        <v>78</v>
      </c>
      <c r="Q421" s="741"/>
      <c r="R421" s="741"/>
      <c r="S421" s="741"/>
      <c r="T421" s="741"/>
      <c r="U421" s="741"/>
      <c r="V421" s="742"/>
      <c r="W421" s="37" t="s">
        <v>79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x14ac:dyDescent="0.2">
      <c r="A422" s="748"/>
      <c r="B422" s="748"/>
      <c r="C422" s="748"/>
      <c r="D422" s="748"/>
      <c r="E422" s="748"/>
      <c r="F422" s="748"/>
      <c r="G422" s="748"/>
      <c r="H422" s="748"/>
      <c r="I422" s="748"/>
      <c r="J422" s="748"/>
      <c r="K422" s="748"/>
      <c r="L422" s="748"/>
      <c r="M422" s="748"/>
      <c r="N422" s="748"/>
      <c r="O422" s="749"/>
      <c r="P422" s="740" t="s">
        <v>78</v>
      </c>
      <c r="Q422" s="741"/>
      <c r="R422" s="741"/>
      <c r="S422" s="741"/>
      <c r="T422" s="741"/>
      <c r="U422" s="741"/>
      <c r="V422" s="742"/>
      <c r="W422" s="37" t="s">
        <v>67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customHeight="1" x14ac:dyDescent="0.25">
      <c r="A423" s="754" t="s">
        <v>62</v>
      </c>
      <c r="B423" s="748"/>
      <c r="C423" s="748"/>
      <c r="D423" s="748"/>
      <c r="E423" s="748"/>
      <c r="F423" s="748"/>
      <c r="G423" s="748"/>
      <c r="H423" s="748"/>
      <c r="I423" s="748"/>
      <c r="J423" s="748"/>
      <c r="K423" s="748"/>
      <c r="L423" s="748"/>
      <c r="M423" s="748"/>
      <c r="N423" s="748"/>
      <c r="O423" s="748"/>
      <c r="P423" s="748"/>
      <c r="Q423" s="748"/>
      <c r="R423" s="748"/>
      <c r="S423" s="748"/>
      <c r="T423" s="748"/>
      <c r="U423" s="748"/>
      <c r="V423" s="748"/>
      <c r="W423" s="748"/>
      <c r="X423" s="748"/>
      <c r="Y423" s="748"/>
      <c r="Z423" s="748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75" t="s">
        <v>664</v>
      </c>
      <c r="Q424" s="738"/>
      <c r="R424" s="738"/>
      <c r="S424" s="738"/>
      <c r="T424" s="739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69" t="s">
        <v>668</v>
      </c>
      <c r="Q425" s="738"/>
      <c r="R425" s="738"/>
      <c r="S425" s="738"/>
      <c r="T425" s="739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7"/>
      <c r="B426" s="748"/>
      <c r="C426" s="748"/>
      <c r="D426" s="748"/>
      <c r="E426" s="748"/>
      <c r="F426" s="748"/>
      <c r="G426" s="748"/>
      <c r="H426" s="748"/>
      <c r="I426" s="748"/>
      <c r="J426" s="748"/>
      <c r="K426" s="748"/>
      <c r="L426" s="748"/>
      <c r="M426" s="748"/>
      <c r="N426" s="748"/>
      <c r="O426" s="749"/>
      <c r="P426" s="740" t="s">
        <v>78</v>
      </c>
      <c r="Q426" s="741"/>
      <c r="R426" s="741"/>
      <c r="S426" s="741"/>
      <c r="T426" s="741"/>
      <c r="U426" s="741"/>
      <c r="V426" s="74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8"/>
      <c r="B427" s="748"/>
      <c r="C427" s="748"/>
      <c r="D427" s="748"/>
      <c r="E427" s="748"/>
      <c r="F427" s="748"/>
      <c r="G427" s="748"/>
      <c r="H427" s="748"/>
      <c r="I427" s="748"/>
      <c r="J427" s="748"/>
      <c r="K427" s="748"/>
      <c r="L427" s="748"/>
      <c r="M427" s="748"/>
      <c r="N427" s="748"/>
      <c r="O427" s="749"/>
      <c r="P427" s="740" t="s">
        <v>78</v>
      </c>
      <c r="Q427" s="741"/>
      <c r="R427" s="741"/>
      <c r="S427" s="741"/>
      <c r="T427" s="741"/>
      <c r="U427" s="741"/>
      <c r="V427" s="74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54" t="s">
        <v>173</v>
      </c>
      <c r="B428" s="748"/>
      <c r="C428" s="748"/>
      <c r="D428" s="748"/>
      <c r="E428" s="748"/>
      <c r="F428" s="748"/>
      <c r="G428" s="748"/>
      <c r="H428" s="748"/>
      <c r="I428" s="748"/>
      <c r="J428" s="748"/>
      <c r="K428" s="748"/>
      <c r="L428" s="748"/>
      <c r="M428" s="748"/>
      <c r="N428" s="748"/>
      <c r="O428" s="748"/>
      <c r="P428" s="748"/>
      <c r="Q428" s="748"/>
      <c r="R428" s="748"/>
      <c r="S428" s="748"/>
      <c r="T428" s="748"/>
      <c r="U428" s="748"/>
      <c r="V428" s="748"/>
      <c r="W428" s="748"/>
      <c r="X428" s="748"/>
      <c r="Y428" s="748"/>
      <c r="Z428" s="748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1062" t="s">
        <v>672</v>
      </c>
      <c r="Q429" s="738"/>
      <c r="R429" s="738"/>
      <c r="S429" s="738"/>
      <c r="T429" s="739"/>
      <c r="U429" s="34"/>
      <c r="V429" s="34"/>
      <c r="W429" s="35" t="s">
        <v>67</v>
      </c>
      <c r="X429" s="727">
        <v>72</v>
      </c>
      <c r="Y429" s="728">
        <f>IFERROR(IF(X429="",0,CEILING((X429/$H429),1)*$H429),"")</f>
        <v>72</v>
      </c>
      <c r="Z429" s="36">
        <f>IFERROR(IF(Y429=0,"",ROUNDUP(Y429/H429,0)*0.01898),"")</f>
        <v>0.15184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76.152000000000001</v>
      </c>
      <c r="BN429" s="64">
        <f>IFERROR(Y429*I429/H429,"0")</f>
        <v>76.152000000000001</v>
      </c>
      <c r="BO429" s="64">
        <f>IFERROR(1/J429*(X429/H429),"0")</f>
        <v>0.125</v>
      </c>
      <c r="BP429" s="64">
        <f>IFERROR(1/J429*(Y429/H429),"0")</f>
        <v>0.125</v>
      </c>
    </row>
    <row r="430" spans="1:68" x14ac:dyDescent="0.2">
      <c r="A430" s="747"/>
      <c r="B430" s="748"/>
      <c r="C430" s="748"/>
      <c r="D430" s="748"/>
      <c r="E430" s="748"/>
      <c r="F430" s="748"/>
      <c r="G430" s="748"/>
      <c r="H430" s="748"/>
      <c r="I430" s="748"/>
      <c r="J430" s="748"/>
      <c r="K430" s="748"/>
      <c r="L430" s="748"/>
      <c r="M430" s="748"/>
      <c r="N430" s="748"/>
      <c r="O430" s="749"/>
      <c r="P430" s="740" t="s">
        <v>78</v>
      </c>
      <c r="Q430" s="741"/>
      <c r="R430" s="741"/>
      <c r="S430" s="741"/>
      <c r="T430" s="741"/>
      <c r="U430" s="741"/>
      <c r="V430" s="742"/>
      <c r="W430" s="37" t="s">
        <v>79</v>
      </c>
      <c r="X430" s="729">
        <f>IFERROR(X429/H429,"0")</f>
        <v>8</v>
      </c>
      <c r="Y430" s="729">
        <f>IFERROR(Y429/H429,"0")</f>
        <v>8</v>
      </c>
      <c r="Z430" s="729">
        <f>IFERROR(IF(Z429="",0,Z429),"0")</f>
        <v>0.15184</v>
      </c>
      <c r="AA430" s="730"/>
      <c r="AB430" s="730"/>
      <c r="AC430" s="730"/>
    </row>
    <row r="431" spans="1:68" x14ac:dyDescent="0.2">
      <c r="A431" s="748"/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9"/>
      <c r="P431" s="740" t="s">
        <v>78</v>
      </c>
      <c r="Q431" s="741"/>
      <c r="R431" s="741"/>
      <c r="S431" s="741"/>
      <c r="T431" s="741"/>
      <c r="U431" s="741"/>
      <c r="V431" s="742"/>
      <c r="W431" s="37" t="s">
        <v>67</v>
      </c>
      <c r="X431" s="729">
        <f>IFERROR(SUM(X429:X429),"0")</f>
        <v>72</v>
      </c>
      <c r="Y431" s="729">
        <f>IFERROR(SUM(Y429:Y429),"0")</f>
        <v>72</v>
      </c>
      <c r="Z431" s="37"/>
      <c r="AA431" s="730"/>
      <c r="AB431" s="730"/>
      <c r="AC431" s="730"/>
    </row>
    <row r="432" spans="1:68" ht="16.5" customHeight="1" x14ac:dyDescent="0.25">
      <c r="A432" s="757" t="s">
        <v>674</v>
      </c>
      <c r="B432" s="748"/>
      <c r="C432" s="748"/>
      <c r="D432" s="748"/>
      <c r="E432" s="748"/>
      <c r="F432" s="748"/>
      <c r="G432" s="748"/>
      <c r="H432" s="748"/>
      <c r="I432" s="748"/>
      <c r="J432" s="748"/>
      <c r="K432" s="748"/>
      <c r="L432" s="748"/>
      <c r="M432" s="748"/>
      <c r="N432" s="748"/>
      <c r="O432" s="748"/>
      <c r="P432" s="748"/>
      <c r="Q432" s="748"/>
      <c r="R432" s="748"/>
      <c r="S432" s="748"/>
      <c r="T432" s="748"/>
      <c r="U432" s="748"/>
      <c r="V432" s="748"/>
      <c r="W432" s="748"/>
      <c r="X432" s="748"/>
      <c r="Y432" s="748"/>
      <c r="Z432" s="748"/>
      <c r="AA432" s="722"/>
      <c r="AB432" s="722"/>
      <c r="AC432" s="722"/>
    </row>
    <row r="433" spans="1:68" ht="14.25" customHeight="1" x14ac:dyDescent="0.25">
      <c r="A433" s="754" t="s">
        <v>88</v>
      </c>
      <c r="B433" s="748"/>
      <c r="C433" s="748"/>
      <c r="D433" s="748"/>
      <c r="E433" s="748"/>
      <c r="F433" s="748"/>
      <c r="G433" s="748"/>
      <c r="H433" s="748"/>
      <c r="I433" s="748"/>
      <c r="J433" s="748"/>
      <c r="K433" s="748"/>
      <c r="L433" s="748"/>
      <c r="M433" s="748"/>
      <c r="N433" s="748"/>
      <c r="O433" s="748"/>
      <c r="P433" s="748"/>
      <c r="Q433" s="748"/>
      <c r="R433" s="748"/>
      <c r="S433" s="748"/>
      <c r="T433" s="748"/>
      <c r="U433" s="748"/>
      <c r="V433" s="748"/>
      <c r="W433" s="748"/>
      <c r="X433" s="748"/>
      <c r="Y433" s="748"/>
      <c r="Z433" s="748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7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8"/>
      <c r="R434" s="738"/>
      <c r="S434" s="738"/>
      <c r="T434" s="739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77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8"/>
      <c r="R435" s="738"/>
      <c r="S435" s="738"/>
      <c r="T435" s="739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8"/>
      <c r="R436" s="738"/>
      <c r="S436" s="738"/>
      <c r="T436" s="739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8"/>
      <c r="R437" s="738"/>
      <c r="S437" s="738"/>
      <c r="T437" s="739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8"/>
      <c r="R438" s="738"/>
      <c r="S438" s="738"/>
      <c r="T438" s="739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7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8"/>
      <c r="R439" s="738"/>
      <c r="S439" s="738"/>
      <c r="T439" s="739"/>
      <c r="U439" s="34"/>
      <c r="V439" s="34"/>
      <c r="W439" s="35" t="s">
        <v>67</v>
      </c>
      <c r="X439" s="727">
        <v>86.4</v>
      </c>
      <c r="Y439" s="728">
        <f t="shared" si="62"/>
        <v>86.4</v>
      </c>
      <c r="Z439" s="36">
        <f>IFERROR(IF(Y439=0,"",ROUNDUP(Y439/H439,0)*0.01898),"")</f>
        <v>0.15184</v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89.88</v>
      </c>
      <c r="BN439" s="64">
        <f t="shared" si="64"/>
        <v>89.88</v>
      </c>
      <c r="BO439" s="64">
        <f t="shared" si="65"/>
        <v>0.125</v>
      </c>
      <c r="BP439" s="64">
        <f t="shared" si="66"/>
        <v>0.125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8"/>
      <c r="R440" s="738"/>
      <c r="S440" s="738"/>
      <c r="T440" s="739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8"/>
      <c r="R441" s="738"/>
      <c r="S441" s="738"/>
      <c r="T441" s="739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7"/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9"/>
      <c r="P442" s="740" t="s">
        <v>78</v>
      </c>
      <c r="Q442" s="741"/>
      <c r="R442" s="741"/>
      <c r="S442" s="741"/>
      <c r="T442" s="741"/>
      <c r="U442" s="741"/>
      <c r="V442" s="74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8</v>
      </c>
      <c r="Y442" s="729">
        <f>IFERROR(Y434/H434,"0")+IFERROR(Y435/H435,"0")+IFERROR(Y436/H436,"0")+IFERROR(Y437/H437,"0")+IFERROR(Y438/H438,"0")+IFERROR(Y439/H439,"0")+IFERROR(Y440/H440,"0")+IFERROR(Y441/H441,"0")</f>
        <v>8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30"/>
      <c r="AB442" s="730"/>
      <c r="AC442" s="730"/>
    </row>
    <row r="443" spans="1:68" x14ac:dyDescent="0.2">
      <c r="A443" s="748"/>
      <c r="B443" s="748"/>
      <c r="C443" s="748"/>
      <c r="D443" s="748"/>
      <c r="E443" s="748"/>
      <c r="F443" s="748"/>
      <c r="G443" s="748"/>
      <c r="H443" s="748"/>
      <c r="I443" s="748"/>
      <c r="J443" s="748"/>
      <c r="K443" s="748"/>
      <c r="L443" s="748"/>
      <c r="M443" s="748"/>
      <c r="N443" s="748"/>
      <c r="O443" s="749"/>
      <c r="P443" s="740" t="s">
        <v>78</v>
      </c>
      <c r="Q443" s="741"/>
      <c r="R443" s="741"/>
      <c r="S443" s="741"/>
      <c r="T443" s="741"/>
      <c r="U443" s="741"/>
      <c r="V443" s="742"/>
      <c r="W443" s="37" t="s">
        <v>67</v>
      </c>
      <c r="X443" s="729">
        <f>IFERROR(SUM(X434:X441),"0")</f>
        <v>86.4</v>
      </c>
      <c r="Y443" s="729">
        <f>IFERROR(SUM(Y434:Y441),"0")</f>
        <v>86.4</v>
      </c>
      <c r="Z443" s="37"/>
      <c r="AA443" s="730"/>
      <c r="AB443" s="730"/>
      <c r="AC443" s="730"/>
    </row>
    <row r="444" spans="1:68" ht="14.25" customHeight="1" x14ac:dyDescent="0.25">
      <c r="A444" s="754" t="s">
        <v>144</v>
      </c>
      <c r="B444" s="748"/>
      <c r="C444" s="748"/>
      <c r="D444" s="748"/>
      <c r="E444" s="748"/>
      <c r="F444" s="748"/>
      <c r="G444" s="748"/>
      <c r="H444" s="748"/>
      <c r="I444" s="748"/>
      <c r="J444" s="748"/>
      <c r="K444" s="748"/>
      <c r="L444" s="748"/>
      <c r="M444" s="748"/>
      <c r="N444" s="748"/>
      <c r="O444" s="748"/>
      <c r="P444" s="748"/>
      <c r="Q444" s="748"/>
      <c r="R444" s="748"/>
      <c r="S444" s="748"/>
      <c r="T444" s="748"/>
      <c r="U444" s="748"/>
      <c r="V444" s="748"/>
      <c r="W444" s="748"/>
      <c r="X444" s="748"/>
      <c r="Y444" s="748"/>
      <c r="Z444" s="748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8"/>
      <c r="R445" s="738"/>
      <c r="S445" s="738"/>
      <c r="T445" s="739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8"/>
      <c r="R446" s="738"/>
      <c r="S446" s="738"/>
      <c r="T446" s="739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7"/>
      <c r="B447" s="748"/>
      <c r="C447" s="748"/>
      <c r="D447" s="748"/>
      <c r="E447" s="748"/>
      <c r="F447" s="748"/>
      <c r="G447" s="748"/>
      <c r="H447" s="748"/>
      <c r="I447" s="748"/>
      <c r="J447" s="748"/>
      <c r="K447" s="748"/>
      <c r="L447" s="748"/>
      <c r="M447" s="748"/>
      <c r="N447" s="748"/>
      <c r="O447" s="749"/>
      <c r="P447" s="740" t="s">
        <v>78</v>
      </c>
      <c r="Q447" s="741"/>
      <c r="R447" s="741"/>
      <c r="S447" s="741"/>
      <c r="T447" s="741"/>
      <c r="U447" s="741"/>
      <c r="V447" s="74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8"/>
      <c r="B448" s="748"/>
      <c r="C448" s="748"/>
      <c r="D448" s="748"/>
      <c r="E448" s="748"/>
      <c r="F448" s="748"/>
      <c r="G448" s="748"/>
      <c r="H448" s="748"/>
      <c r="I448" s="748"/>
      <c r="J448" s="748"/>
      <c r="K448" s="748"/>
      <c r="L448" s="748"/>
      <c r="M448" s="748"/>
      <c r="N448" s="748"/>
      <c r="O448" s="749"/>
      <c r="P448" s="740" t="s">
        <v>78</v>
      </c>
      <c r="Q448" s="741"/>
      <c r="R448" s="741"/>
      <c r="S448" s="741"/>
      <c r="T448" s="741"/>
      <c r="U448" s="741"/>
      <c r="V448" s="74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54" t="s">
        <v>62</v>
      </c>
      <c r="B449" s="748"/>
      <c r="C449" s="748"/>
      <c r="D449" s="748"/>
      <c r="E449" s="748"/>
      <c r="F449" s="748"/>
      <c r="G449" s="748"/>
      <c r="H449" s="748"/>
      <c r="I449" s="748"/>
      <c r="J449" s="748"/>
      <c r="K449" s="748"/>
      <c r="L449" s="748"/>
      <c r="M449" s="748"/>
      <c r="N449" s="748"/>
      <c r="O449" s="748"/>
      <c r="P449" s="748"/>
      <c r="Q449" s="748"/>
      <c r="R449" s="748"/>
      <c r="S449" s="748"/>
      <c r="T449" s="748"/>
      <c r="U449" s="748"/>
      <c r="V449" s="748"/>
      <c r="W449" s="748"/>
      <c r="X449" s="748"/>
      <c r="Y449" s="748"/>
      <c r="Z449" s="748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8"/>
      <c r="R450" s="738"/>
      <c r="S450" s="738"/>
      <c r="T450" s="739"/>
      <c r="U450" s="34"/>
      <c r="V450" s="34"/>
      <c r="W450" s="35" t="s">
        <v>67</v>
      </c>
      <c r="X450" s="727">
        <v>216</v>
      </c>
      <c r="Y450" s="728">
        <f>IFERROR(IF(X450="",0,CEILING((X450/$H450),1)*$H450),"")</f>
        <v>216</v>
      </c>
      <c r="Z450" s="36">
        <f>IFERROR(IF(Y450=0,"",ROUNDUP(Y450/H450,0)*0.01898),"")</f>
        <v>0.45552000000000004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228.45599999999999</v>
      </c>
      <c r="BN450" s="64">
        <f>IFERROR(Y450*I450/H450,"0")</f>
        <v>228.45599999999999</v>
      </c>
      <c r="BO450" s="64">
        <f>IFERROR(1/J450*(X450/H450),"0")</f>
        <v>0.375</v>
      </c>
      <c r="BP450" s="64">
        <f>IFERROR(1/J450*(Y450/H450),"0")</f>
        <v>0.375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4" t="s">
        <v>703</v>
      </c>
      <c r="Q451" s="738"/>
      <c r="R451" s="738"/>
      <c r="S451" s="738"/>
      <c r="T451" s="739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11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8"/>
      <c r="R452" s="738"/>
      <c r="S452" s="738"/>
      <c r="T452" s="739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8"/>
      <c r="R453" s="738"/>
      <c r="S453" s="738"/>
      <c r="T453" s="739"/>
      <c r="U453" s="34"/>
      <c r="V453" s="34"/>
      <c r="W453" s="35" t="s">
        <v>67</v>
      </c>
      <c r="X453" s="727">
        <v>57.6</v>
      </c>
      <c r="Y453" s="728">
        <f>IFERROR(IF(X453="",0,CEILING((X453/$H453),1)*$H453),"")</f>
        <v>57.599999999999994</v>
      </c>
      <c r="Z453" s="36">
        <f>IFERROR(IF(Y453=0,"",ROUNDUP(Y453/H453,0)*0.00651),"")</f>
        <v>0.15623999999999999</v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63.936000000000007</v>
      </c>
      <c r="BN453" s="64">
        <f>IFERROR(Y453*I453/H453,"0")</f>
        <v>63.935999999999993</v>
      </c>
      <c r="BO453" s="64">
        <f>IFERROR(1/J453*(X453/H453),"0")</f>
        <v>0.13186813186813187</v>
      </c>
      <c r="BP453" s="64">
        <f>IFERROR(1/J453*(Y453/H453),"0")</f>
        <v>0.13186813186813187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8"/>
      <c r="R454" s="738"/>
      <c r="S454" s="738"/>
      <c r="T454" s="739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8"/>
      <c r="C455" s="748"/>
      <c r="D455" s="748"/>
      <c r="E455" s="748"/>
      <c r="F455" s="748"/>
      <c r="G455" s="748"/>
      <c r="H455" s="748"/>
      <c r="I455" s="748"/>
      <c r="J455" s="748"/>
      <c r="K455" s="748"/>
      <c r="L455" s="748"/>
      <c r="M455" s="748"/>
      <c r="N455" s="748"/>
      <c r="O455" s="749"/>
      <c r="P455" s="740" t="s">
        <v>78</v>
      </c>
      <c r="Q455" s="741"/>
      <c r="R455" s="741"/>
      <c r="S455" s="741"/>
      <c r="T455" s="741"/>
      <c r="U455" s="741"/>
      <c r="V455" s="742"/>
      <c r="W455" s="37" t="s">
        <v>79</v>
      </c>
      <c r="X455" s="729">
        <f>IFERROR(X450/H450,"0")+IFERROR(X451/H451,"0")+IFERROR(X452/H452,"0")+IFERROR(X453/H453,"0")+IFERROR(X454/H454,"0")</f>
        <v>48</v>
      </c>
      <c r="Y455" s="729">
        <f>IFERROR(Y450/H450,"0")+IFERROR(Y451/H451,"0")+IFERROR(Y452/H452,"0")+IFERROR(Y453/H453,"0")+IFERROR(Y454/H454,"0")</f>
        <v>48</v>
      </c>
      <c r="Z455" s="729">
        <f>IFERROR(IF(Z450="",0,Z450),"0")+IFERROR(IF(Z451="",0,Z451),"0")+IFERROR(IF(Z452="",0,Z452),"0")+IFERROR(IF(Z453="",0,Z453),"0")+IFERROR(IF(Z454="",0,Z454),"0")</f>
        <v>0.61176000000000008</v>
      </c>
      <c r="AA455" s="730"/>
      <c r="AB455" s="730"/>
      <c r="AC455" s="730"/>
    </row>
    <row r="456" spans="1:68" x14ac:dyDescent="0.2">
      <c r="A456" s="748"/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9"/>
      <c r="P456" s="740" t="s">
        <v>78</v>
      </c>
      <c r="Q456" s="741"/>
      <c r="R456" s="741"/>
      <c r="S456" s="741"/>
      <c r="T456" s="741"/>
      <c r="U456" s="741"/>
      <c r="V456" s="742"/>
      <c r="W456" s="37" t="s">
        <v>67</v>
      </c>
      <c r="X456" s="729">
        <f>IFERROR(SUM(X450:X454),"0")</f>
        <v>273.60000000000002</v>
      </c>
      <c r="Y456" s="729">
        <f>IFERROR(SUM(Y450:Y454),"0")</f>
        <v>273.60000000000002</v>
      </c>
      <c r="Z456" s="37"/>
      <c r="AA456" s="730"/>
      <c r="AB456" s="730"/>
      <c r="AC456" s="730"/>
    </row>
    <row r="457" spans="1:68" ht="14.25" customHeight="1" x14ac:dyDescent="0.25">
      <c r="A457" s="754" t="s">
        <v>173</v>
      </c>
      <c r="B457" s="748"/>
      <c r="C457" s="748"/>
      <c r="D457" s="748"/>
      <c r="E457" s="748"/>
      <c r="F457" s="748"/>
      <c r="G457" s="748"/>
      <c r="H457" s="748"/>
      <c r="I457" s="748"/>
      <c r="J457" s="748"/>
      <c r="K457" s="748"/>
      <c r="L457" s="748"/>
      <c r="M457" s="748"/>
      <c r="N457" s="748"/>
      <c r="O457" s="748"/>
      <c r="P457" s="748"/>
      <c r="Q457" s="748"/>
      <c r="R457" s="748"/>
      <c r="S457" s="748"/>
      <c r="T457" s="748"/>
      <c r="U457" s="748"/>
      <c r="V457" s="748"/>
      <c r="W457" s="748"/>
      <c r="X457" s="748"/>
      <c r="Y457" s="748"/>
      <c r="Z457" s="748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1095" t="s">
        <v>714</v>
      </c>
      <c r="Q458" s="738"/>
      <c r="R458" s="738"/>
      <c r="S458" s="738"/>
      <c r="T458" s="739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7"/>
      <c r="B459" s="748"/>
      <c r="C459" s="748"/>
      <c r="D459" s="748"/>
      <c r="E459" s="748"/>
      <c r="F459" s="748"/>
      <c r="G459" s="748"/>
      <c r="H459" s="748"/>
      <c r="I459" s="748"/>
      <c r="J459" s="748"/>
      <c r="K459" s="748"/>
      <c r="L459" s="748"/>
      <c r="M459" s="748"/>
      <c r="N459" s="748"/>
      <c r="O459" s="749"/>
      <c r="P459" s="740" t="s">
        <v>78</v>
      </c>
      <c r="Q459" s="741"/>
      <c r="R459" s="741"/>
      <c r="S459" s="741"/>
      <c r="T459" s="741"/>
      <c r="U459" s="741"/>
      <c r="V459" s="74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8"/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9"/>
      <c r="P460" s="740" t="s">
        <v>78</v>
      </c>
      <c r="Q460" s="741"/>
      <c r="R460" s="741"/>
      <c r="S460" s="741"/>
      <c r="T460" s="741"/>
      <c r="U460" s="741"/>
      <c r="V460" s="74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859" t="s">
        <v>716</v>
      </c>
      <c r="B461" s="860"/>
      <c r="C461" s="860"/>
      <c r="D461" s="860"/>
      <c r="E461" s="860"/>
      <c r="F461" s="860"/>
      <c r="G461" s="860"/>
      <c r="H461" s="860"/>
      <c r="I461" s="860"/>
      <c r="J461" s="860"/>
      <c r="K461" s="860"/>
      <c r="L461" s="860"/>
      <c r="M461" s="860"/>
      <c r="N461" s="860"/>
      <c r="O461" s="860"/>
      <c r="P461" s="860"/>
      <c r="Q461" s="860"/>
      <c r="R461" s="860"/>
      <c r="S461" s="860"/>
      <c r="T461" s="860"/>
      <c r="U461" s="860"/>
      <c r="V461" s="860"/>
      <c r="W461" s="860"/>
      <c r="X461" s="860"/>
      <c r="Y461" s="860"/>
      <c r="Z461" s="860"/>
      <c r="AA461" s="48"/>
      <c r="AB461" s="48"/>
      <c r="AC461" s="48"/>
    </row>
    <row r="462" spans="1:68" ht="16.5" customHeight="1" x14ac:dyDescent="0.25">
      <c r="A462" s="757" t="s">
        <v>717</v>
      </c>
      <c r="B462" s="748"/>
      <c r="C462" s="748"/>
      <c r="D462" s="748"/>
      <c r="E462" s="748"/>
      <c r="F462" s="748"/>
      <c r="G462" s="748"/>
      <c r="H462" s="748"/>
      <c r="I462" s="748"/>
      <c r="J462" s="748"/>
      <c r="K462" s="748"/>
      <c r="L462" s="748"/>
      <c r="M462" s="748"/>
      <c r="N462" s="748"/>
      <c r="O462" s="748"/>
      <c r="P462" s="748"/>
      <c r="Q462" s="748"/>
      <c r="R462" s="748"/>
      <c r="S462" s="748"/>
      <c r="T462" s="748"/>
      <c r="U462" s="748"/>
      <c r="V462" s="748"/>
      <c r="W462" s="748"/>
      <c r="X462" s="748"/>
      <c r="Y462" s="748"/>
      <c r="Z462" s="748"/>
      <c r="AA462" s="722"/>
      <c r="AB462" s="722"/>
      <c r="AC462" s="722"/>
    </row>
    <row r="463" spans="1:68" ht="14.25" customHeight="1" x14ac:dyDescent="0.25">
      <c r="A463" s="754" t="s">
        <v>144</v>
      </c>
      <c r="B463" s="748"/>
      <c r="C463" s="748"/>
      <c r="D463" s="748"/>
      <c r="E463" s="748"/>
      <c r="F463" s="748"/>
      <c r="G463" s="748"/>
      <c r="H463" s="748"/>
      <c r="I463" s="748"/>
      <c r="J463" s="748"/>
      <c r="K463" s="748"/>
      <c r="L463" s="748"/>
      <c r="M463" s="748"/>
      <c r="N463" s="748"/>
      <c r="O463" s="748"/>
      <c r="P463" s="748"/>
      <c r="Q463" s="748"/>
      <c r="R463" s="748"/>
      <c r="S463" s="748"/>
      <c r="T463" s="748"/>
      <c r="U463" s="748"/>
      <c r="V463" s="748"/>
      <c r="W463" s="748"/>
      <c r="X463" s="748"/>
      <c r="Y463" s="748"/>
      <c r="Z463" s="748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1053" t="s">
        <v>720</v>
      </c>
      <c r="Q464" s="738"/>
      <c r="R464" s="738"/>
      <c r="S464" s="738"/>
      <c r="T464" s="739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847" t="s">
        <v>724</v>
      </c>
      <c r="Q465" s="738"/>
      <c r="R465" s="738"/>
      <c r="S465" s="738"/>
      <c r="T465" s="739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1060" t="s">
        <v>724</v>
      </c>
      <c r="Q466" s="738"/>
      <c r="R466" s="738"/>
      <c r="S466" s="738"/>
      <c r="T466" s="739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1020" t="s">
        <v>729</v>
      </c>
      <c r="Q467" s="738"/>
      <c r="R467" s="738"/>
      <c r="S467" s="738"/>
      <c r="T467" s="739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11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8"/>
      <c r="R468" s="738"/>
      <c r="S468" s="738"/>
      <c r="T468" s="739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1023" t="s">
        <v>734</v>
      </c>
      <c r="Q469" s="738"/>
      <c r="R469" s="738"/>
      <c r="S469" s="738"/>
      <c r="T469" s="739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8"/>
      <c r="R470" s="738"/>
      <c r="S470" s="738"/>
      <c r="T470" s="739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10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8"/>
      <c r="R471" s="738"/>
      <c r="S471" s="738"/>
      <c r="T471" s="739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897" t="s">
        <v>741</v>
      </c>
      <c r="Q472" s="738"/>
      <c r="R472" s="738"/>
      <c r="S472" s="738"/>
      <c r="T472" s="739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11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8"/>
      <c r="R473" s="738"/>
      <c r="S473" s="738"/>
      <c r="T473" s="739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10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8"/>
      <c r="R474" s="738"/>
      <c r="S474" s="738"/>
      <c r="T474" s="739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878" t="s">
        <v>748</v>
      </c>
      <c r="Q475" s="738"/>
      <c r="R475" s="738"/>
      <c r="S475" s="738"/>
      <c r="T475" s="739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8"/>
      <c r="R476" s="738"/>
      <c r="S476" s="738"/>
      <c r="T476" s="739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8"/>
      <c r="R477" s="738"/>
      <c r="S477" s="738"/>
      <c r="T477" s="739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7"/>
      <c r="B478" s="748"/>
      <c r="C478" s="748"/>
      <c r="D478" s="748"/>
      <c r="E478" s="748"/>
      <c r="F478" s="748"/>
      <c r="G478" s="748"/>
      <c r="H478" s="748"/>
      <c r="I478" s="748"/>
      <c r="J478" s="748"/>
      <c r="K478" s="748"/>
      <c r="L478" s="748"/>
      <c r="M478" s="748"/>
      <c r="N478" s="748"/>
      <c r="O478" s="749"/>
      <c r="P478" s="740" t="s">
        <v>78</v>
      </c>
      <c r="Q478" s="741"/>
      <c r="R478" s="741"/>
      <c r="S478" s="741"/>
      <c r="T478" s="741"/>
      <c r="U478" s="741"/>
      <c r="V478" s="74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8"/>
      <c r="B479" s="748"/>
      <c r="C479" s="748"/>
      <c r="D479" s="748"/>
      <c r="E479" s="748"/>
      <c r="F479" s="748"/>
      <c r="G479" s="748"/>
      <c r="H479" s="748"/>
      <c r="I479" s="748"/>
      <c r="J479" s="748"/>
      <c r="K479" s="748"/>
      <c r="L479" s="748"/>
      <c r="M479" s="748"/>
      <c r="N479" s="748"/>
      <c r="O479" s="749"/>
      <c r="P479" s="740" t="s">
        <v>78</v>
      </c>
      <c r="Q479" s="741"/>
      <c r="R479" s="741"/>
      <c r="S479" s="741"/>
      <c r="T479" s="741"/>
      <c r="U479" s="741"/>
      <c r="V479" s="74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54" t="s">
        <v>62</v>
      </c>
      <c r="B480" s="748"/>
      <c r="C480" s="748"/>
      <c r="D480" s="748"/>
      <c r="E480" s="748"/>
      <c r="F480" s="748"/>
      <c r="G480" s="748"/>
      <c r="H480" s="748"/>
      <c r="I480" s="748"/>
      <c r="J480" s="748"/>
      <c r="K480" s="748"/>
      <c r="L480" s="748"/>
      <c r="M480" s="748"/>
      <c r="N480" s="748"/>
      <c r="O480" s="748"/>
      <c r="P480" s="748"/>
      <c r="Q480" s="748"/>
      <c r="R480" s="748"/>
      <c r="S480" s="748"/>
      <c r="T480" s="748"/>
      <c r="U480" s="748"/>
      <c r="V480" s="748"/>
      <c r="W480" s="748"/>
      <c r="X480" s="748"/>
      <c r="Y480" s="748"/>
      <c r="Z480" s="748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10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8"/>
      <c r="R481" s="738"/>
      <c r="S481" s="738"/>
      <c r="T481" s="739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8"/>
      <c r="R482" s="738"/>
      <c r="S482" s="738"/>
      <c r="T482" s="739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7"/>
      <c r="B483" s="748"/>
      <c r="C483" s="748"/>
      <c r="D483" s="748"/>
      <c r="E483" s="748"/>
      <c r="F483" s="748"/>
      <c r="G483" s="748"/>
      <c r="H483" s="748"/>
      <c r="I483" s="748"/>
      <c r="J483" s="748"/>
      <c r="K483" s="748"/>
      <c r="L483" s="748"/>
      <c r="M483" s="748"/>
      <c r="N483" s="748"/>
      <c r="O483" s="749"/>
      <c r="P483" s="740" t="s">
        <v>78</v>
      </c>
      <c r="Q483" s="741"/>
      <c r="R483" s="741"/>
      <c r="S483" s="741"/>
      <c r="T483" s="741"/>
      <c r="U483" s="741"/>
      <c r="V483" s="74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8"/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9"/>
      <c r="P484" s="740" t="s">
        <v>78</v>
      </c>
      <c r="Q484" s="741"/>
      <c r="R484" s="741"/>
      <c r="S484" s="741"/>
      <c r="T484" s="741"/>
      <c r="U484" s="741"/>
      <c r="V484" s="74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57" t="s">
        <v>760</v>
      </c>
      <c r="B485" s="748"/>
      <c r="C485" s="748"/>
      <c r="D485" s="748"/>
      <c r="E485" s="748"/>
      <c r="F485" s="748"/>
      <c r="G485" s="748"/>
      <c r="H485" s="748"/>
      <c r="I485" s="748"/>
      <c r="J485" s="748"/>
      <c r="K485" s="748"/>
      <c r="L485" s="748"/>
      <c r="M485" s="748"/>
      <c r="N485" s="748"/>
      <c r="O485" s="748"/>
      <c r="P485" s="748"/>
      <c r="Q485" s="748"/>
      <c r="R485" s="748"/>
      <c r="S485" s="748"/>
      <c r="T485" s="748"/>
      <c r="U485" s="748"/>
      <c r="V485" s="748"/>
      <c r="W485" s="748"/>
      <c r="X485" s="748"/>
      <c r="Y485" s="748"/>
      <c r="Z485" s="748"/>
      <c r="AA485" s="722"/>
      <c r="AB485" s="722"/>
      <c r="AC485" s="722"/>
    </row>
    <row r="486" spans="1:68" ht="14.25" customHeight="1" x14ac:dyDescent="0.25">
      <c r="A486" s="754" t="s">
        <v>133</v>
      </c>
      <c r="B486" s="748"/>
      <c r="C486" s="748"/>
      <c r="D486" s="748"/>
      <c r="E486" s="748"/>
      <c r="F486" s="748"/>
      <c r="G486" s="748"/>
      <c r="H486" s="748"/>
      <c r="I486" s="748"/>
      <c r="J486" s="748"/>
      <c r="K486" s="748"/>
      <c r="L486" s="748"/>
      <c r="M486" s="748"/>
      <c r="N486" s="748"/>
      <c r="O486" s="748"/>
      <c r="P486" s="748"/>
      <c r="Q486" s="748"/>
      <c r="R486" s="748"/>
      <c r="S486" s="748"/>
      <c r="T486" s="748"/>
      <c r="U486" s="748"/>
      <c r="V486" s="748"/>
      <c r="W486" s="748"/>
      <c r="X486" s="748"/>
      <c r="Y486" s="748"/>
      <c r="Z486" s="748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9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8"/>
      <c r="R487" s="738"/>
      <c r="S487" s="738"/>
      <c r="T487" s="739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8"/>
      <c r="R488" s="738"/>
      <c r="S488" s="738"/>
      <c r="T488" s="739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7"/>
      <c r="B489" s="748"/>
      <c r="C489" s="748"/>
      <c r="D489" s="748"/>
      <c r="E489" s="748"/>
      <c r="F489" s="748"/>
      <c r="G489" s="748"/>
      <c r="H489" s="748"/>
      <c r="I489" s="748"/>
      <c r="J489" s="748"/>
      <c r="K489" s="748"/>
      <c r="L489" s="748"/>
      <c r="M489" s="748"/>
      <c r="N489" s="748"/>
      <c r="O489" s="749"/>
      <c r="P489" s="740" t="s">
        <v>78</v>
      </c>
      <c r="Q489" s="741"/>
      <c r="R489" s="741"/>
      <c r="S489" s="741"/>
      <c r="T489" s="741"/>
      <c r="U489" s="741"/>
      <c r="V489" s="74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8"/>
      <c r="B490" s="748"/>
      <c r="C490" s="748"/>
      <c r="D490" s="748"/>
      <c r="E490" s="748"/>
      <c r="F490" s="748"/>
      <c r="G490" s="748"/>
      <c r="H490" s="748"/>
      <c r="I490" s="748"/>
      <c r="J490" s="748"/>
      <c r="K490" s="748"/>
      <c r="L490" s="748"/>
      <c r="M490" s="748"/>
      <c r="N490" s="748"/>
      <c r="O490" s="749"/>
      <c r="P490" s="740" t="s">
        <v>78</v>
      </c>
      <c r="Q490" s="741"/>
      <c r="R490" s="741"/>
      <c r="S490" s="741"/>
      <c r="T490" s="741"/>
      <c r="U490" s="741"/>
      <c r="V490" s="74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54" t="s">
        <v>144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1047" t="s">
        <v>769</v>
      </c>
      <c r="Q492" s="738"/>
      <c r="R492" s="738"/>
      <c r="S492" s="738"/>
      <c r="T492" s="739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10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8"/>
      <c r="R493" s="738"/>
      <c r="S493" s="738"/>
      <c r="T493" s="739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1068" t="s">
        <v>776</v>
      </c>
      <c r="Q494" s="738"/>
      <c r="R494" s="738"/>
      <c r="S494" s="738"/>
      <c r="T494" s="739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10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8"/>
      <c r="R495" s="738"/>
      <c r="S495" s="738"/>
      <c r="T495" s="739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7"/>
      <c r="B496" s="748"/>
      <c r="C496" s="748"/>
      <c r="D496" s="748"/>
      <c r="E496" s="748"/>
      <c r="F496" s="748"/>
      <c r="G496" s="748"/>
      <c r="H496" s="748"/>
      <c r="I496" s="748"/>
      <c r="J496" s="748"/>
      <c r="K496" s="748"/>
      <c r="L496" s="748"/>
      <c r="M496" s="748"/>
      <c r="N496" s="748"/>
      <c r="O496" s="749"/>
      <c r="P496" s="740" t="s">
        <v>78</v>
      </c>
      <c r="Q496" s="741"/>
      <c r="R496" s="741"/>
      <c r="S496" s="741"/>
      <c r="T496" s="741"/>
      <c r="U496" s="741"/>
      <c r="V496" s="74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8"/>
      <c r="B497" s="748"/>
      <c r="C497" s="748"/>
      <c r="D497" s="748"/>
      <c r="E497" s="748"/>
      <c r="F497" s="748"/>
      <c r="G497" s="748"/>
      <c r="H497" s="748"/>
      <c r="I497" s="748"/>
      <c r="J497" s="748"/>
      <c r="K497" s="748"/>
      <c r="L497" s="748"/>
      <c r="M497" s="748"/>
      <c r="N497" s="748"/>
      <c r="O497" s="749"/>
      <c r="P497" s="740" t="s">
        <v>78</v>
      </c>
      <c r="Q497" s="741"/>
      <c r="R497" s="741"/>
      <c r="S497" s="741"/>
      <c r="T497" s="741"/>
      <c r="U497" s="741"/>
      <c r="V497" s="74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57" t="s">
        <v>780</v>
      </c>
      <c r="B498" s="748"/>
      <c r="C498" s="748"/>
      <c r="D498" s="748"/>
      <c r="E498" s="748"/>
      <c r="F498" s="748"/>
      <c r="G498" s="748"/>
      <c r="H498" s="748"/>
      <c r="I498" s="748"/>
      <c r="J498" s="748"/>
      <c r="K498" s="748"/>
      <c r="L498" s="748"/>
      <c r="M498" s="748"/>
      <c r="N498" s="748"/>
      <c r="O498" s="748"/>
      <c r="P498" s="748"/>
      <c r="Q498" s="748"/>
      <c r="R498" s="748"/>
      <c r="S498" s="748"/>
      <c r="T498" s="748"/>
      <c r="U498" s="748"/>
      <c r="V498" s="748"/>
      <c r="W498" s="748"/>
      <c r="X498" s="748"/>
      <c r="Y498" s="748"/>
      <c r="Z498" s="748"/>
      <c r="AA498" s="722"/>
      <c r="AB498" s="722"/>
      <c r="AC498" s="722"/>
    </row>
    <row r="499" spans="1:68" ht="14.25" customHeight="1" x14ac:dyDescent="0.25">
      <c r="A499" s="754" t="s">
        <v>144</v>
      </c>
      <c r="B499" s="748"/>
      <c r="C499" s="748"/>
      <c r="D499" s="748"/>
      <c r="E499" s="748"/>
      <c r="F499" s="748"/>
      <c r="G499" s="748"/>
      <c r="H499" s="748"/>
      <c r="I499" s="748"/>
      <c r="J499" s="748"/>
      <c r="K499" s="748"/>
      <c r="L499" s="748"/>
      <c r="M499" s="748"/>
      <c r="N499" s="748"/>
      <c r="O499" s="748"/>
      <c r="P499" s="748"/>
      <c r="Q499" s="748"/>
      <c r="R499" s="748"/>
      <c r="S499" s="748"/>
      <c r="T499" s="748"/>
      <c r="U499" s="748"/>
      <c r="V499" s="748"/>
      <c r="W499" s="748"/>
      <c r="X499" s="748"/>
      <c r="Y499" s="748"/>
      <c r="Z499" s="748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8"/>
      <c r="R500" s="738"/>
      <c r="S500" s="738"/>
      <c r="T500" s="739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1001" t="s">
        <v>786</v>
      </c>
      <c r="Q501" s="738"/>
      <c r="R501" s="738"/>
      <c r="S501" s="738"/>
      <c r="T501" s="739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7"/>
      <c r="B502" s="748"/>
      <c r="C502" s="748"/>
      <c r="D502" s="748"/>
      <c r="E502" s="748"/>
      <c r="F502" s="748"/>
      <c r="G502" s="748"/>
      <c r="H502" s="748"/>
      <c r="I502" s="748"/>
      <c r="J502" s="748"/>
      <c r="K502" s="748"/>
      <c r="L502" s="748"/>
      <c r="M502" s="748"/>
      <c r="N502" s="748"/>
      <c r="O502" s="749"/>
      <c r="P502" s="740" t="s">
        <v>78</v>
      </c>
      <c r="Q502" s="741"/>
      <c r="R502" s="741"/>
      <c r="S502" s="741"/>
      <c r="T502" s="741"/>
      <c r="U502" s="741"/>
      <c r="V502" s="74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8"/>
      <c r="B503" s="748"/>
      <c r="C503" s="748"/>
      <c r="D503" s="748"/>
      <c r="E503" s="748"/>
      <c r="F503" s="748"/>
      <c r="G503" s="748"/>
      <c r="H503" s="748"/>
      <c r="I503" s="748"/>
      <c r="J503" s="748"/>
      <c r="K503" s="748"/>
      <c r="L503" s="748"/>
      <c r="M503" s="748"/>
      <c r="N503" s="748"/>
      <c r="O503" s="749"/>
      <c r="P503" s="740" t="s">
        <v>78</v>
      </c>
      <c r="Q503" s="741"/>
      <c r="R503" s="741"/>
      <c r="S503" s="741"/>
      <c r="T503" s="741"/>
      <c r="U503" s="741"/>
      <c r="V503" s="74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57" t="s">
        <v>788</v>
      </c>
      <c r="B504" s="748"/>
      <c r="C504" s="748"/>
      <c r="D504" s="748"/>
      <c r="E504" s="748"/>
      <c r="F504" s="748"/>
      <c r="G504" s="748"/>
      <c r="H504" s="748"/>
      <c r="I504" s="748"/>
      <c r="J504" s="748"/>
      <c r="K504" s="748"/>
      <c r="L504" s="748"/>
      <c r="M504" s="748"/>
      <c r="N504" s="748"/>
      <c r="O504" s="748"/>
      <c r="P504" s="748"/>
      <c r="Q504" s="748"/>
      <c r="R504" s="748"/>
      <c r="S504" s="748"/>
      <c r="T504" s="748"/>
      <c r="U504" s="748"/>
      <c r="V504" s="748"/>
      <c r="W504" s="748"/>
      <c r="X504" s="748"/>
      <c r="Y504" s="748"/>
      <c r="Z504" s="748"/>
      <c r="AA504" s="722"/>
      <c r="AB504" s="722"/>
      <c r="AC504" s="722"/>
    </row>
    <row r="505" spans="1:68" ht="14.25" customHeight="1" x14ac:dyDescent="0.25">
      <c r="A505" s="754" t="s">
        <v>144</v>
      </c>
      <c r="B505" s="748"/>
      <c r="C505" s="748"/>
      <c r="D505" s="748"/>
      <c r="E505" s="748"/>
      <c r="F505" s="748"/>
      <c r="G505" s="748"/>
      <c r="H505" s="748"/>
      <c r="I505" s="748"/>
      <c r="J505" s="748"/>
      <c r="K505" s="748"/>
      <c r="L505" s="748"/>
      <c r="M505" s="748"/>
      <c r="N505" s="748"/>
      <c r="O505" s="748"/>
      <c r="P505" s="748"/>
      <c r="Q505" s="748"/>
      <c r="R505" s="748"/>
      <c r="S505" s="748"/>
      <c r="T505" s="748"/>
      <c r="U505" s="748"/>
      <c r="V505" s="748"/>
      <c r="W505" s="748"/>
      <c r="X505" s="748"/>
      <c r="Y505" s="748"/>
      <c r="Z505" s="748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8"/>
      <c r="R506" s="738"/>
      <c r="S506" s="738"/>
      <c r="T506" s="739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7"/>
      <c r="B507" s="748"/>
      <c r="C507" s="748"/>
      <c r="D507" s="748"/>
      <c r="E507" s="748"/>
      <c r="F507" s="748"/>
      <c r="G507" s="748"/>
      <c r="H507" s="748"/>
      <c r="I507" s="748"/>
      <c r="J507" s="748"/>
      <c r="K507" s="748"/>
      <c r="L507" s="748"/>
      <c r="M507" s="748"/>
      <c r="N507" s="748"/>
      <c r="O507" s="749"/>
      <c r="P507" s="740" t="s">
        <v>78</v>
      </c>
      <c r="Q507" s="741"/>
      <c r="R507" s="741"/>
      <c r="S507" s="741"/>
      <c r="T507" s="741"/>
      <c r="U507" s="741"/>
      <c r="V507" s="74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8"/>
      <c r="B508" s="748"/>
      <c r="C508" s="748"/>
      <c r="D508" s="748"/>
      <c r="E508" s="748"/>
      <c r="F508" s="748"/>
      <c r="G508" s="748"/>
      <c r="H508" s="748"/>
      <c r="I508" s="748"/>
      <c r="J508" s="748"/>
      <c r="K508" s="748"/>
      <c r="L508" s="748"/>
      <c r="M508" s="748"/>
      <c r="N508" s="748"/>
      <c r="O508" s="749"/>
      <c r="P508" s="740" t="s">
        <v>78</v>
      </c>
      <c r="Q508" s="741"/>
      <c r="R508" s="741"/>
      <c r="S508" s="741"/>
      <c r="T508" s="741"/>
      <c r="U508" s="741"/>
      <c r="V508" s="74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54" t="s">
        <v>173</v>
      </c>
      <c r="B509" s="748"/>
      <c r="C509" s="748"/>
      <c r="D509" s="748"/>
      <c r="E509" s="748"/>
      <c r="F509" s="748"/>
      <c r="G509" s="748"/>
      <c r="H509" s="748"/>
      <c r="I509" s="748"/>
      <c r="J509" s="748"/>
      <c r="K509" s="748"/>
      <c r="L509" s="748"/>
      <c r="M509" s="748"/>
      <c r="N509" s="748"/>
      <c r="O509" s="748"/>
      <c r="P509" s="748"/>
      <c r="Q509" s="748"/>
      <c r="R509" s="748"/>
      <c r="S509" s="748"/>
      <c r="T509" s="748"/>
      <c r="U509" s="748"/>
      <c r="V509" s="748"/>
      <c r="W509" s="748"/>
      <c r="X509" s="748"/>
      <c r="Y509" s="748"/>
      <c r="Z509" s="748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76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8"/>
      <c r="R510" s="738"/>
      <c r="S510" s="738"/>
      <c r="T510" s="739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7"/>
      <c r="B511" s="748"/>
      <c r="C511" s="748"/>
      <c r="D511" s="748"/>
      <c r="E511" s="748"/>
      <c r="F511" s="748"/>
      <c r="G511" s="748"/>
      <c r="H511" s="748"/>
      <c r="I511" s="748"/>
      <c r="J511" s="748"/>
      <c r="K511" s="748"/>
      <c r="L511" s="748"/>
      <c r="M511" s="748"/>
      <c r="N511" s="748"/>
      <c r="O511" s="749"/>
      <c r="P511" s="740" t="s">
        <v>78</v>
      </c>
      <c r="Q511" s="741"/>
      <c r="R511" s="741"/>
      <c r="S511" s="741"/>
      <c r="T511" s="741"/>
      <c r="U511" s="741"/>
      <c r="V511" s="74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8"/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9"/>
      <c r="P512" s="740" t="s">
        <v>78</v>
      </c>
      <c r="Q512" s="741"/>
      <c r="R512" s="741"/>
      <c r="S512" s="741"/>
      <c r="T512" s="741"/>
      <c r="U512" s="741"/>
      <c r="V512" s="74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859" t="s">
        <v>795</v>
      </c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  <c r="AA513" s="48"/>
      <c r="AB513" s="48"/>
      <c r="AC513" s="48"/>
    </row>
    <row r="514" spans="1:68" ht="16.5" customHeight="1" x14ac:dyDescent="0.25">
      <c r="A514" s="757" t="s">
        <v>795</v>
      </c>
      <c r="B514" s="748"/>
      <c r="C514" s="748"/>
      <c r="D514" s="748"/>
      <c r="E514" s="748"/>
      <c r="F514" s="748"/>
      <c r="G514" s="748"/>
      <c r="H514" s="748"/>
      <c r="I514" s="748"/>
      <c r="J514" s="748"/>
      <c r="K514" s="748"/>
      <c r="L514" s="748"/>
      <c r="M514" s="748"/>
      <c r="N514" s="748"/>
      <c r="O514" s="748"/>
      <c r="P514" s="748"/>
      <c r="Q514" s="748"/>
      <c r="R514" s="748"/>
      <c r="S514" s="748"/>
      <c r="T514" s="748"/>
      <c r="U514" s="748"/>
      <c r="V514" s="748"/>
      <c r="W514" s="748"/>
      <c r="X514" s="748"/>
      <c r="Y514" s="748"/>
      <c r="Z514" s="748"/>
      <c r="AA514" s="722"/>
      <c r="AB514" s="722"/>
      <c r="AC514" s="722"/>
    </row>
    <row r="515" spans="1:68" ht="14.25" customHeight="1" x14ac:dyDescent="0.25">
      <c r="A515" s="754" t="s">
        <v>88</v>
      </c>
      <c r="B515" s="748"/>
      <c r="C515" s="748"/>
      <c r="D515" s="748"/>
      <c r="E515" s="748"/>
      <c r="F515" s="748"/>
      <c r="G515" s="748"/>
      <c r="H515" s="748"/>
      <c r="I515" s="748"/>
      <c r="J515" s="748"/>
      <c r="K515" s="748"/>
      <c r="L515" s="748"/>
      <c r="M515" s="748"/>
      <c r="N515" s="748"/>
      <c r="O515" s="748"/>
      <c r="P515" s="748"/>
      <c r="Q515" s="748"/>
      <c r="R515" s="748"/>
      <c r="S515" s="748"/>
      <c r="T515" s="748"/>
      <c r="U515" s="748"/>
      <c r="V515" s="748"/>
      <c r="W515" s="748"/>
      <c r="X515" s="748"/>
      <c r="Y515" s="748"/>
      <c r="Z515" s="748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8"/>
      <c r="R516" s="738"/>
      <c r="S516" s="738"/>
      <c r="T516" s="739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8"/>
      <c r="R517" s="738"/>
      <c r="S517" s="738"/>
      <c r="T517" s="739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8"/>
      <c r="R518" s="738"/>
      <c r="S518" s="738"/>
      <c r="T518" s="739"/>
      <c r="U518" s="34"/>
      <c r="V518" s="34"/>
      <c r="W518" s="35" t="s">
        <v>67</v>
      </c>
      <c r="X518" s="727">
        <v>253.44</v>
      </c>
      <c r="Y518" s="728">
        <f t="shared" si="73"/>
        <v>253.44</v>
      </c>
      <c r="Z518" s="36">
        <f t="shared" si="74"/>
        <v>0.57408000000000003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270.71999999999997</v>
      </c>
      <c r="BN518" s="64">
        <f t="shared" si="76"/>
        <v>270.71999999999997</v>
      </c>
      <c r="BO518" s="64">
        <f t="shared" si="77"/>
        <v>0.46153846153846156</v>
      </c>
      <c r="BP518" s="64">
        <f t="shared" si="78"/>
        <v>0.46153846153846156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8"/>
      <c r="R519" s="738"/>
      <c r="S519" s="738"/>
      <c r="T519" s="739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11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8"/>
      <c r="R520" s="738"/>
      <c r="S520" s="738"/>
      <c r="T520" s="739"/>
      <c r="U520" s="34"/>
      <c r="V520" s="34"/>
      <c r="W520" s="35" t="s">
        <v>67</v>
      </c>
      <c r="X520" s="727">
        <v>506.88</v>
      </c>
      <c r="Y520" s="728">
        <f t="shared" si="73"/>
        <v>506.88</v>
      </c>
      <c r="Z520" s="36">
        <f t="shared" si="74"/>
        <v>1.1481600000000001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541.43999999999994</v>
      </c>
      <c r="BN520" s="64">
        <f t="shared" si="76"/>
        <v>541.43999999999994</v>
      </c>
      <c r="BO520" s="64">
        <f t="shared" si="77"/>
        <v>0.92307692307692313</v>
      </c>
      <c r="BP520" s="64">
        <f t="shared" si="78"/>
        <v>0.92307692307692313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10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8"/>
      <c r="R521" s="738"/>
      <c r="S521" s="738"/>
      <c r="T521" s="739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1104" t="s">
        <v>816</v>
      </c>
      <c r="Q522" s="738"/>
      <c r="R522" s="738"/>
      <c r="S522" s="738"/>
      <c r="T522" s="739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10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8"/>
      <c r="R523" s="738"/>
      <c r="S523" s="738"/>
      <c r="T523" s="739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8"/>
      <c r="R524" s="738"/>
      <c r="S524" s="738"/>
      <c r="T524" s="739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8"/>
      <c r="R525" s="738"/>
      <c r="S525" s="738"/>
      <c r="T525" s="739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858" t="s">
        <v>824</v>
      </c>
      <c r="Q526" s="738"/>
      <c r="R526" s="738"/>
      <c r="S526" s="738"/>
      <c r="T526" s="739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1107" t="s">
        <v>827</v>
      </c>
      <c r="Q527" s="738"/>
      <c r="R527" s="738"/>
      <c r="S527" s="738"/>
      <c r="T527" s="739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7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8"/>
      <c r="R528" s="738"/>
      <c r="S528" s="738"/>
      <c r="T528" s="739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10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8"/>
      <c r="R529" s="738"/>
      <c r="S529" s="738"/>
      <c r="T529" s="739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901" t="s">
        <v>834</v>
      </c>
      <c r="Q530" s="738"/>
      <c r="R530" s="738"/>
      <c r="S530" s="738"/>
      <c r="T530" s="739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112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8"/>
      <c r="R531" s="738"/>
      <c r="S531" s="738"/>
      <c r="T531" s="739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7"/>
      <c r="B532" s="748"/>
      <c r="C532" s="748"/>
      <c r="D532" s="748"/>
      <c r="E532" s="748"/>
      <c r="F532" s="748"/>
      <c r="G532" s="748"/>
      <c r="H532" s="748"/>
      <c r="I532" s="748"/>
      <c r="J532" s="748"/>
      <c r="K532" s="748"/>
      <c r="L532" s="748"/>
      <c r="M532" s="748"/>
      <c r="N532" s="748"/>
      <c r="O532" s="749"/>
      <c r="P532" s="740" t="s">
        <v>78</v>
      </c>
      <c r="Q532" s="741"/>
      <c r="R532" s="741"/>
      <c r="S532" s="741"/>
      <c r="T532" s="741"/>
      <c r="U532" s="741"/>
      <c r="V532" s="74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144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1.7222400000000002</v>
      </c>
      <c r="AA532" s="730"/>
      <c r="AB532" s="730"/>
      <c r="AC532" s="730"/>
    </row>
    <row r="533" spans="1:68" x14ac:dyDescent="0.2">
      <c r="A533" s="748"/>
      <c r="B533" s="748"/>
      <c r="C533" s="748"/>
      <c r="D533" s="748"/>
      <c r="E533" s="748"/>
      <c r="F533" s="748"/>
      <c r="G533" s="748"/>
      <c r="H533" s="748"/>
      <c r="I533" s="748"/>
      <c r="J533" s="748"/>
      <c r="K533" s="748"/>
      <c r="L533" s="748"/>
      <c r="M533" s="748"/>
      <c r="N533" s="748"/>
      <c r="O533" s="749"/>
      <c r="P533" s="740" t="s">
        <v>78</v>
      </c>
      <c r="Q533" s="741"/>
      <c r="R533" s="741"/>
      <c r="S533" s="741"/>
      <c r="T533" s="741"/>
      <c r="U533" s="741"/>
      <c r="V533" s="742"/>
      <c r="W533" s="37" t="s">
        <v>67</v>
      </c>
      <c r="X533" s="729">
        <f>IFERROR(SUM(X516:X531),"0")</f>
        <v>760.31999999999994</v>
      </c>
      <c r="Y533" s="729">
        <f>IFERROR(SUM(Y516:Y531),"0")</f>
        <v>760.31999999999994</v>
      </c>
      <c r="Z533" s="37"/>
      <c r="AA533" s="730"/>
      <c r="AB533" s="730"/>
      <c r="AC533" s="730"/>
    </row>
    <row r="534" spans="1:68" ht="14.25" customHeight="1" x14ac:dyDescent="0.25">
      <c r="A534" s="754" t="s">
        <v>133</v>
      </c>
      <c r="B534" s="748"/>
      <c r="C534" s="748"/>
      <c r="D534" s="748"/>
      <c r="E534" s="748"/>
      <c r="F534" s="748"/>
      <c r="G534" s="748"/>
      <c r="H534" s="748"/>
      <c r="I534" s="748"/>
      <c r="J534" s="748"/>
      <c r="K534" s="748"/>
      <c r="L534" s="748"/>
      <c r="M534" s="748"/>
      <c r="N534" s="748"/>
      <c r="O534" s="748"/>
      <c r="P534" s="748"/>
      <c r="Q534" s="748"/>
      <c r="R534" s="748"/>
      <c r="S534" s="748"/>
      <c r="T534" s="748"/>
      <c r="U534" s="748"/>
      <c r="V534" s="748"/>
      <c r="W534" s="748"/>
      <c r="X534" s="748"/>
      <c r="Y534" s="748"/>
      <c r="Z534" s="748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8"/>
      <c r="R535" s="738"/>
      <c r="S535" s="738"/>
      <c r="T535" s="739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793" t="s">
        <v>841</v>
      </c>
      <c r="Q536" s="738"/>
      <c r="R536" s="738"/>
      <c r="S536" s="738"/>
      <c r="T536" s="739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1051" t="s">
        <v>845</v>
      </c>
      <c r="Q537" s="738"/>
      <c r="R537" s="738"/>
      <c r="S537" s="738"/>
      <c r="T537" s="739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19" t="s">
        <v>848</v>
      </c>
      <c r="Q538" s="738"/>
      <c r="R538" s="738"/>
      <c r="S538" s="738"/>
      <c r="T538" s="739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7"/>
      <c r="B539" s="748"/>
      <c r="C539" s="748"/>
      <c r="D539" s="748"/>
      <c r="E539" s="748"/>
      <c r="F539" s="748"/>
      <c r="G539" s="748"/>
      <c r="H539" s="748"/>
      <c r="I539" s="748"/>
      <c r="J539" s="748"/>
      <c r="K539" s="748"/>
      <c r="L539" s="748"/>
      <c r="M539" s="748"/>
      <c r="N539" s="748"/>
      <c r="O539" s="749"/>
      <c r="P539" s="740" t="s">
        <v>78</v>
      </c>
      <c r="Q539" s="741"/>
      <c r="R539" s="741"/>
      <c r="S539" s="741"/>
      <c r="T539" s="741"/>
      <c r="U539" s="741"/>
      <c r="V539" s="74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8"/>
      <c r="B540" s="748"/>
      <c r="C540" s="748"/>
      <c r="D540" s="748"/>
      <c r="E540" s="748"/>
      <c r="F540" s="748"/>
      <c r="G540" s="748"/>
      <c r="H540" s="748"/>
      <c r="I540" s="748"/>
      <c r="J540" s="748"/>
      <c r="K540" s="748"/>
      <c r="L540" s="748"/>
      <c r="M540" s="748"/>
      <c r="N540" s="748"/>
      <c r="O540" s="749"/>
      <c r="P540" s="740" t="s">
        <v>78</v>
      </c>
      <c r="Q540" s="741"/>
      <c r="R540" s="741"/>
      <c r="S540" s="741"/>
      <c r="T540" s="741"/>
      <c r="U540" s="741"/>
      <c r="V540" s="74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54" t="s">
        <v>144</v>
      </c>
      <c r="B541" s="748"/>
      <c r="C541" s="748"/>
      <c r="D541" s="748"/>
      <c r="E541" s="748"/>
      <c r="F541" s="748"/>
      <c r="G541" s="748"/>
      <c r="H541" s="748"/>
      <c r="I541" s="748"/>
      <c r="J541" s="748"/>
      <c r="K541" s="748"/>
      <c r="L541" s="748"/>
      <c r="M541" s="748"/>
      <c r="N541" s="748"/>
      <c r="O541" s="748"/>
      <c r="P541" s="748"/>
      <c r="Q541" s="748"/>
      <c r="R541" s="748"/>
      <c r="S541" s="748"/>
      <c r="T541" s="748"/>
      <c r="U541" s="748"/>
      <c r="V541" s="748"/>
      <c r="W541" s="748"/>
      <c r="X541" s="748"/>
      <c r="Y541" s="748"/>
      <c r="Z541" s="748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1065" t="s">
        <v>851</v>
      </c>
      <c r="Q542" s="738"/>
      <c r="R542" s="738"/>
      <c r="S542" s="738"/>
      <c r="T542" s="739"/>
      <c r="U542" s="34"/>
      <c r="V542" s="34"/>
      <c r="W542" s="35" t="s">
        <v>67</v>
      </c>
      <c r="X542" s="727">
        <v>126.72</v>
      </c>
      <c r="Y542" s="728">
        <f t="shared" ref="Y542:Y553" si="79">IFERROR(IF(X542="",0,CEILING((X542/$H542),1)*$H542),"")</f>
        <v>126.72</v>
      </c>
      <c r="Z542" s="36">
        <f>IFERROR(IF(Y542=0,"",ROUNDUP(Y542/H542,0)*0.01196),"")</f>
        <v>0.28704000000000002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135.35999999999999</v>
      </c>
      <c r="BN542" s="64">
        <f t="shared" ref="BN542:BN553" si="81">IFERROR(Y542*I542/H542,"0")</f>
        <v>135.35999999999999</v>
      </c>
      <c r="BO542" s="64">
        <f t="shared" ref="BO542:BO553" si="82">IFERROR(1/J542*(X542/H542),"0")</f>
        <v>0.23076923076923078</v>
      </c>
      <c r="BP542" s="64">
        <f t="shared" ref="BP542:BP553" si="83">IFERROR(1/J542*(Y542/H542),"0")</f>
        <v>0.23076923076923078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7" t="s">
        <v>855</v>
      </c>
      <c r="Q543" s="738"/>
      <c r="R543" s="738"/>
      <c r="S543" s="738"/>
      <c r="T543" s="739"/>
      <c r="U543" s="34"/>
      <c r="V543" s="34"/>
      <c r="W543" s="35" t="s">
        <v>67</v>
      </c>
      <c r="X543" s="727">
        <v>211.2</v>
      </c>
      <c r="Y543" s="728">
        <f t="shared" si="79"/>
        <v>211.20000000000002</v>
      </c>
      <c r="Z543" s="36">
        <f>IFERROR(IF(Y543=0,"",ROUNDUP(Y543/H543,0)*0.01196),"")</f>
        <v>0.47839999999999999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225.59999999999997</v>
      </c>
      <c r="BN543" s="64">
        <f t="shared" si="81"/>
        <v>225.60000000000002</v>
      </c>
      <c r="BO543" s="64">
        <f t="shared" si="82"/>
        <v>0.38461538461538458</v>
      </c>
      <c r="BP543" s="64">
        <f t="shared" si="83"/>
        <v>0.38461538461538464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89" t="s">
        <v>859</v>
      </c>
      <c r="Q544" s="738"/>
      <c r="R544" s="738"/>
      <c r="S544" s="738"/>
      <c r="T544" s="739"/>
      <c r="U544" s="34"/>
      <c r="V544" s="34"/>
      <c r="W544" s="35" t="s">
        <v>67</v>
      </c>
      <c r="X544" s="727">
        <v>84.48</v>
      </c>
      <c r="Y544" s="728">
        <f t="shared" si="79"/>
        <v>84.48</v>
      </c>
      <c r="Z544" s="36">
        <f>IFERROR(IF(Y544=0,"",ROUNDUP(Y544/H544,0)*0.01196),"")</f>
        <v>0.19136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90.24</v>
      </c>
      <c r="BN544" s="64">
        <f t="shared" si="81"/>
        <v>90.24</v>
      </c>
      <c r="BO544" s="64">
        <f t="shared" si="82"/>
        <v>0.15384615384615385</v>
      </c>
      <c r="BP544" s="64">
        <f t="shared" si="83"/>
        <v>0.15384615384615385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35" t="s">
        <v>863</v>
      </c>
      <c r="Q545" s="738"/>
      <c r="R545" s="738"/>
      <c r="S545" s="738"/>
      <c r="T545" s="739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1069" t="s">
        <v>866</v>
      </c>
      <c r="Q546" s="738"/>
      <c r="R546" s="738"/>
      <c r="S546" s="738"/>
      <c r="T546" s="739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840" t="s">
        <v>868</v>
      </c>
      <c r="Q547" s="738"/>
      <c r="R547" s="738"/>
      <c r="S547" s="738"/>
      <c r="T547" s="739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10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8"/>
      <c r="R548" s="738"/>
      <c r="S548" s="738"/>
      <c r="T548" s="739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11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8"/>
      <c r="R549" s="738"/>
      <c r="S549" s="738"/>
      <c r="T549" s="739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1100" t="s">
        <v>875</v>
      </c>
      <c r="Q550" s="738"/>
      <c r="R550" s="738"/>
      <c r="S550" s="738"/>
      <c r="T550" s="739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8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8"/>
      <c r="R551" s="738"/>
      <c r="S551" s="738"/>
      <c r="T551" s="739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1108" t="s">
        <v>880</v>
      </c>
      <c r="Q552" s="738"/>
      <c r="R552" s="738"/>
      <c r="S552" s="738"/>
      <c r="T552" s="739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10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8"/>
      <c r="R553" s="738"/>
      <c r="S553" s="738"/>
      <c r="T553" s="739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7"/>
      <c r="B554" s="748"/>
      <c r="C554" s="748"/>
      <c r="D554" s="748"/>
      <c r="E554" s="748"/>
      <c r="F554" s="748"/>
      <c r="G554" s="748"/>
      <c r="H554" s="748"/>
      <c r="I554" s="748"/>
      <c r="J554" s="748"/>
      <c r="K554" s="748"/>
      <c r="L554" s="748"/>
      <c r="M554" s="748"/>
      <c r="N554" s="748"/>
      <c r="O554" s="749"/>
      <c r="P554" s="740" t="s">
        <v>78</v>
      </c>
      <c r="Q554" s="741"/>
      <c r="R554" s="741"/>
      <c r="S554" s="741"/>
      <c r="T554" s="741"/>
      <c r="U554" s="741"/>
      <c r="V554" s="74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0.95679999999999998</v>
      </c>
      <c r="AA554" s="730"/>
      <c r="AB554" s="730"/>
      <c r="AC554" s="730"/>
    </row>
    <row r="555" spans="1:68" x14ac:dyDescent="0.2">
      <c r="A555" s="748"/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9"/>
      <c r="P555" s="740" t="s">
        <v>78</v>
      </c>
      <c r="Q555" s="741"/>
      <c r="R555" s="741"/>
      <c r="S555" s="741"/>
      <c r="T555" s="741"/>
      <c r="U555" s="741"/>
      <c r="V555" s="742"/>
      <c r="W555" s="37" t="s">
        <v>67</v>
      </c>
      <c r="X555" s="729">
        <f>IFERROR(SUM(X542:X553),"0")</f>
        <v>422.4</v>
      </c>
      <c r="Y555" s="729">
        <f>IFERROR(SUM(Y542:Y553),"0")</f>
        <v>422.40000000000003</v>
      </c>
      <c r="Z555" s="37"/>
      <c r="AA555" s="730"/>
      <c r="AB555" s="730"/>
      <c r="AC555" s="730"/>
    </row>
    <row r="556" spans="1:68" ht="14.25" customHeight="1" x14ac:dyDescent="0.25">
      <c r="A556" s="754" t="s">
        <v>62</v>
      </c>
      <c r="B556" s="748"/>
      <c r="C556" s="748"/>
      <c r="D556" s="748"/>
      <c r="E556" s="748"/>
      <c r="F556" s="748"/>
      <c r="G556" s="748"/>
      <c r="H556" s="748"/>
      <c r="I556" s="748"/>
      <c r="J556" s="748"/>
      <c r="K556" s="748"/>
      <c r="L556" s="748"/>
      <c r="M556" s="748"/>
      <c r="N556" s="748"/>
      <c r="O556" s="748"/>
      <c r="P556" s="748"/>
      <c r="Q556" s="748"/>
      <c r="R556" s="748"/>
      <c r="S556" s="748"/>
      <c r="T556" s="748"/>
      <c r="U556" s="748"/>
      <c r="V556" s="748"/>
      <c r="W556" s="748"/>
      <c r="X556" s="748"/>
      <c r="Y556" s="748"/>
      <c r="Z556" s="748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8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8"/>
      <c r="R557" s="738"/>
      <c r="S557" s="738"/>
      <c r="T557" s="739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8"/>
      <c r="R558" s="738"/>
      <c r="S558" s="738"/>
      <c r="T558" s="739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8"/>
      <c r="R559" s="738"/>
      <c r="S559" s="738"/>
      <c r="T559" s="739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7"/>
      <c r="B560" s="748"/>
      <c r="C560" s="748"/>
      <c r="D560" s="748"/>
      <c r="E560" s="748"/>
      <c r="F560" s="748"/>
      <c r="G560" s="748"/>
      <c r="H560" s="748"/>
      <c r="I560" s="748"/>
      <c r="J560" s="748"/>
      <c r="K560" s="748"/>
      <c r="L560" s="748"/>
      <c r="M560" s="748"/>
      <c r="N560" s="748"/>
      <c r="O560" s="749"/>
      <c r="P560" s="740" t="s">
        <v>78</v>
      </c>
      <c r="Q560" s="741"/>
      <c r="R560" s="741"/>
      <c r="S560" s="741"/>
      <c r="T560" s="741"/>
      <c r="U560" s="741"/>
      <c r="V560" s="74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8"/>
      <c r="B561" s="748"/>
      <c r="C561" s="748"/>
      <c r="D561" s="748"/>
      <c r="E561" s="748"/>
      <c r="F561" s="748"/>
      <c r="G561" s="748"/>
      <c r="H561" s="748"/>
      <c r="I561" s="748"/>
      <c r="J561" s="748"/>
      <c r="K561" s="748"/>
      <c r="L561" s="748"/>
      <c r="M561" s="748"/>
      <c r="N561" s="748"/>
      <c r="O561" s="749"/>
      <c r="P561" s="740" t="s">
        <v>78</v>
      </c>
      <c r="Q561" s="741"/>
      <c r="R561" s="741"/>
      <c r="S561" s="741"/>
      <c r="T561" s="741"/>
      <c r="U561" s="741"/>
      <c r="V561" s="74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54" t="s">
        <v>173</v>
      </c>
      <c r="B562" s="748"/>
      <c r="C562" s="748"/>
      <c r="D562" s="748"/>
      <c r="E562" s="748"/>
      <c r="F562" s="748"/>
      <c r="G562" s="748"/>
      <c r="H562" s="748"/>
      <c r="I562" s="748"/>
      <c r="J562" s="748"/>
      <c r="K562" s="748"/>
      <c r="L562" s="748"/>
      <c r="M562" s="748"/>
      <c r="N562" s="748"/>
      <c r="O562" s="748"/>
      <c r="P562" s="748"/>
      <c r="Q562" s="748"/>
      <c r="R562" s="748"/>
      <c r="S562" s="748"/>
      <c r="T562" s="748"/>
      <c r="U562" s="748"/>
      <c r="V562" s="748"/>
      <c r="W562" s="748"/>
      <c r="X562" s="748"/>
      <c r="Y562" s="748"/>
      <c r="Z562" s="748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8"/>
      <c r="R563" s="738"/>
      <c r="S563" s="738"/>
      <c r="T563" s="739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04" t="s">
        <v>896</v>
      </c>
      <c r="Q564" s="738"/>
      <c r="R564" s="738"/>
      <c r="S564" s="738"/>
      <c r="T564" s="739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7"/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9"/>
      <c r="P565" s="740" t="s">
        <v>78</v>
      </c>
      <c r="Q565" s="741"/>
      <c r="R565" s="741"/>
      <c r="S565" s="741"/>
      <c r="T565" s="741"/>
      <c r="U565" s="741"/>
      <c r="V565" s="74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8"/>
      <c r="B566" s="748"/>
      <c r="C566" s="748"/>
      <c r="D566" s="748"/>
      <c r="E566" s="748"/>
      <c r="F566" s="748"/>
      <c r="G566" s="748"/>
      <c r="H566" s="748"/>
      <c r="I566" s="748"/>
      <c r="J566" s="748"/>
      <c r="K566" s="748"/>
      <c r="L566" s="748"/>
      <c r="M566" s="748"/>
      <c r="N566" s="748"/>
      <c r="O566" s="749"/>
      <c r="P566" s="740" t="s">
        <v>78</v>
      </c>
      <c r="Q566" s="741"/>
      <c r="R566" s="741"/>
      <c r="S566" s="741"/>
      <c r="T566" s="741"/>
      <c r="U566" s="741"/>
      <c r="V566" s="74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859" t="s">
        <v>897</v>
      </c>
      <c r="B567" s="860"/>
      <c r="C567" s="860"/>
      <c r="D567" s="860"/>
      <c r="E567" s="860"/>
      <c r="F567" s="860"/>
      <c r="G567" s="860"/>
      <c r="H567" s="860"/>
      <c r="I567" s="860"/>
      <c r="J567" s="860"/>
      <c r="K567" s="860"/>
      <c r="L567" s="860"/>
      <c r="M567" s="860"/>
      <c r="N567" s="860"/>
      <c r="O567" s="860"/>
      <c r="P567" s="860"/>
      <c r="Q567" s="860"/>
      <c r="R567" s="860"/>
      <c r="S567" s="860"/>
      <c r="T567" s="860"/>
      <c r="U567" s="860"/>
      <c r="V567" s="860"/>
      <c r="W567" s="860"/>
      <c r="X567" s="860"/>
      <c r="Y567" s="860"/>
      <c r="Z567" s="860"/>
      <c r="AA567" s="48"/>
      <c r="AB567" s="48"/>
      <c r="AC567" s="48"/>
    </row>
    <row r="568" spans="1:68" ht="16.5" customHeight="1" x14ac:dyDescent="0.25">
      <c r="A568" s="757" t="s">
        <v>897</v>
      </c>
      <c r="B568" s="748"/>
      <c r="C568" s="748"/>
      <c r="D568" s="748"/>
      <c r="E568" s="748"/>
      <c r="F568" s="748"/>
      <c r="G568" s="748"/>
      <c r="H568" s="748"/>
      <c r="I568" s="748"/>
      <c r="J568" s="748"/>
      <c r="K568" s="748"/>
      <c r="L568" s="748"/>
      <c r="M568" s="748"/>
      <c r="N568" s="748"/>
      <c r="O568" s="748"/>
      <c r="P568" s="748"/>
      <c r="Q568" s="748"/>
      <c r="R568" s="748"/>
      <c r="S568" s="748"/>
      <c r="T568" s="748"/>
      <c r="U568" s="748"/>
      <c r="V568" s="748"/>
      <c r="W568" s="748"/>
      <c r="X568" s="748"/>
      <c r="Y568" s="748"/>
      <c r="Z568" s="748"/>
      <c r="AA568" s="722"/>
      <c r="AB568" s="722"/>
      <c r="AC568" s="722"/>
    </row>
    <row r="569" spans="1:68" ht="14.25" customHeight="1" x14ac:dyDescent="0.25">
      <c r="A569" s="754" t="s">
        <v>88</v>
      </c>
      <c r="B569" s="748"/>
      <c r="C569" s="748"/>
      <c r="D569" s="748"/>
      <c r="E569" s="748"/>
      <c r="F569" s="748"/>
      <c r="G569" s="748"/>
      <c r="H569" s="748"/>
      <c r="I569" s="748"/>
      <c r="J569" s="748"/>
      <c r="K569" s="748"/>
      <c r="L569" s="748"/>
      <c r="M569" s="748"/>
      <c r="N569" s="748"/>
      <c r="O569" s="748"/>
      <c r="P569" s="748"/>
      <c r="Q569" s="748"/>
      <c r="R569" s="748"/>
      <c r="S569" s="748"/>
      <c r="T569" s="748"/>
      <c r="U569" s="748"/>
      <c r="V569" s="748"/>
      <c r="W569" s="748"/>
      <c r="X569" s="748"/>
      <c r="Y569" s="748"/>
      <c r="Z569" s="748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1089" t="s">
        <v>900</v>
      </c>
      <c r="Q570" s="738"/>
      <c r="R570" s="738"/>
      <c r="S570" s="738"/>
      <c r="T570" s="739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1066" t="s">
        <v>904</v>
      </c>
      <c r="Q571" s="738"/>
      <c r="R571" s="738"/>
      <c r="S571" s="738"/>
      <c r="T571" s="739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1057" t="s">
        <v>908</v>
      </c>
      <c r="Q572" s="738"/>
      <c r="R572" s="738"/>
      <c r="S572" s="738"/>
      <c r="T572" s="739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1054" t="s">
        <v>912</v>
      </c>
      <c r="Q573" s="738"/>
      <c r="R573" s="738"/>
      <c r="S573" s="738"/>
      <c r="T573" s="739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1014" t="s">
        <v>916</v>
      </c>
      <c r="Q574" s="738"/>
      <c r="R574" s="738"/>
      <c r="S574" s="738"/>
      <c r="T574" s="739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837" t="s">
        <v>919</v>
      </c>
      <c r="Q575" s="738"/>
      <c r="R575" s="738"/>
      <c r="S575" s="738"/>
      <c r="T575" s="739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845" t="s">
        <v>922</v>
      </c>
      <c r="Q576" s="738"/>
      <c r="R576" s="738"/>
      <c r="S576" s="738"/>
      <c r="T576" s="739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7"/>
      <c r="B577" s="748"/>
      <c r="C577" s="748"/>
      <c r="D577" s="748"/>
      <c r="E577" s="748"/>
      <c r="F577" s="748"/>
      <c r="G577" s="748"/>
      <c r="H577" s="748"/>
      <c r="I577" s="748"/>
      <c r="J577" s="748"/>
      <c r="K577" s="748"/>
      <c r="L577" s="748"/>
      <c r="M577" s="748"/>
      <c r="N577" s="748"/>
      <c r="O577" s="749"/>
      <c r="P577" s="740" t="s">
        <v>78</v>
      </c>
      <c r="Q577" s="741"/>
      <c r="R577" s="741"/>
      <c r="S577" s="741"/>
      <c r="T577" s="741"/>
      <c r="U577" s="741"/>
      <c r="V577" s="74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8"/>
      <c r="B578" s="748"/>
      <c r="C578" s="748"/>
      <c r="D578" s="748"/>
      <c r="E578" s="748"/>
      <c r="F578" s="748"/>
      <c r="G578" s="748"/>
      <c r="H578" s="748"/>
      <c r="I578" s="748"/>
      <c r="J578" s="748"/>
      <c r="K578" s="748"/>
      <c r="L578" s="748"/>
      <c r="M578" s="748"/>
      <c r="N578" s="748"/>
      <c r="O578" s="749"/>
      <c r="P578" s="740" t="s">
        <v>78</v>
      </c>
      <c r="Q578" s="741"/>
      <c r="R578" s="741"/>
      <c r="S578" s="741"/>
      <c r="T578" s="741"/>
      <c r="U578" s="741"/>
      <c r="V578" s="74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54" t="s">
        <v>133</v>
      </c>
      <c r="B579" s="748"/>
      <c r="C579" s="748"/>
      <c r="D579" s="748"/>
      <c r="E579" s="748"/>
      <c r="F579" s="748"/>
      <c r="G579" s="748"/>
      <c r="H579" s="748"/>
      <c r="I579" s="748"/>
      <c r="J579" s="748"/>
      <c r="K579" s="748"/>
      <c r="L579" s="748"/>
      <c r="M579" s="748"/>
      <c r="N579" s="748"/>
      <c r="O579" s="748"/>
      <c r="P579" s="748"/>
      <c r="Q579" s="748"/>
      <c r="R579" s="748"/>
      <c r="S579" s="748"/>
      <c r="T579" s="748"/>
      <c r="U579" s="748"/>
      <c r="V579" s="748"/>
      <c r="W579" s="748"/>
      <c r="X579" s="748"/>
      <c r="Y579" s="748"/>
      <c r="Z579" s="748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891" t="s">
        <v>925</v>
      </c>
      <c r="Q580" s="738"/>
      <c r="R580" s="738"/>
      <c r="S580" s="738"/>
      <c r="T580" s="739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92" t="s">
        <v>929</v>
      </c>
      <c r="Q581" s="738"/>
      <c r="R581" s="738"/>
      <c r="S581" s="738"/>
      <c r="T581" s="739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848" t="s">
        <v>932</v>
      </c>
      <c r="Q582" s="738"/>
      <c r="R582" s="738"/>
      <c r="S582" s="738"/>
      <c r="T582" s="739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818" t="s">
        <v>936</v>
      </c>
      <c r="Q583" s="738"/>
      <c r="R583" s="738"/>
      <c r="S583" s="738"/>
      <c r="T583" s="739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7"/>
      <c r="B584" s="748"/>
      <c r="C584" s="748"/>
      <c r="D584" s="748"/>
      <c r="E584" s="748"/>
      <c r="F584" s="748"/>
      <c r="G584" s="748"/>
      <c r="H584" s="748"/>
      <c r="I584" s="748"/>
      <c r="J584" s="748"/>
      <c r="K584" s="748"/>
      <c r="L584" s="748"/>
      <c r="M584" s="748"/>
      <c r="N584" s="748"/>
      <c r="O584" s="749"/>
      <c r="P584" s="740" t="s">
        <v>78</v>
      </c>
      <c r="Q584" s="741"/>
      <c r="R584" s="741"/>
      <c r="S584" s="741"/>
      <c r="T584" s="741"/>
      <c r="U584" s="741"/>
      <c r="V584" s="74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8"/>
      <c r="B585" s="748"/>
      <c r="C585" s="748"/>
      <c r="D585" s="748"/>
      <c r="E585" s="748"/>
      <c r="F585" s="748"/>
      <c r="G585" s="748"/>
      <c r="H585" s="748"/>
      <c r="I585" s="748"/>
      <c r="J585" s="748"/>
      <c r="K585" s="748"/>
      <c r="L585" s="748"/>
      <c r="M585" s="748"/>
      <c r="N585" s="748"/>
      <c r="O585" s="749"/>
      <c r="P585" s="740" t="s">
        <v>78</v>
      </c>
      <c r="Q585" s="741"/>
      <c r="R585" s="741"/>
      <c r="S585" s="741"/>
      <c r="T585" s="741"/>
      <c r="U585" s="741"/>
      <c r="V585" s="74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54" t="s">
        <v>144</v>
      </c>
      <c r="B586" s="748"/>
      <c r="C586" s="748"/>
      <c r="D586" s="748"/>
      <c r="E586" s="748"/>
      <c r="F586" s="748"/>
      <c r="G586" s="748"/>
      <c r="H586" s="748"/>
      <c r="I586" s="748"/>
      <c r="J586" s="748"/>
      <c r="K586" s="748"/>
      <c r="L586" s="748"/>
      <c r="M586" s="748"/>
      <c r="N586" s="748"/>
      <c r="O586" s="748"/>
      <c r="P586" s="748"/>
      <c r="Q586" s="748"/>
      <c r="R586" s="748"/>
      <c r="S586" s="748"/>
      <c r="T586" s="748"/>
      <c r="U586" s="748"/>
      <c r="V586" s="748"/>
      <c r="W586" s="748"/>
      <c r="X586" s="748"/>
      <c r="Y586" s="748"/>
      <c r="Z586" s="748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1074" t="s">
        <v>939</v>
      </c>
      <c r="Q587" s="738"/>
      <c r="R587" s="738"/>
      <c r="S587" s="738"/>
      <c r="T587" s="739"/>
      <c r="U587" s="34"/>
      <c r="V587" s="34"/>
      <c r="W587" s="35" t="s">
        <v>67</v>
      </c>
      <c r="X587" s="727">
        <v>50.4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53.639999999999993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9.0909090909090912E-2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826" t="s">
        <v>943</v>
      </c>
      <c r="Q588" s="738"/>
      <c r="R588" s="738"/>
      <c r="S588" s="738"/>
      <c r="T588" s="739"/>
      <c r="U588" s="34"/>
      <c r="V588" s="34"/>
      <c r="W588" s="35" t="s">
        <v>67</v>
      </c>
      <c r="X588" s="727">
        <v>50.4</v>
      </c>
      <c r="Y588" s="728">
        <f t="shared" si="89"/>
        <v>50.400000000000006</v>
      </c>
      <c r="Z588" s="36">
        <f>IFERROR(IF(Y588=0,"",ROUNDUP(Y588/H588,0)*0.00902),"")</f>
        <v>0.10824</v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53.639999999999993</v>
      </c>
      <c r="BN588" s="64">
        <f t="shared" si="91"/>
        <v>53.64</v>
      </c>
      <c r="BO588" s="64">
        <f t="shared" si="92"/>
        <v>9.0909090909090912E-2</v>
      </c>
      <c r="BP588" s="64">
        <f t="shared" si="93"/>
        <v>9.0909090909090912E-2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781" t="s">
        <v>947</v>
      </c>
      <c r="Q589" s="738"/>
      <c r="R589" s="738"/>
      <c r="S589" s="738"/>
      <c r="T589" s="739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76" t="s">
        <v>951</v>
      </c>
      <c r="Q590" s="738"/>
      <c r="R590" s="738"/>
      <c r="S590" s="738"/>
      <c r="T590" s="739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38" t="s">
        <v>955</v>
      </c>
      <c r="Q591" s="738"/>
      <c r="R591" s="738"/>
      <c r="S591" s="738"/>
      <c r="T591" s="739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1004" t="s">
        <v>959</v>
      </c>
      <c r="Q592" s="738"/>
      <c r="R592" s="738"/>
      <c r="S592" s="738"/>
      <c r="T592" s="739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1072" t="s">
        <v>962</v>
      </c>
      <c r="Q593" s="738"/>
      <c r="R593" s="738"/>
      <c r="S593" s="738"/>
      <c r="T593" s="739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7"/>
      <c r="B594" s="748"/>
      <c r="C594" s="748"/>
      <c r="D594" s="748"/>
      <c r="E594" s="748"/>
      <c r="F594" s="748"/>
      <c r="G594" s="748"/>
      <c r="H594" s="748"/>
      <c r="I594" s="748"/>
      <c r="J594" s="748"/>
      <c r="K594" s="748"/>
      <c r="L594" s="748"/>
      <c r="M594" s="748"/>
      <c r="N594" s="748"/>
      <c r="O594" s="749"/>
      <c r="P594" s="740" t="s">
        <v>78</v>
      </c>
      <c r="Q594" s="741"/>
      <c r="R594" s="741"/>
      <c r="S594" s="741"/>
      <c r="T594" s="741"/>
      <c r="U594" s="741"/>
      <c r="V594" s="74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24</v>
      </c>
      <c r="Y594" s="729">
        <f>IFERROR(Y587/H587,"0")+IFERROR(Y588/H588,"0")+IFERROR(Y589/H589,"0")+IFERROR(Y590/H590,"0")+IFERROR(Y591/H591,"0")+IFERROR(Y592/H592,"0")+IFERROR(Y593/H593,"0")</f>
        <v>24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0.21648000000000001</v>
      </c>
      <c r="AA594" s="730"/>
      <c r="AB594" s="730"/>
      <c r="AC594" s="730"/>
    </row>
    <row r="595" spans="1:68" x14ac:dyDescent="0.2">
      <c r="A595" s="748"/>
      <c r="B595" s="748"/>
      <c r="C595" s="748"/>
      <c r="D595" s="748"/>
      <c r="E595" s="748"/>
      <c r="F595" s="748"/>
      <c r="G595" s="748"/>
      <c r="H595" s="748"/>
      <c r="I595" s="748"/>
      <c r="J595" s="748"/>
      <c r="K595" s="748"/>
      <c r="L595" s="748"/>
      <c r="M595" s="748"/>
      <c r="N595" s="748"/>
      <c r="O595" s="749"/>
      <c r="P595" s="740" t="s">
        <v>78</v>
      </c>
      <c r="Q595" s="741"/>
      <c r="R595" s="741"/>
      <c r="S595" s="741"/>
      <c r="T595" s="741"/>
      <c r="U595" s="741"/>
      <c r="V595" s="742"/>
      <c r="W595" s="37" t="s">
        <v>67</v>
      </c>
      <c r="X595" s="729">
        <f>IFERROR(SUM(X587:X593),"0")</f>
        <v>100.8</v>
      </c>
      <c r="Y595" s="729">
        <f>IFERROR(SUM(Y587:Y593),"0")</f>
        <v>100.80000000000001</v>
      </c>
      <c r="Z595" s="37"/>
      <c r="AA595" s="730"/>
      <c r="AB595" s="730"/>
      <c r="AC595" s="730"/>
    </row>
    <row r="596" spans="1:68" ht="14.25" customHeight="1" x14ac:dyDescent="0.25">
      <c r="A596" s="754" t="s">
        <v>62</v>
      </c>
      <c r="B596" s="748"/>
      <c r="C596" s="748"/>
      <c r="D596" s="748"/>
      <c r="E596" s="748"/>
      <c r="F596" s="748"/>
      <c r="G596" s="748"/>
      <c r="H596" s="748"/>
      <c r="I596" s="748"/>
      <c r="J596" s="748"/>
      <c r="K596" s="748"/>
      <c r="L596" s="748"/>
      <c r="M596" s="748"/>
      <c r="N596" s="748"/>
      <c r="O596" s="748"/>
      <c r="P596" s="748"/>
      <c r="Q596" s="748"/>
      <c r="R596" s="748"/>
      <c r="S596" s="748"/>
      <c r="T596" s="748"/>
      <c r="U596" s="748"/>
      <c r="V596" s="748"/>
      <c r="W596" s="748"/>
      <c r="X596" s="748"/>
      <c r="Y596" s="748"/>
      <c r="Z596" s="748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832" t="s">
        <v>965</v>
      </c>
      <c r="Q597" s="738"/>
      <c r="R597" s="738"/>
      <c r="S597" s="738"/>
      <c r="T597" s="739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1" t="s">
        <v>968</v>
      </c>
      <c r="Q598" s="738"/>
      <c r="R598" s="738"/>
      <c r="S598" s="738"/>
      <c r="T598" s="739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762" t="s">
        <v>971</v>
      </c>
      <c r="Q599" s="738"/>
      <c r="R599" s="738"/>
      <c r="S599" s="738"/>
      <c r="T599" s="739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1142" t="s">
        <v>975</v>
      </c>
      <c r="Q600" s="738"/>
      <c r="R600" s="738"/>
      <c r="S600" s="738"/>
      <c r="T600" s="739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807" t="s">
        <v>978</v>
      </c>
      <c r="Q601" s="738"/>
      <c r="R601" s="738"/>
      <c r="S601" s="738"/>
      <c r="T601" s="739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7"/>
      <c r="B602" s="748"/>
      <c r="C602" s="748"/>
      <c r="D602" s="748"/>
      <c r="E602" s="748"/>
      <c r="F602" s="748"/>
      <c r="G602" s="748"/>
      <c r="H602" s="748"/>
      <c r="I602" s="748"/>
      <c r="J602" s="748"/>
      <c r="K602" s="748"/>
      <c r="L602" s="748"/>
      <c r="M602" s="748"/>
      <c r="N602" s="748"/>
      <c r="O602" s="749"/>
      <c r="P602" s="740" t="s">
        <v>78</v>
      </c>
      <c r="Q602" s="741"/>
      <c r="R602" s="741"/>
      <c r="S602" s="741"/>
      <c r="T602" s="741"/>
      <c r="U602" s="741"/>
      <c r="V602" s="74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8"/>
      <c r="B603" s="748"/>
      <c r="C603" s="748"/>
      <c r="D603" s="748"/>
      <c r="E603" s="748"/>
      <c r="F603" s="748"/>
      <c r="G603" s="748"/>
      <c r="H603" s="748"/>
      <c r="I603" s="748"/>
      <c r="J603" s="748"/>
      <c r="K603" s="748"/>
      <c r="L603" s="748"/>
      <c r="M603" s="748"/>
      <c r="N603" s="748"/>
      <c r="O603" s="749"/>
      <c r="P603" s="740" t="s">
        <v>78</v>
      </c>
      <c r="Q603" s="741"/>
      <c r="R603" s="741"/>
      <c r="S603" s="741"/>
      <c r="T603" s="741"/>
      <c r="U603" s="741"/>
      <c r="V603" s="74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54" t="s">
        <v>173</v>
      </c>
      <c r="B604" s="748"/>
      <c r="C604" s="748"/>
      <c r="D604" s="748"/>
      <c r="E604" s="748"/>
      <c r="F604" s="748"/>
      <c r="G604" s="748"/>
      <c r="H604" s="748"/>
      <c r="I604" s="748"/>
      <c r="J604" s="748"/>
      <c r="K604" s="748"/>
      <c r="L604" s="748"/>
      <c r="M604" s="748"/>
      <c r="N604" s="748"/>
      <c r="O604" s="748"/>
      <c r="P604" s="748"/>
      <c r="Q604" s="748"/>
      <c r="R604" s="748"/>
      <c r="S604" s="748"/>
      <c r="T604" s="748"/>
      <c r="U604" s="748"/>
      <c r="V604" s="748"/>
      <c r="W604" s="748"/>
      <c r="X604" s="748"/>
      <c r="Y604" s="748"/>
      <c r="Z604" s="748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884" t="s">
        <v>981</v>
      </c>
      <c r="Q605" s="738"/>
      <c r="R605" s="738"/>
      <c r="S605" s="738"/>
      <c r="T605" s="739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88" t="s">
        <v>984</v>
      </c>
      <c r="Q606" s="738"/>
      <c r="R606" s="738"/>
      <c r="S606" s="738"/>
      <c r="T606" s="739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888" t="s">
        <v>987</v>
      </c>
      <c r="Q607" s="738"/>
      <c r="R607" s="738"/>
      <c r="S607" s="738"/>
      <c r="T607" s="739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73" t="s">
        <v>990</v>
      </c>
      <c r="Q608" s="738"/>
      <c r="R608" s="738"/>
      <c r="S608" s="738"/>
      <c r="T608" s="739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7"/>
      <c r="B609" s="748"/>
      <c r="C609" s="748"/>
      <c r="D609" s="748"/>
      <c r="E609" s="748"/>
      <c r="F609" s="748"/>
      <c r="G609" s="748"/>
      <c r="H609" s="748"/>
      <c r="I609" s="748"/>
      <c r="J609" s="748"/>
      <c r="K609" s="748"/>
      <c r="L609" s="748"/>
      <c r="M609" s="748"/>
      <c r="N609" s="748"/>
      <c r="O609" s="749"/>
      <c r="P609" s="740" t="s">
        <v>78</v>
      </c>
      <c r="Q609" s="741"/>
      <c r="R609" s="741"/>
      <c r="S609" s="741"/>
      <c r="T609" s="741"/>
      <c r="U609" s="741"/>
      <c r="V609" s="74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8"/>
      <c r="B610" s="748"/>
      <c r="C610" s="748"/>
      <c r="D610" s="748"/>
      <c r="E610" s="748"/>
      <c r="F610" s="748"/>
      <c r="G610" s="748"/>
      <c r="H610" s="748"/>
      <c r="I610" s="748"/>
      <c r="J610" s="748"/>
      <c r="K610" s="748"/>
      <c r="L610" s="748"/>
      <c r="M610" s="748"/>
      <c r="N610" s="748"/>
      <c r="O610" s="749"/>
      <c r="P610" s="740" t="s">
        <v>78</v>
      </c>
      <c r="Q610" s="741"/>
      <c r="R610" s="741"/>
      <c r="S610" s="741"/>
      <c r="T610" s="741"/>
      <c r="U610" s="741"/>
      <c r="V610" s="74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57" t="s">
        <v>991</v>
      </c>
      <c r="B611" s="748"/>
      <c r="C611" s="748"/>
      <c r="D611" s="748"/>
      <c r="E611" s="748"/>
      <c r="F611" s="748"/>
      <c r="G611" s="748"/>
      <c r="H611" s="748"/>
      <c r="I611" s="748"/>
      <c r="J611" s="748"/>
      <c r="K611" s="748"/>
      <c r="L611" s="748"/>
      <c r="M611" s="748"/>
      <c r="N611" s="748"/>
      <c r="O611" s="748"/>
      <c r="P611" s="748"/>
      <c r="Q611" s="748"/>
      <c r="R611" s="748"/>
      <c r="S611" s="748"/>
      <c r="T611" s="748"/>
      <c r="U611" s="748"/>
      <c r="V611" s="748"/>
      <c r="W611" s="748"/>
      <c r="X611" s="748"/>
      <c r="Y611" s="748"/>
      <c r="Z611" s="748"/>
      <c r="AA611" s="722"/>
      <c r="AB611" s="722"/>
      <c r="AC611" s="722"/>
    </row>
    <row r="612" spans="1:68" ht="14.25" customHeight="1" x14ac:dyDescent="0.25">
      <c r="A612" s="754" t="s">
        <v>88</v>
      </c>
      <c r="B612" s="748"/>
      <c r="C612" s="748"/>
      <c r="D612" s="748"/>
      <c r="E612" s="748"/>
      <c r="F612" s="748"/>
      <c r="G612" s="748"/>
      <c r="H612" s="748"/>
      <c r="I612" s="748"/>
      <c r="J612" s="748"/>
      <c r="K612" s="748"/>
      <c r="L612" s="748"/>
      <c r="M612" s="748"/>
      <c r="N612" s="748"/>
      <c r="O612" s="748"/>
      <c r="P612" s="748"/>
      <c r="Q612" s="748"/>
      <c r="R612" s="748"/>
      <c r="S612" s="748"/>
      <c r="T612" s="748"/>
      <c r="U612" s="748"/>
      <c r="V612" s="748"/>
      <c r="W612" s="748"/>
      <c r="X612" s="748"/>
      <c r="Y612" s="748"/>
      <c r="Z612" s="748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1140" t="s">
        <v>994</v>
      </c>
      <c r="Q613" s="738"/>
      <c r="R613" s="738"/>
      <c r="S613" s="738"/>
      <c r="T613" s="739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8" t="s">
        <v>998</v>
      </c>
      <c r="Q614" s="738"/>
      <c r="R614" s="738"/>
      <c r="S614" s="738"/>
      <c r="T614" s="739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7"/>
      <c r="B615" s="748"/>
      <c r="C615" s="748"/>
      <c r="D615" s="748"/>
      <c r="E615" s="748"/>
      <c r="F615" s="748"/>
      <c r="G615" s="748"/>
      <c r="H615" s="748"/>
      <c r="I615" s="748"/>
      <c r="J615" s="748"/>
      <c r="K615" s="748"/>
      <c r="L615" s="748"/>
      <c r="M615" s="748"/>
      <c r="N615" s="748"/>
      <c r="O615" s="749"/>
      <c r="P615" s="740" t="s">
        <v>78</v>
      </c>
      <c r="Q615" s="741"/>
      <c r="R615" s="741"/>
      <c r="S615" s="741"/>
      <c r="T615" s="741"/>
      <c r="U615" s="741"/>
      <c r="V615" s="74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8"/>
      <c r="B616" s="748"/>
      <c r="C616" s="748"/>
      <c r="D616" s="748"/>
      <c r="E616" s="748"/>
      <c r="F616" s="748"/>
      <c r="G616" s="748"/>
      <c r="H616" s="748"/>
      <c r="I616" s="748"/>
      <c r="J616" s="748"/>
      <c r="K616" s="748"/>
      <c r="L616" s="748"/>
      <c r="M616" s="748"/>
      <c r="N616" s="748"/>
      <c r="O616" s="749"/>
      <c r="P616" s="740" t="s">
        <v>78</v>
      </c>
      <c r="Q616" s="741"/>
      <c r="R616" s="741"/>
      <c r="S616" s="741"/>
      <c r="T616" s="741"/>
      <c r="U616" s="741"/>
      <c r="V616" s="74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54" t="s">
        <v>133</v>
      </c>
      <c r="B617" s="748"/>
      <c r="C617" s="748"/>
      <c r="D617" s="748"/>
      <c r="E617" s="748"/>
      <c r="F617" s="748"/>
      <c r="G617" s="748"/>
      <c r="H617" s="748"/>
      <c r="I617" s="748"/>
      <c r="J617" s="748"/>
      <c r="K617" s="748"/>
      <c r="L617" s="748"/>
      <c r="M617" s="748"/>
      <c r="N617" s="748"/>
      <c r="O617" s="748"/>
      <c r="P617" s="748"/>
      <c r="Q617" s="748"/>
      <c r="R617" s="748"/>
      <c r="S617" s="748"/>
      <c r="T617" s="748"/>
      <c r="U617" s="748"/>
      <c r="V617" s="748"/>
      <c r="W617" s="748"/>
      <c r="X617" s="748"/>
      <c r="Y617" s="748"/>
      <c r="Z617" s="748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882" t="s">
        <v>1002</v>
      </c>
      <c r="Q618" s="738"/>
      <c r="R618" s="738"/>
      <c r="S618" s="738"/>
      <c r="T618" s="739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7"/>
      <c r="B619" s="748"/>
      <c r="C619" s="748"/>
      <c r="D619" s="748"/>
      <c r="E619" s="748"/>
      <c r="F619" s="748"/>
      <c r="G619" s="748"/>
      <c r="H619" s="748"/>
      <c r="I619" s="748"/>
      <c r="J619" s="748"/>
      <c r="K619" s="748"/>
      <c r="L619" s="748"/>
      <c r="M619" s="748"/>
      <c r="N619" s="748"/>
      <c r="O619" s="749"/>
      <c r="P619" s="740" t="s">
        <v>78</v>
      </c>
      <c r="Q619" s="741"/>
      <c r="R619" s="741"/>
      <c r="S619" s="741"/>
      <c r="T619" s="741"/>
      <c r="U619" s="741"/>
      <c r="V619" s="74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8"/>
      <c r="B620" s="748"/>
      <c r="C620" s="748"/>
      <c r="D620" s="748"/>
      <c r="E620" s="748"/>
      <c r="F620" s="748"/>
      <c r="G620" s="748"/>
      <c r="H620" s="748"/>
      <c r="I620" s="748"/>
      <c r="J620" s="748"/>
      <c r="K620" s="748"/>
      <c r="L620" s="748"/>
      <c r="M620" s="748"/>
      <c r="N620" s="748"/>
      <c r="O620" s="749"/>
      <c r="P620" s="740" t="s">
        <v>78</v>
      </c>
      <c r="Q620" s="741"/>
      <c r="R620" s="741"/>
      <c r="S620" s="741"/>
      <c r="T620" s="741"/>
      <c r="U620" s="741"/>
      <c r="V620" s="74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54" t="s">
        <v>144</v>
      </c>
      <c r="B621" s="748"/>
      <c r="C621" s="748"/>
      <c r="D621" s="748"/>
      <c r="E621" s="748"/>
      <c r="F621" s="748"/>
      <c r="G621" s="748"/>
      <c r="H621" s="748"/>
      <c r="I621" s="748"/>
      <c r="J621" s="748"/>
      <c r="K621" s="748"/>
      <c r="L621" s="748"/>
      <c r="M621" s="748"/>
      <c r="N621" s="748"/>
      <c r="O621" s="748"/>
      <c r="P621" s="748"/>
      <c r="Q621" s="748"/>
      <c r="R621" s="748"/>
      <c r="S621" s="748"/>
      <c r="T621" s="748"/>
      <c r="U621" s="748"/>
      <c r="V621" s="748"/>
      <c r="W621" s="748"/>
      <c r="X621" s="748"/>
      <c r="Y621" s="748"/>
      <c r="Z621" s="748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40" t="s">
        <v>1006</v>
      </c>
      <c r="Q622" s="738"/>
      <c r="R622" s="738"/>
      <c r="S622" s="738"/>
      <c r="T622" s="739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7"/>
      <c r="B623" s="748"/>
      <c r="C623" s="748"/>
      <c r="D623" s="748"/>
      <c r="E623" s="748"/>
      <c r="F623" s="748"/>
      <c r="G623" s="748"/>
      <c r="H623" s="748"/>
      <c r="I623" s="748"/>
      <c r="J623" s="748"/>
      <c r="K623" s="748"/>
      <c r="L623" s="748"/>
      <c r="M623" s="748"/>
      <c r="N623" s="748"/>
      <c r="O623" s="749"/>
      <c r="P623" s="740" t="s">
        <v>78</v>
      </c>
      <c r="Q623" s="741"/>
      <c r="R623" s="741"/>
      <c r="S623" s="741"/>
      <c r="T623" s="741"/>
      <c r="U623" s="741"/>
      <c r="V623" s="74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8"/>
      <c r="B624" s="748"/>
      <c r="C624" s="748"/>
      <c r="D624" s="748"/>
      <c r="E624" s="748"/>
      <c r="F624" s="748"/>
      <c r="G624" s="748"/>
      <c r="H624" s="748"/>
      <c r="I624" s="748"/>
      <c r="J624" s="748"/>
      <c r="K624" s="748"/>
      <c r="L624" s="748"/>
      <c r="M624" s="748"/>
      <c r="N624" s="748"/>
      <c r="O624" s="749"/>
      <c r="P624" s="740" t="s">
        <v>78</v>
      </c>
      <c r="Q624" s="741"/>
      <c r="R624" s="741"/>
      <c r="S624" s="741"/>
      <c r="T624" s="741"/>
      <c r="U624" s="741"/>
      <c r="V624" s="74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54" t="s">
        <v>62</v>
      </c>
      <c r="B625" s="748"/>
      <c r="C625" s="748"/>
      <c r="D625" s="748"/>
      <c r="E625" s="748"/>
      <c r="F625" s="748"/>
      <c r="G625" s="748"/>
      <c r="H625" s="748"/>
      <c r="I625" s="748"/>
      <c r="J625" s="748"/>
      <c r="K625" s="748"/>
      <c r="L625" s="748"/>
      <c r="M625" s="748"/>
      <c r="N625" s="748"/>
      <c r="O625" s="748"/>
      <c r="P625" s="748"/>
      <c r="Q625" s="748"/>
      <c r="R625" s="748"/>
      <c r="S625" s="748"/>
      <c r="T625" s="748"/>
      <c r="U625" s="748"/>
      <c r="V625" s="748"/>
      <c r="W625" s="748"/>
      <c r="X625" s="748"/>
      <c r="Y625" s="748"/>
      <c r="Z625" s="748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1134" t="s">
        <v>1010</v>
      </c>
      <c r="Q626" s="738"/>
      <c r="R626" s="738"/>
      <c r="S626" s="738"/>
      <c r="T626" s="739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5" t="s">
        <v>1014</v>
      </c>
      <c r="Q627" s="738"/>
      <c r="R627" s="738"/>
      <c r="S627" s="738"/>
      <c r="T627" s="739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7"/>
      <c r="B628" s="748"/>
      <c r="C628" s="748"/>
      <c r="D628" s="748"/>
      <c r="E628" s="748"/>
      <c r="F628" s="748"/>
      <c r="G628" s="748"/>
      <c r="H628" s="748"/>
      <c r="I628" s="748"/>
      <c r="J628" s="748"/>
      <c r="K628" s="748"/>
      <c r="L628" s="748"/>
      <c r="M628" s="748"/>
      <c r="N628" s="748"/>
      <c r="O628" s="749"/>
      <c r="P628" s="740" t="s">
        <v>78</v>
      </c>
      <c r="Q628" s="741"/>
      <c r="R628" s="741"/>
      <c r="S628" s="741"/>
      <c r="T628" s="741"/>
      <c r="U628" s="741"/>
      <c r="V628" s="74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8"/>
      <c r="B629" s="748"/>
      <c r="C629" s="748"/>
      <c r="D629" s="748"/>
      <c r="E629" s="748"/>
      <c r="F629" s="748"/>
      <c r="G629" s="748"/>
      <c r="H629" s="748"/>
      <c r="I629" s="748"/>
      <c r="J629" s="748"/>
      <c r="K629" s="748"/>
      <c r="L629" s="748"/>
      <c r="M629" s="748"/>
      <c r="N629" s="748"/>
      <c r="O629" s="749"/>
      <c r="P629" s="740" t="s">
        <v>78</v>
      </c>
      <c r="Q629" s="741"/>
      <c r="R629" s="741"/>
      <c r="S629" s="741"/>
      <c r="T629" s="741"/>
      <c r="U629" s="741"/>
      <c r="V629" s="74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33"/>
      <c r="B630" s="748"/>
      <c r="C630" s="748"/>
      <c r="D630" s="748"/>
      <c r="E630" s="748"/>
      <c r="F630" s="748"/>
      <c r="G630" s="748"/>
      <c r="H630" s="748"/>
      <c r="I630" s="748"/>
      <c r="J630" s="748"/>
      <c r="K630" s="748"/>
      <c r="L630" s="748"/>
      <c r="M630" s="748"/>
      <c r="N630" s="748"/>
      <c r="O630" s="934"/>
      <c r="P630" s="853" t="s">
        <v>1016</v>
      </c>
      <c r="Q630" s="854"/>
      <c r="R630" s="854"/>
      <c r="S630" s="854"/>
      <c r="T630" s="854"/>
      <c r="U630" s="854"/>
      <c r="V630" s="736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7243.3200000000006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7243.3200000000006</v>
      </c>
      <c r="Z630" s="37"/>
      <c r="AA630" s="730"/>
      <c r="AB630" s="730"/>
      <c r="AC630" s="730"/>
    </row>
    <row r="631" spans="1:68" x14ac:dyDescent="0.2">
      <c r="A631" s="748"/>
      <c r="B631" s="748"/>
      <c r="C631" s="748"/>
      <c r="D631" s="748"/>
      <c r="E631" s="748"/>
      <c r="F631" s="748"/>
      <c r="G631" s="748"/>
      <c r="H631" s="748"/>
      <c r="I631" s="748"/>
      <c r="J631" s="748"/>
      <c r="K631" s="748"/>
      <c r="L631" s="748"/>
      <c r="M631" s="748"/>
      <c r="N631" s="748"/>
      <c r="O631" s="934"/>
      <c r="P631" s="853" t="s">
        <v>1017</v>
      </c>
      <c r="Q631" s="854"/>
      <c r="R631" s="854"/>
      <c r="S631" s="854"/>
      <c r="T631" s="854"/>
      <c r="U631" s="854"/>
      <c r="V631" s="736"/>
      <c r="W631" s="37" t="s">
        <v>67</v>
      </c>
      <c r="X631" s="729">
        <f>IFERROR(SUM(BM22:BM627),"0")</f>
        <v>7609.5119999999988</v>
      </c>
      <c r="Y631" s="729">
        <f>IFERROR(SUM(BN22:BN627),"0")</f>
        <v>7609.5120000000006</v>
      </c>
      <c r="Z631" s="37"/>
      <c r="AA631" s="730"/>
      <c r="AB631" s="730"/>
      <c r="AC631" s="730"/>
    </row>
    <row r="632" spans="1:68" x14ac:dyDescent="0.2">
      <c r="A632" s="748"/>
      <c r="B632" s="748"/>
      <c r="C632" s="748"/>
      <c r="D632" s="748"/>
      <c r="E632" s="748"/>
      <c r="F632" s="748"/>
      <c r="G632" s="748"/>
      <c r="H632" s="748"/>
      <c r="I632" s="748"/>
      <c r="J632" s="748"/>
      <c r="K632" s="748"/>
      <c r="L632" s="748"/>
      <c r="M632" s="748"/>
      <c r="N632" s="748"/>
      <c r="O632" s="934"/>
      <c r="P632" s="853" t="s">
        <v>1018</v>
      </c>
      <c r="Q632" s="854"/>
      <c r="R632" s="854"/>
      <c r="S632" s="854"/>
      <c r="T632" s="854"/>
      <c r="U632" s="854"/>
      <c r="V632" s="736"/>
      <c r="W632" s="37" t="s">
        <v>1019</v>
      </c>
      <c r="X632" s="38">
        <f>ROUNDUP(SUM(BO22:BO627),0)</f>
        <v>12</v>
      </c>
      <c r="Y632" s="38">
        <f>ROUNDUP(SUM(BP22:BP627),0)</f>
        <v>12</v>
      </c>
      <c r="Z632" s="37"/>
      <c r="AA632" s="730"/>
      <c r="AB632" s="730"/>
      <c r="AC632" s="730"/>
    </row>
    <row r="633" spans="1:68" x14ac:dyDescent="0.2">
      <c r="A633" s="748"/>
      <c r="B633" s="748"/>
      <c r="C633" s="748"/>
      <c r="D633" s="748"/>
      <c r="E633" s="748"/>
      <c r="F633" s="748"/>
      <c r="G633" s="748"/>
      <c r="H633" s="748"/>
      <c r="I633" s="748"/>
      <c r="J633" s="748"/>
      <c r="K633" s="748"/>
      <c r="L633" s="748"/>
      <c r="M633" s="748"/>
      <c r="N633" s="748"/>
      <c r="O633" s="934"/>
      <c r="P633" s="853" t="s">
        <v>1020</v>
      </c>
      <c r="Q633" s="854"/>
      <c r="R633" s="854"/>
      <c r="S633" s="854"/>
      <c r="T633" s="854"/>
      <c r="U633" s="854"/>
      <c r="V633" s="736"/>
      <c r="W633" s="37" t="s">
        <v>67</v>
      </c>
      <c r="X633" s="729">
        <f>GrossWeightTotal+PalletQtyTotal*25</f>
        <v>7909.5119999999988</v>
      </c>
      <c r="Y633" s="729">
        <f>GrossWeightTotalR+PalletQtyTotalR*25</f>
        <v>7909.5120000000006</v>
      </c>
      <c r="Z633" s="37"/>
      <c r="AA633" s="730"/>
      <c r="AB633" s="730"/>
      <c r="AC633" s="730"/>
    </row>
    <row r="634" spans="1:68" x14ac:dyDescent="0.2">
      <c r="A634" s="748"/>
      <c r="B634" s="748"/>
      <c r="C634" s="748"/>
      <c r="D634" s="748"/>
      <c r="E634" s="748"/>
      <c r="F634" s="748"/>
      <c r="G634" s="748"/>
      <c r="H634" s="748"/>
      <c r="I634" s="748"/>
      <c r="J634" s="748"/>
      <c r="K634" s="748"/>
      <c r="L634" s="748"/>
      <c r="M634" s="748"/>
      <c r="N634" s="748"/>
      <c r="O634" s="934"/>
      <c r="P634" s="853" t="s">
        <v>1021</v>
      </c>
      <c r="Q634" s="854"/>
      <c r="R634" s="854"/>
      <c r="S634" s="854"/>
      <c r="T634" s="854"/>
      <c r="U634" s="854"/>
      <c r="V634" s="736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1024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1024</v>
      </c>
      <c r="Z634" s="37"/>
      <c r="AA634" s="730"/>
      <c r="AB634" s="730"/>
      <c r="AC634" s="730"/>
    </row>
    <row r="635" spans="1:68" ht="14.25" customHeight="1" x14ac:dyDescent="0.2">
      <c r="A635" s="748"/>
      <c r="B635" s="748"/>
      <c r="C635" s="748"/>
      <c r="D635" s="748"/>
      <c r="E635" s="748"/>
      <c r="F635" s="748"/>
      <c r="G635" s="748"/>
      <c r="H635" s="748"/>
      <c r="I635" s="748"/>
      <c r="J635" s="748"/>
      <c r="K635" s="748"/>
      <c r="L635" s="748"/>
      <c r="M635" s="748"/>
      <c r="N635" s="748"/>
      <c r="O635" s="934"/>
      <c r="P635" s="853" t="s">
        <v>1022</v>
      </c>
      <c r="Q635" s="854"/>
      <c r="R635" s="854"/>
      <c r="S635" s="854"/>
      <c r="T635" s="854"/>
      <c r="U635" s="854"/>
      <c r="V635" s="736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14.082140000000001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771"/>
      <c r="E637" s="771"/>
      <c r="F637" s="771"/>
      <c r="G637" s="771"/>
      <c r="H637" s="751"/>
      <c r="I637" s="750" t="s">
        <v>297</v>
      </c>
      <c r="J637" s="771"/>
      <c r="K637" s="771"/>
      <c r="L637" s="771"/>
      <c r="M637" s="771"/>
      <c r="N637" s="771"/>
      <c r="O637" s="771"/>
      <c r="P637" s="771"/>
      <c r="Q637" s="771"/>
      <c r="R637" s="771"/>
      <c r="S637" s="771"/>
      <c r="T637" s="771"/>
      <c r="U637" s="771"/>
      <c r="V637" s="771"/>
      <c r="W637" s="751"/>
      <c r="X637" s="750" t="s">
        <v>632</v>
      </c>
      <c r="Y637" s="751"/>
      <c r="Z637" s="750" t="s">
        <v>716</v>
      </c>
      <c r="AA637" s="771"/>
      <c r="AB637" s="771"/>
      <c r="AC637" s="751"/>
      <c r="AD637" s="724" t="s">
        <v>795</v>
      </c>
      <c r="AE637" s="750" t="s">
        <v>897</v>
      </c>
      <c r="AF637" s="751"/>
    </row>
    <row r="638" spans="1:68" ht="14.25" customHeight="1" thickTop="1" x14ac:dyDescent="0.2">
      <c r="A638" s="101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1016"/>
      <c r="B639" s="763"/>
      <c r="C639" s="763"/>
      <c r="D639" s="763"/>
      <c r="E639" s="763"/>
      <c r="F639" s="763"/>
      <c r="G639" s="763"/>
      <c r="H639" s="763"/>
      <c r="I639" s="763"/>
      <c r="J639" s="763"/>
      <c r="K639" s="763"/>
      <c r="L639" s="763"/>
      <c r="M639" s="763"/>
      <c r="N639" s="725"/>
      <c r="O639" s="763"/>
      <c r="P639" s="763"/>
      <c r="Q639" s="763"/>
      <c r="R639" s="763"/>
      <c r="S639" s="763"/>
      <c r="T639" s="763"/>
      <c r="U639" s="763"/>
      <c r="V639" s="763"/>
      <c r="W639" s="763"/>
      <c r="X639" s="763"/>
      <c r="Y639" s="763"/>
      <c r="Z639" s="763"/>
      <c r="AA639" s="763"/>
      <c r="AB639" s="763"/>
      <c r="AC639" s="763"/>
      <c r="AD639" s="763"/>
      <c r="AE639" s="763"/>
      <c r="AF639" s="763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1036.8000000000002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1084.8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129.6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766.80000000000007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365.40000000000003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645.59999999999991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259.2</v>
      </c>
      <c r="W640" s="46">
        <f>IFERROR(Y394*1,"0")+IFERROR(Y398*1,"0")+IFERROR(Y399*1,"0")+IFERROR(Y400*1,"0")</f>
        <v>129.6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1182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360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1182.72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100.80000000000001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