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8FAD184-44CE-4DD9-A2CC-7C3345C30C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Y335" i="1"/>
  <c r="X335" i="1"/>
  <c r="Z334" i="1"/>
  <c r="X334" i="1"/>
  <c r="BO333" i="1"/>
  <c r="BM333" i="1"/>
  <c r="Z333" i="1"/>
  <c r="Y333" i="1"/>
  <c r="X330" i="1"/>
  <c r="X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Z329" i="1" s="1"/>
  <c r="Y308" i="1"/>
  <c r="Y330" i="1" s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Y283" i="1"/>
  <c r="X283" i="1"/>
  <c r="Z282" i="1"/>
  <c r="X282" i="1"/>
  <c r="BO281" i="1"/>
  <c r="BM281" i="1"/>
  <c r="Z281" i="1"/>
  <c r="Y281" i="1"/>
  <c r="P281" i="1"/>
  <c r="X279" i="1"/>
  <c r="Z278" i="1"/>
  <c r="X278" i="1"/>
  <c r="BO277" i="1"/>
  <c r="BM277" i="1"/>
  <c r="Z277" i="1"/>
  <c r="Y277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1" i="1"/>
  <c r="X261" i="1"/>
  <c r="Z260" i="1"/>
  <c r="X260" i="1"/>
  <c r="BO259" i="1"/>
  <c r="BM259" i="1"/>
  <c r="Z259" i="1"/>
  <c r="Y259" i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Y238" i="1"/>
  <c r="X238" i="1"/>
  <c r="Z237" i="1"/>
  <c r="X237" i="1"/>
  <c r="BO236" i="1"/>
  <c r="BM236" i="1"/>
  <c r="Z236" i="1"/>
  <c r="Y236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Z227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Z219" i="1" s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4" i="1"/>
  <c r="Z193" i="1"/>
  <c r="X193" i="1"/>
  <c r="BO192" i="1"/>
  <c r="BM192" i="1"/>
  <c r="Z192" i="1"/>
  <c r="Y192" i="1"/>
  <c r="P192" i="1"/>
  <c r="X189" i="1"/>
  <c r="Z188" i="1"/>
  <c r="X188" i="1"/>
  <c r="BO187" i="1"/>
  <c r="BM187" i="1"/>
  <c r="Z187" i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Z176" i="1" s="1"/>
  <c r="Y174" i="1"/>
  <c r="Y177" i="1" s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X152" i="1"/>
  <c r="BO151" i="1"/>
  <c r="BM151" i="1"/>
  <c r="Z151" i="1"/>
  <c r="Y151" i="1"/>
  <c r="BP151" i="1" s="1"/>
  <c r="P151" i="1"/>
  <c r="BP150" i="1"/>
  <c r="BO150" i="1"/>
  <c r="BN150" i="1"/>
  <c r="BM150" i="1"/>
  <c r="Z150" i="1"/>
  <c r="Z152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BP113" i="1"/>
  <c r="BO113" i="1"/>
  <c r="BN113" i="1"/>
  <c r="BM113" i="1"/>
  <c r="Z113" i="1"/>
  <c r="Z118" i="1" s="1"/>
  <c r="Y113" i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09" i="1" s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P96" i="1"/>
  <c r="BO96" i="1"/>
  <c r="BN96" i="1"/>
  <c r="BM96" i="1"/>
  <c r="Z96" i="1"/>
  <c r="Z102" i="1" s="1"/>
  <c r="Y96" i="1"/>
  <c r="Y93" i="1"/>
  <c r="X93" i="1"/>
  <c r="Z92" i="1"/>
  <c r="X92" i="1"/>
  <c r="BO91" i="1"/>
  <c r="BM91" i="1"/>
  <c r="Z91" i="1"/>
  <c r="Y91" i="1"/>
  <c r="P91" i="1"/>
  <c r="BP90" i="1"/>
  <c r="BO90" i="1"/>
  <c r="BN90" i="1"/>
  <c r="BM90" i="1"/>
  <c r="Z90" i="1"/>
  <c r="Y90" i="1"/>
  <c r="Y92" i="1" s="1"/>
  <c r="X87" i="1"/>
  <c r="X86" i="1"/>
  <c r="BO85" i="1"/>
  <c r="BN85" i="1"/>
  <c r="BM85" i="1"/>
  <c r="Z85" i="1"/>
  <c r="Z86" i="1" s="1"/>
  <c r="Y85" i="1"/>
  <c r="X82" i="1"/>
  <c r="X81" i="1"/>
  <c r="BO80" i="1"/>
  <c r="BM80" i="1"/>
  <c r="Z80" i="1"/>
  <c r="Y80" i="1"/>
  <c r="Y82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Z75" i="1" s="1"/>
  <c r="Y70" i="1"/>
  <c r="Y75" i="1" s="1"/>
  <c r="P70" i="1"/>
  <c r="X68" i="1"/>
  <c r="X67" i="1"/>
  <c r="BO66" i="1"/>
  <c r="BM66" i="1"/>
  <c r="Z66" i="1"/>
  <c r="Y66" i="1"/>
  <c r="Y68" i="1" s="1"/>
  <c r="P66" i="1"/>
  <c r="BP65" i="1"/>
  <c r="BO65" i="1"/>
  <c r="BN65" i="1"/>
  <c r="BM65" i="1"/>
  <c r="Z65" i="1"/>
  <c r="Z67" i="1" s="1"/>
  <c r="Y65" i="1"/>
  <c r="Y67" i="1" s="1"/>
  <c r="P65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3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40" i="1" s="1"/>
  <c r="X33" i="1"/>
  <c r="Y32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40" i="1" s="1"/>
  <c r="BO22" i="1"/>
  <c r="X338" i="1" s="1"/>
  <c r="BM22" i="1"/>
  <c r="X337" i="1" s="1"/>
  <c r="X339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36" i="1"/>
  <c r="BN36" i="1"/>
  <c r="BP36" i="1"/>
  <c r="BN37" i="1"/>
  <c r="BN38" i="1"/>
  <c r="Y39" i="1"/>
  <c r="BN43" i="1"/>
  <c r="BP43" i="1"/>
  <c r="BN45" i="1"/>
  <c r="BN47" i="1"/>
  <c r="BN49" i="1"/>
  <c r="BN51" i="1"/>
  <c r="Y52" i="1"/>
  <c r="BN66" i="1"/>
  <c r="BP66" i="1"/>
  <c r="BN70" i="1"/>
  <c r="BP70" i="1"/>
  <c r="BN71" i="1"/>
  <c r="BN72" i="1"/>
  <c r="Y76" i="1"/>
  <c r="Y336" i="1" s="1"/>
  <c r="BN80" i="1"/>
  <c r="BP80" i="1"/>
  <c r="Y86" i="1"/>
  <c r="BP85" i="1"/>
  <c r="Y87" i="1"/>
  <c r="BP91" i="1"/>
  <c r="BN91" i="1"/>
  <c r="Y103" i="1"/>
  <c r="Y110" i="1"/>
  <c r="Y119" i="1"/>
  <c r="H9" i="1"/>
  <c r="BP97" i="1"/>
  <c r="BN97" i="1"/>
  <c r="BP98" i="1"/>
  <c r="BN98" i="1"/>
  <c r="BP100" i="1"/>
  <c r="BN100" i="1"/>
  <c r="Y102" i="1"/>
  <c r="BP107" i="1"/>
  <c r="BN107" i="1"/>
  <c r="Y109" i="1"/>
  <c r="BP114" i="1"/>
  <c r="BN114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Z341" i="1" s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C349" i="1" l="1"/>
  <c r="Y338" i="1"/>
  <c r="Y340" i="1"/>
  <c r="Y337" i="1"/>
  <c r="Y339" i="1" s="1"/>
  <c r="A349" i="1" l="1"/>
  <c r="B349" i="1"/>
</calcChain>
</file>

<file path=xl/sharedStrings.xml><?xml version="1.0" encoding="utf-8"?>
<sst xmlns="http://schemas.openxmlformats.org/spreadsheetml/2006/main" count="1668" uniqueCount="552">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</sst>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9"/>
  <sheetViews>
    <sheetView showGridLines="0" tabSelected="1" topLeftCell="A325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2" t="s">
        <v>0</v>
      </c>
      <c r="E1" s="368"/>
      <c r="F1" s="368"/>
      <c r="G1" s="12" t="s">
        <v>1</v>
      </c>
      <c r="H1" s="402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37" t="s">
        <v>8</v>
      </c>
      <c r="B5" s="404"/>
      <c r="C5" s="405"/>
      <c r="D5" s="407"/>
      <c r="E5" s="408"/>
      <c r="F5" s="539" t="s">
        <v>9</v>
      </c>
      <c r="G5" s="405"/>
      <c r="H5" s="407"/>
      <c r="I5" s="503"/>
      <c r="J5" s="503"/>
      <c r="K5" s="503"/>
      <c r="L5" s="503"/>
      <c r="M5" s="408"/>
      <c r="N5" s="61"/>
      <c r="P5" s="24" t="s">
        <v>10</v>
      </c>
      <c r="Q5" s="549">
        <v>45740</v>
      </c>
      <c r="R5" s="436"/>
      <c r="T5" s="459" t="s">
        <v>11</v>
      </c>
      <c r="U5" s="412"/>
      <c r="V5" s="460" t="s">
        <v>12</v>
      </c>
      <c r="W5" s="436"/>
      <c r="AB5" s="51"/>
      <c r="AC5" s="51"/>
      <c r="AD5" s="51"/>
      <c r="AE5" s="51"/>
    </row>
    <row r="6" spans="1:32" s="336" customFormat="1" ht="24" customHeight="1" x14ac:dyDescent="0.2">
      <c r="A6" s="437" t="s">
        <v>13</v>
      </c>
      <c r="B6" s="404"/>
      <c r="C6" s="405"/>
      <c r="D6" s="506" t="s">
        <v>14</v>
      </c>
      <c r="E6" s="507"/>
      <c r="F6" s="507"/>
      <c r="G6" s="507"/>
      <c r="H6" s="507"/>
      <c r="I6" s="507"/>
      <c r="J6" s="507"/>
      <c r="K6" s="507"/>
      <c r="L6" s="507"/>
      <c r="M6" s="436"/>
      <c r="N6" s="62"/>
      <c r="P6" s="24" t="s">
        <v>15</v>
      </c>
      <c r="Q6" s="554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3" t="s">
        <v>16</v>
      </c>
      <c r="U6" s="412"/>
      <c r="V6" s="492" t="s">
        <v>17</v>
      </c>
      <c r="W6" s="381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9"/>
      <c r="U7" s="412"/>
      <c r="V7" s="493"/>
      <c r="W7" s="494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6"/>
      <c r="C8" s="357"/>
      <c r="D8" s="396"/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19</v>
      </c>
      <c r="Q8" s="441">
        <v>0.41666666666666669</v>
      </c>
      <c r="R8" s="388"/>
      <c r="T8" s="359"/>
      <c r="U8" s="412"/>
      <c r="V8" s="493"/>
      <c r="W8" s="494"/>
      <c r="AB8" s="51"/>
      <c r="AC8" s="51"/>
      <c r="AD8" s="51"/>
      <c r="AE8" s="51"/>
    </row>
    <row r="9" spans="1:32" s="336" customFormat="1" ht="39.950000000000003" customHeight="1" x14ac:dyDescent="0.2">
      <c r="A9" s="4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5"/>
      <c r="E9" s="364"/>
      <c r="F9" s="4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334"/>
      <c r="P9" s="26" t="s">
        <v>20</v>
      </c>
      <c r="Q9" s="430"/>
      <c r="R9" s="431"/>
      <c r="T9" s="359"/>
      <c r="U9" s="412"/>
      <c r="V9" s="495"/>
      <c r="W9" s="496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5"/>
      <c r="E10" s="364"/>
      <c r="F10" s="4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87" t="str">
        <f>IFERROR(VLOOKUP($D$10,Proxy,2,FALSE),"")</f>
        <v/>
      </c>
      <c r="I10" s="359"/>
      <c r="J10" s="359"/>
      <c r="K10" s="359"/>
      <c r="L10" s="359"/>
      <c r="M10" s="359"/>
      <c r="N10" s="335"/>
      <c r="P10" s="26" t="s">
        <v>21</v>
      </c>
      <c r="Q10" s="464"/>
      <c r="R10" s="465"/>
      <c r="U10" s="24" t="s">
        <v>22</v>
      </c>
      <c r="V10" s="380" t="s">
        <v>23</v>
      </c>
      <c r="W10" s="381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5"/>
      <c r="R11" s="436"/>
      <c r="U11" s="24" t="s">
        <v>26</v>
      </c>
      <c r="V11" s="518" t="s">
        <v>27</v>
      </c>
      <c r="W11" s="431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6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29</v>
      </c>
      <c r="Q12" s="441"/>
      <c r="R12" s="388"/>
      <c r="S12" s="23"/>
      <c r="U12" s="24"/>
      <c r="V12" s="368"/>
      <c r="W12" s="359"/>
      <c r="AB12" s="51"/>
      <c r="AC12" s="51"/>
      <c r="AD12" s="51"/>
      <c r="AE12" s="51"/>
    </row>
    <row r="13" spans="1:32" s="336" customFormat="1" ht="23.25" customHeight="1" x14ac:dyDescent="0.2">
      <c r="A13" s="456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31</v>
      </c>
      <c r="Q13" s="518"/>
      <c r="R13" s="4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6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73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50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1"/>
      <c r="Q16" s="451"/>
      <c r="R16" s="451"/>
      <c r="S16" s="451"/>
      <c r="T16" s="4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6" t="s">
        <v>35</v>
      </c>
      <c r="B17" s="376" t="s">
        <v>36</v>
      </c>
      <c r="C17" s="443" t="s">
        <v>37</v>
      </c>
      <c r="D17" s="376" t="s">
        <v>38</v>
      </c>
      <c r="E17" s="420"/>
      <c r="F17" s="376" t="s">
        <v>39</v>
      </c>
      <c r="G17" s="376" t="s">
        <v>40</v>
      </c>
      <c r="H17" s="376" t="s">
        <v>41</v>
      </c>
      <c r="I17" s="376" t="s">
        <v>42</v>
      </c>
      <c r="J17" s="376" t="s">
        <v>43</v>
      </c>
      <c r="K17" s="376" t="s">
        <v>44</v>
      </c>
      <c r="L17" s="376" t="s">
        <v>45</v>
      </c>
      <c r="M17" s="376" t="s">
        <v>46</v>
      </c>
      <c r="N17" s="376" t="s">
        <v>47</v>
      </c>
      <c r="O17" s="376" t="s">
        <v>48</v>
      </c>
      <c r="P17" s="376" t="s">
        <v>49</v>
      </c>
      <c r="Q17" s="419"/>
      <c r="R17" s="419"/>
      <c r="S17" s="419"/>
      <c r="T17" s="420"/>
      <c r="U17" s="561" t="s">
        <v>50</v>
      </c>
      <c r="V17" s="405"/>
      <c r="W17" s="376" t="s">
        <v>51</v>
      </c>
      <c r="X17" s="376" t="s">
        <v>52</v>
      </c>
      <c r="Y17" s="562" t="s">
        <v>53</v>
      </c>
      <c r="Z17" s="501" t="s">
        <v>54</v>
      </c>
      <c r="AA17" s="485" t="s">
        <v>55</v>
      </c>
      <c r="AB17" s="485" t="s">
        <v>56</v>
      </c>
      <c r="AC17" s="485" t="s">
        <v>57</v>
      </c>
      <c r="AD17" s="485" t="s">
        <v>58</v>
      </c>
      <c r="AE17" s="534"/>
      <c r="AF17" s="535"/>
      <c r="AG17" s="69"/>
      <c r="BD17" s="68" t="s">
        <v>59</v>
      </c>
    </row>
    <row r="18" spans="1:68" ht="14.25" customHeight="1" x14ac:dyDescent="0.2">
      <c r="A18" s="377"/>
      <c r="B18" s="377"/>
      <c r="C18" s="377"/>
      <c r="D18" s="421"/>
      <c r="E18" s="423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421"/>
      <c r="Q18" s="422"/>
      <c r="R18" s="422"/>
      <c r="S18" s="422"/>
      <c r="T18" s="423"/>
      <c r="U18" s="70" t="s">
        <v>60</v>
      </c>
      <c r="V18" s="70" t="s">
        <v>61</v>
      </c>
      <c r="W18" s="377"/>
      <c r="X18" s="377"/>
      <c r="Y18" s="563"/>
      <c r="Z18" s="502"/>
      <c r="AA18" s="486"/>
      <c r="AB18" s="486"/>
      <c r="AC18" s="486"/>
      <c r="AD18" s="536"/>
      <c r="AE18" s="537"/>
      <c r="AF18" s="538"/>
      <c r="AG18" s="69"/>
      <c r="BD18" s="68"/>
    </row>
    <row r="19" spans="1:68" ht="27.75" customHeight="1" x14ac:dyDescent="0.2">
      <c r="A19" s="433" t="s">
        <v>62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8"/>
      <c r="AB19" s="48"/>
      <c r="AC19" s="48"/>
    </row>
    <row r="20" spans="1:68" ht="16.5" customHeight="1" x14ac:dyDescent="0.25">
      <c r="A20" s="358" t="s">
        <v>62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7"/>
      <c r="AB20" s="337"/>
      <c r="AC20" s="337"/>
    </row>
    <row r="21" spans="1:68" ht="14.25" customHeight="1" x14ac:dyDescent="0.25">
      <c r="A21" s="360" t="s">
        <v>63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38"/>
      <c r="AB21" s="338"/>
      <c r="AC21" s="33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73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74"/>
      <c r="P23" s="355" t="s">
        <v>72</v>
      </c>
      <c r="Q23" s="356"/>
      <c r="R23" s="356"/>
      <c r="S23" s="356"/>
      <c r="T23" s="356"/>
      <c r="U23" s="356"/>
      <c r="V23" s="357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74"/>
      <c r="P24" s="355" t="s">
        <v>72</v>
      </c>
      <c r="Q24" s="356"/>
      <c r="R24" s="356"/>
      <c r="S24" s="356"/>
      <c r="T24" s="356"/>
      <c r="U24" s="356"/>
      <c r="V24" s="357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customHeight="1" x14ac:dyDescent="0.2">
      <c r="A25" s="433" t="s">
        <v>74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8"/>
      <c r="AB25" s="48"/>
      <c r="AC25" s="48"/>
    </row>
    <row r="26" spans="1:68" ht="16.5" customHeight="1" x14ac:dyDescent="0.25">
      <c r="A26" s="358" t="s">
        <v>75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7"/>
      <c r="AB26" s="337"/>
      <c r="AC26" s="337"/>
    </row>
    <row r="27" spans="1:68" ht="14.25" customHeight="1" x14ac:dyDescent="0.25">
      <c r="A27" s="360" t="s">
        <v>76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38"/>
      <c r="AB27" s="338"/>
      <c r="AC27" s="33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0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0</v>
      </c>
      <c r="Y29" s="34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5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0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73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74"/>
      <c r="P32" s="355" t="s">
        <v>72</v>
      </c>
      <c r="Q32" s="356"/>
      <c r="R32" s="356"/>
      <c r="S32" s="356"/>
      <c r="T32" s="356"/>
      <c r="U32" s="356"/>
      <c r="V32" s="357"/>
      <c r="W32" s="37" t="s">
        <v>69</v>
      </c>
      <c r="X32" s="344">
        <f>IFERROR(SUM(X28:X31),"0")</f>
        <v>0</v>
      </c>
      <c r="Y32" s="344">
        <f>IFERROR(SUM(Y28:Y31),"0")</f>
        <v>0</v>
      </c>
      <c r="Z32" s="344">
        <f>IFERROR(IF(Z28="",0,Z28),"0")+IFERROR(IF(Z29="",0,Z29),"0")+IFERROR(IF(Z30="",0,Z30),"0")+IFERROR(IF(Z31="",0,Z31),"0")</f>
        <v>0</v>
      </c>
      <c r="AA32" s="345"/>
      <c r="AB32" s="345"/>
      <c r="AC32" s="345"/>
    </row>
    <row r="33" spans="1:68" x14ac:dyDescent="0.2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74"/>
      <c r="P33" s="355" t="s">
        <v>72</v>
      </c>
      <c r="Q33" s="356"/>
      <c r="R33" s="356"/>
      <c r="S33" s="356"/>
      <c r="T33" s="356"/>
      <c r="U33" s="356"/>
      <c r="V33" s="357"/>
      <c r="W33" s="37" t="s">
        <v>73</v>
      </c>
      <c r="X33" s="344">
        <f>IFERROR(SUMPRODUCT(X28:X31*H28:H31),"0")</f>
        <v>0</v>
      </c>
      <c r="Y33" s="344">
        <f>IFERROR(SUMPRODUCT(Y28:Y31*H28:H31),"0")</f>
        <v>0</v>
      </c>
      <c r="Z33" s="37"/>
      <c r="AA33" s="345"/>
      <c r="AB33" s="345"/>
      <c r="AC33" s="345"/>
    </row>
    <row r="34" spans="1:68" ht="16.5" customHeight="1" x14ac:dyDescent="0.25">
      <c r="A34" s="358" t="s">
        <v>92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37"/>
      <c r="AB34" s="337"/>
      <c r="AC34" s="337"/>
    </row>
    <row r="35" spans="1:68" ht="14.25" customHeight="1" x14ac:dyDescent="0.25">
      <c r="A35" s="360" t="s">
        <v>63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38"/>
      <c r="AB35" s="338"/>
      <c r="AC35" s="338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5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12</v>
      </c>
      <c r="Y37" s="34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1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12</v>
      </c>
      <c r="Y38" s="34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73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74"/>
      <c r="P39" s="355" t="s">
        <v>72</v>
      </c>
      <c r="Q39" s="356"/>
      <c r="R39" s="356"/>
      <c r="S39" s="356"/>
      <c r="T39" s="356"/>
      <c r="U39" s="356"/>
      <c r="V39" s="357"/>
      <c r="W39" s="37" t="s">
        <v>69</v>
      </c>
      <c r="X39" s="344">
        <f>IFERROR(SUM(X36:X38),"0")</f>
        <v>24</v>
      </c>
      <c r="Y39" s="344">
        <f>IFERROR(SUM(Y36:Y38),"0")</f>
        <v>24</v>
      </c>
      <c r="Z39" s="344">
        <f>IFERROR(IF(Z36="",0,Z36),"0")+IFERROR(IF(Z37="",0,Z37),"0")+IFERROR(IF(Z38="",0,Z38),"0")</f>
        <v>0.372</v>
      </c>
      <c r="AA39" s="345"/>
      <c r="AB39" s="345"/>
      <c r="AC39" s="345"/>
    </row>
    <row r="40" spans="1:68" x14ac:dyDescent="0.2">
      <c r="A40" s="359"/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74"/>
      <c r="P40" s="355" t="s">
        <v>72</v>
      </c>
      <c r="Q40" s="356"/>
      <c r="R40" s="356"/>
      <c r="S40" s="356"/>
      <c r="T40" s="356"/>
      <c r="U40" s="356"/>
      <c r="V40" s="357"/>
      <c r="W40" s="37" t="s">
        <v>73</v>
      </c>
      <c r="X40" s="344">
        <f>IFERROR(SUMPRODUCT(X36:X38*H36:H38),"0")</f>
        <v>134.39999999999998</v>
      </c>
      <c r="Y40" s="344">
        <f>IFERROR(SUMPRODUCT(Y36:Y38*H36:H38),"0")</f>
        <v>134.39999999999998</v>
      </c>
      <c r="Z40" s="37"/>
      <c r="AA40" s="345"/>
      <c r="AB40" s="345"/>
      <c r="AC40" s="345"/>
    </row>
    <row r="41" spans="1:68" ht="16.5" customHeight="1" x14ac:dyDescent="0.25">
      <c r="A41" s="358" t="s">
        <v>105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37"/>
      <c r="AB41" s="337"/>
      <c r="AC41" s="337"/>
    </row>
    <row r="42" spans="1:68" ht="14.25" customHeight="1" x14ac:dyDescent="0.25">
      <c r="A42" s="360" t="s">
        <v>63</v>
      </c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12</v>
      </c>
      <c r="Y43" s="343">
        <f t="shared" ref="Y43:Y51" si="0">IFERROR(IF(X43="","",X43),"")</f>
        <v>12</v>
      </c>
      <c r="Z43" s="36">
        <f t="shared" ref="Z43:Z51" si="1">IFERROR(IF(X43="","",X43*0.0155),"")</f>
        <v>0.186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80.635199999999998</v>
      </c>
      <c r="BN43" s="67">
        <f t="shared" ref="BN43:BN51" si="3">IFERROR(Y43*I43,"0")</f>
        <v>80.635199999999998</v>
      </c>
      <c r="BO43" s="67">
        <f t="shared" ref="BO43:BO51" si="4">IFERROR(X43/J43,"0")</f>
        <v>0.14285714285714285</v>
      </c>
      <c r="BP43" s="67">
        <f t="shared" ref="BP43:BP51" si="5">IFERROR(Y43/J43,"0")</f>
        <v>0.14285714285714285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12</v>
      </c>
      <c r="Y48" s="343">
        <f t="shared" si="0"/>
        <v>12</v>
      </c>
      <c r="Z48" s="36">
        <f t="shared" si="1"/>
        <v>0.186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87.431999999999988</v>
      </c>
      <c r="BN48" s="67">
        <f t="shared" si="3"/>
        <v>87.431999999999988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12</v>
      </c>
      <c r="Y51" s="343">
        <f t="shared" si="0"/>
        <v>12</v>
      </c>
      <c r="Z51" s="36">
        <f t="shared" si="1"/>
        <v>0.186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87.6</v>
      </c>
      <c r="BN51" s="67">
        <f t="shared" si="3"/>
        <v>87.6</v>
      </c>
      <c r="BO51" s="67">
        <f t="shared" si="4"/>
        <v>0.14285714285714285</v>
      </c>
      <c r="BP51" s="67">
        <f t="shared" si="5"/>
        <v>0.14285714285714285</v>
      </c>
    </row>
    <row r="52" spans="1:68" x14ac:dyDescent="0.2">
      <c r="A52" s="373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74"/>
      <c r="P52" s="355" t="s">
        <v>72</v>
      </c>
      <c r="Q52" s="356"/>
      <c r="R52" s="356"/>
      <c r="S52" s="356"/>
      <c r="T52" s="356"/>
      <c r="U52" s="356"/>
      <c r="V52" s="357"/>
      <c r="W52" s="37" t="s">
        <v>69</v>
      </c>
      <c r="X52" s="344">
        <f>IFERROR(SUM(X43:X51),"0")</f>
        <v>36</v>
      </c>
      <c r="Y52" s="344">
        <f>IFERROR(SUM(Y43:Y51),"0")</f>
        <v>36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0.55800000000000005</v>
      </c>
      <c r="AA52" s="345"/>
      <c r="AB52" s="345"/>
      <c r="AC52" s="345"/>
    </row>
    <row r="53" spans="1:68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74"/>
      <c r="P53" s="355" t="s">
        <v>72</v>
      </c>
      <c r="Q53" s="356"/>
      <c r="R53" s="356"/>
      <c r="S53" s="356"/>
      <c r="T53" s="356"/>
      <c r="U53" s="356"/>
      <c r="V53" s="357"/>
      <c r="W53" s="37" t="s">
        <v>73</v>
      </c>
      <c r="X53" s="344">
        <f>IFERROR(SUMPRODUCT(X43:X51*H43:H51),"0")</f>
        <v>244.8</v>
      </c>
      <c r="Y53" s="344">
        <f>IFERROR(SUMPRODUCT(Y43:Y51*H43:H51),"0")</f>
        <v>244.8</v>
      </c>
      <c r="Z53" s="37"/>
      <c r="AA53" s="345"/>
      <c r="AB53" s="345"/>
      <c r="AC53" s="345"/>
    </row>
    <row r="54" spans="1:68" ht="16.5" customHeight="1" x14ac:dyDescent="0.25">
      <c r="A54" s="358" t="s">
        <v>126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37"/>
      <c r="AB54" s="337"/>
      <c r="AC54" s="337"/>
    </row>
    <row r="55" spans="1:68" ht="14.25" customHeight="1" x14ac:dyDescent="0.25">
      <c r="A55" s="360" t="s">
        <v>127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38"/>
      <c r="AB55" s="338"/>
      <c r="AC55" s="338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9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73"/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74"/>
      <c r="P57" s="355" t="s">
        <v>72</v>
      </c>
      <c r="Q57" s="356"/>
      <c r="R57" s="356"/>
      <c r="S57" s="356"/>
      <c r="T57" s="356"/>
      <c r="U57" s="356"/>
      <c r="V57" s="357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x14ac:dyDescent="0.2">
      <c r="A58" s="35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74"/>
      <c r="P58" s="355" t="s">
        <v>72</v>
      </c>
      <c r="Q58" s="356"/>
      <c r="R58" s="356"/>
      <c r="S58" s="356"/>
      <c r="T58" s="356"/>
      <c r="U58" s="356"/>
      <c r="V58" s="357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customHeight="1" x14ac:dyDescent="0.25">
      <c r="A59" s="360" t="s">
        <v>76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38"/>
      <c r="AB59" s="338"/>
      <c r="AC59" s="338"/>
    </row>
    <row r="60" spans="1:68" ht="27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4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73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74"/>
      <c r="P62" s="355" t="s">
        <v>72</v>
      </c>
      <c r="Q62" s="356"/>
      <c r="R62" s="356"/>
      <c r="S62" s="356"/>
      <c r="T62" s="356"/>
      <c r="U62" s="356"/>
      <c r="V62" s="357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x14ac:dyDescent="0.2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74"/>
      <c r="P63" s="355" t="s">
        <v>72</v>
      </c>
      <c r="Q63" s="356"/>
      <c r="R63" s="356"/>
      <c r="S63" s="356"/>
      <c r="T63" s="356"/>
      <c r="U63" s="356"/>
      <c r="V63" s="357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customHeight="1" x14ac:dyDescent="0.25">
      <c r="A64" s="360" t="s">
        <v>139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38"/>
      <c r="AB64" s="338"/>
      <c r="AC64" s="338"/>
    </row>
    <row r="65" spans="1:68" ht="16.5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73"/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74"/>
      <c r="P67" s="355" t="s">
        <v>72</v>
      </c>
      <c r="Q67" s="356"/>
      <c r="R67" s="356"/>
      <c r="S67" s="356"/>
      <c r="T67" s="356"/>
      <c r="U67" s="356"/>
      <c r="V67" s="357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x14ac:dyDescent="0.2">
      <c r="A68" s="359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74"/>
      <c r="P68" s="355" t="s">
        <v>72</v>
      </c>
      <c r="Q68" s="356"/>
      <c r="R68" s="356"/>
      <c r="S68" s="356"/>
      <c r="T68" s="356"/>
      <c r="U68" s="356"/>
      <c r="V68" s="357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customHeight="1" x14ac:dyDescent="0.25">
      <c r="A69" s="360" t="s">
        <v>145</v>
      </c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  <c r="AA69" s="338"/>
      <c r="AB69" s="338"/>
      <c r="AC69" s="338"/>
    </row>
    <row r="70" spans="1:68" ht="16.5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6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7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73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74"/>
      <c r="P75" s="355" t="s">
        <v>72</v>
      </c>
      <c r="Q75" s="356"/>
      <c r="R75" s="356"/>
      <c r="S75" s="356"/>
      <c r="T75" s="356"/>
      <c r="U75" s="356"/>
      <c r="V75" s="357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x14ac:dyDescent="0.2">
      <c r="A76" s="359"/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74"/>
      <c r="P76" s="355" t="s">
        <v>72</v>
      </c>
      <c r="Q76" s="356"/>
      <c r="R76" s="356"/>
      <c r="S76" s="356"/>
      <c r="T76" s="356"/>
      <c r="U76" s="356"/>
      <c r="V76" s="357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customHeight="1" x14ac:dyDescent="0.25">
      <c r="A77" s="358" t="s">
        <v>160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37"/>
      <c r="AB77" s="337"/>
      <c r="AC77" s="337"/>
    </row>
    <row r="78" spans="1:68" ht="14.25" customHeight="1" x14ac:dyDescent="0.25">
      <c r="A78" s="360" t="s">
        <v>63</v>
      </c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38"/>
      <c r="AB78" s="338"/>
      <c r="AC78" s="338"/>
    </row>
    <row r="79" spans="1:68" ht="27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3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0</v>
      </c>
      <c r="Y80" s="343">
        <f>IFERROR(IF(X80="","",X80),"")</f>
        <v>0</v>
      </c>
      <c r="Z80" s="36">
        <f>IFERROR(IF(X80="","",X80*0.00866),"")</f>
        <v>0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73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74"/>
      <c r="P81" s="355" t="s">
        <v>72</v>
      </c>
      <c r="Q81" s="356"/>
      <c r="R81" s="356"/>
      <c r="S81" s="356"/>
      <c r="T81" s="356"/>
      <c r="U81" s="356"/>
      <c r="V81" s="357"/>
      <c r="W81" s="37" t="s">
        <v>69</v>
      </c>
      <c r="X81" s="344">
        <f>IFERROR(SUM(X79:X80),"0")</f>
        <v>0</v>
      </c>
      <c r="Y81" s="344">
        <f>IFERROR(SUM(Y79:Y80),"0")</f>
        <v>0</v>
      </c>
      <c r="Z81" s="344">
        <f>IFERROR(IF(Z79="",0,Z79),"0")+IFERROR(IF(Z80="",0,Z80),"0")</f>
        <v>0</v>
      </c>
      <c r="AA81" s="345"/>
      <c r="AB81" s="345"/>
      <c r="AC81" s="345"/>
    </row>
    <row r="82" spans="1:68" x14ac:dyDescent="0.2">
      <c r="A82" s="359"/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74"/>
      <c r="P82" s="355" t="s">
        <v>72</v>
      </c>
      <c r="Q82" s="356"/>
      <c r="R82" s="356"/>
      <c r="S82" s="356"/>
      <c r="T82" s="356"/>
      <c r="U82" s="356"/>
      <c r="V82" s="357"/>
      <c r="W82" s="37" t="s">
        <v>73</v>
      </c>
      <c r="X82" s="344">
        <f>IFERROR(SUMPRODUCT(X79:X80*H79:H80),"0")</f>
        <v>0</v>
      </c>
      <c r="Y82" s="344">
        <f>IFERROR(SUMPRODUCT(Y79:Y80*H79:H80),"0")</f>
        <v>0</v>
      </c>
      <c r="Z82" s="37"/>
      <c r="AA82" s="345"/>
      <c r="AB82" s="345"/>
      <c r="AC82" s="345"/>
    </row>
    <row r="83" spans="1:68" ht="16.5" customHeight="1" x14ac:dyDescent="0.25">
      <c r="A83" s="358" t="s">
        <v>167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37"/>
      <c r="AB83" s="337"/>
      <c r="AC83" s="337"/>
    </row>
    <row r="84" spans="1:68" ht="14.25" customHeight="1" x14ac:dyDescent="0.25">
      <c r="A84" s="360" t="s">
        <v>145</v>
      </c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38"/>
      <c r="AB84" s="338"/>
      <c r="AC84" s="338"/>
    </row>
    <row r="85" spans="1:68" ht="27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8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0</v>
      </c>
      <c r="Y85" s="343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73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74"/>
      <c r="P86" s="355" t="s">
        <v>72</v>
      </c>
      <c r="Q86" s="356"/>
      <c r="R86" s="356"/>
      <c r="S86" s="356"/>
      <c r="T86" s="356"/>
      <c r="U86" s="356"/>
      <c r="V86" s="357"/>
      <c r="W86" s="37" t="s">
        <v>69</v>
      </c>
      <c r="X86" s="344">
        <f>IFERROR(SUM(X85:X85),"0")</f>
        <v>0</v>
      </c>
      <c r="Y86" s="344">
        <f>IFERROR(SUM(Y85:Y85),"0")</f>
        <v>0</v>
      </c>
      <c r="Z86" s="344">
        <f>IFERROR(IF(Z85="",0,Z85),"0")</f>
        <v>0</v>
      </c>
      <c r="AA86" s="345"/>
      <c r="AB86" s="345"/>
      <c r="AC86" s="345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74"/>
      <c r="P87" s="355" t="s">
        <v>72</v>
      </c>
      <c r="Q87" s="356"/>
      <c r="R87" s="356"/>
      <c r="S87" s="356"/>
      <c r="T87" s="356"/>
      <c r="U87" s="356"/>
      <c r="V87" s="357"/>
      <c r="W87" s="37" t="s">
        <v>73</v>
      </c>
      <c r="X87" s="344">
        <f>IFERROR(SUMPRODUCT(X85:X85*H85:H85),"0")</f>
        <v>0</v>
      </c>
      <c r="Y87" s="344">
        <f>IFERROR(SUMPRODUCT(Y85:Y85*H85:H85),"0")</f>
        <v>0</v>
      </c>
      <c r="Z87" s="37"/>
      <c r="AA87" s="345"/>
      <c r="AB87" s="345"/>
      <c r="AC87" s="345"/>
    </row>
    <row r="88" spans="1:68" ht="16.5" customHeight="1" x14ac:dyDescent="0.25">
      <c r="A88" s="358" t="s">
        <v>172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7"/>
      <c r="AB88" s="337"/>
      <c r="AC88" s="337"/>
    </row>
    <row r="89" spans="1:68" ht="14.25" customHeight="1" x14ac:dyDescent="0.25">
      <c r="A89" s="360" t="s">
        <v>173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9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0</v>
      </c>
      <c r="Y90" s="343">
        <f>IFERROR(IF(X90="","",X90),"")</f>
        <v>0</v>
      </c>
      <c r="Z90" s="36">
        <f>IFERROR(IF(X90="","",X90*0.01788),"")</f>
        <v>0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28</v>
      </c>
      <c r="Y91" s="343">
        <f>IFERROR(IF(X91="","",X91),"")</f>
        <v>28</v>
      </c>
      <c r="Z91" s="36">
        <f>IFERROR(IF(X91="","",X91*0.01788),"")</f>
        <v>0.50063999999999997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120.50080000000001</v>
      </c>
      <c r="BN91" s="67">
        <f>IFERROR(Y91*I91,"0")</f>
        <v>120.50080000000001</v>
      </c>
      <c r="BO91" s="67">
        <f>IFERROR(X91/J91,"0")</f>
        <v>0.4</v>
      </c>
      <c r="BP91" s="67">
        <f>IFERROR(Y91/J91,"0")</f>
        <v>0.4</v>
      </c>
    </row>
    <row r="92" spans="1:68" x14ac:dyDescent="0.2">
      <c r="A92" s="373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74"/>
      <c r="P92" s="355" t="s">
        <v>72</v>
      </c>
      <c r="Q92" s="356"/>
      <c r="R92" s="356"/>
      <c r="S92" s="356"/>
      <c r="T92" s="356"/>
      <c r="U92" s="356"/>
      <c r="V92" s="357"/>
      <c r="W92" s="37" t="s">
        <v>69</v>
      </c>
      <c r="X92" s="344">
        <f>IFERROR(SUM(X90:X91),"0")</f>
        <v>28</v>
      </c>
      <c r="Y92" s="344">
        <f>IFERROR(SUM(Y90:Y91),"0")</f>
        <v>28</v>
      </c>
      <c r="Z92" s="344">
        <f>IFERROR(IF(Z90="",0,Z90),"0")+IFERROR(IF(Z91="",0,Z91),"0")</f>
        <v>0.50063999999999997</v>
      </c>
      <c r="AA92" s="345"/>
      <c r="AB92" s="345"/>
      <c r="AC92" s="345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74"/>
      <c r="P93" s="355" t="s">
        <v>72</v>
      </c>
      <c r="Q93" s="356"/>
      <c r="R93" s="356"/>
      <c r="S93" s="356"/>
      <c r="T93" s="356"/>
      <c r="U93" s="356"/>
      <c r="V93" s="357"/>
      <c r="W93" s="37" t="s">
        <v>73</v>
      </c>
      <c r="X93" s="344">
        <f>IFERROR(SUMPRODUCT(X90:X91*H90:H91),"0")</f>
        <v>100.8</v>
      </c>
      <c r="Y93" s="344">
        <f>IFERROR(SUMPRODUCT(Y90:Y91*H90:H91),"0")</f>
        <v>100.8</v>
      </c>
      <c r="Z93" s="37"/>
      <c r="AA93" s="345"/>
      <c r="AB93" s="345"/>
      <c r="AC93" s="345"/>
    </row>
    <row r="94" spans="1:68" ht="16.5" customHeight="1" x14ac:dyDescent="0.25">
      <c r="A94" s="358" t="s">
        <v>181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7"/>
      <c r="AB94" s="337"/>
      <c r="AC94" s="337"/>
    </row>
    <row r="95" spans="1:68" ht="14.25" customHeight="1" x14ac:dyDescent="0.25">
      <c r="A95" s="360" t="s">
        <v>145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0</v>
      </c>
      <c r="Y96" s="343">
        <f t="shared" ref="Y96:Y101" si="6">IFERROR(IF(X96="","",X96),"")</f>
        <v>0</v>
      </c>
      <c r="Z96" s="36">
        <f t="shared" ref="Z96:Z101" si="7">IFERROR(IF(X96="","",X96*0.01788),"")</f>
        <v>0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0</v>
      </c>
      <c r="BN96" s="67">
        <f t="shared" ref="BN96:BN101" si="9">IFERROR(Y96*I96,"0")</f>
        <v>0</v>
      </c>
      <c r="BO96" s="67">
        <f t="shared" ref="BO96:BO101" si="10">IFERROR(X96/J96,"0")</f>
        <v>0</v>
      </c>
      <c r="BP96" s="67">
        <f t="shared" ref="BP96:BP101" si="11">IFERROR(Y96/J96,"0")</f>
        <v>0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0</v>
      </c>
      <c r="Y97" s="343">
        <f t="shared" si="6"/>
        <v>0</v>
      </c>
      <c r="Z97" s="36">
        <f t="shared" si="7"/>
        <v>0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4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0</v>
      </c>
      <c r="Y98" s="343">
        <f t="shared" si="6"/>
        <v>0</v>
      </c>
      <c r="Z98" s="36">
        <f t="shared" si="7"/>
        <v>0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0</v>
      </c>
      <c r="Y99" s="343">
        <f t="shared" si="6"/>
        <v>0</v>
      </c>
      <c r="Z99" s="36">
        <f t="shared" si="7"/>
        <v>0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14</v>
      </c>
      <c r="Y100" s="343">
        <f t="shared" si="6"/>
        <v>14</v>
      </c>
      <c r="Z100" s="36">
        <f t="shared" si="7"/>
        <v>0.25031999999999999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62.283200000000008</v>
      </c>
      <c r="BN100" s="67">
        <f t="shared" si="9"/>
        <v>62.283200000000008</v>
      </c>
      <c r="BO100" s="67">
        <f t="shared" si="10"/>
        <v>0.2</v>
      </c>
      <c r="BP100" s="67">
        <f t="shared" si="11"/>
        <v>0.2</v>
      </c>
    </row>
    <row r="101" spans="1:68" ht="27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0</v>
      </c>
      <c r="Y101" s="343">
        <f t="shared" si="6"/>
        <v>0</v>
      </c>
      <c r="Z101" s="36">
        <f t="shared" si="7"/>
        <v>0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x14ac:dyDescent="0.2">
      <c r="A102" s="373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74"/>
      <c r="P102" s="355" t="s">
        <v>72</v>
      </c>
      <c r="Q102" s="356"/>
      <c r="R102" s="356"/>
      <c r="S102" s="356"/>
      <c r="T102" s="356"/>
      <c r="U102" s="356"/>
      <c r="V102" s="357"/>
      <c r="W102" s="37" t="s">
        <v>69</v>
      </c>
      <c r="X102" s="344">
        <f>IFERROR(SUM(X96:X101),"0")</f>
        <v>14</v>
      </c>
      <c r="Y102" s="344">
        <f>IFERROR(SUM(Y96:Y101),"0")</f>
        <v>14</v>
      </c>
      <c r="Z102" s="344">
        <f>IFERROR(IF(Z96="",0,Z96),"0")+IFERROR(IF(Z97="",0,Z97),"0")+IFERROR(IF(Z98="",0,Z98),"0")+IFERROR(IF(Z99="",0,Z99),"0")+IFERROR(IF(Z100="",0,Z100),"0")+IFERROR(IF(Z101="",0,Z101),"0")</f>
        <v>0.25031999999999999</v>
      </c>
      <c r="AA102" s="345"/>
      <c r="AB102" s="345"/>
      <c r="AC102" s="345"/>
    </row>
    <row r="103" spans="1:68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74"/>
      <c r="P103" s="355" t="s">
        <v>72</v>
      </c>
      <c r="Q103" s="356"/>
      <c r="R103" s="356"/>
      <c r="S103" s="356"/>
      <c r="T103" s="356"/>
      <c r="U103" s="356"/>
      <c r="V103" s="357"/>
      <c r="W103" s="37" t="s">
        <v>73</v>
      </c>
      <c r="X103" s="344">
        <f>IFERROR(SUMPRODUCT(X96:X101*H96:H101),"0")</f>
        <v>53.76</v>
      </c>
      <c r="Y103" s="344">
        <f>IFERROR(SUMPRODUCT(Y96:Y101*H96:H101),"0")</f>
        <v>53.76</v>
      </c>
      <c r="Z103" s="37"/>
      <c r="AA103" s="345"/>
      <c r="AB103" s="345"/>
      <c r="AC103" s="345"/>
    </row>
    <row r="104" spans="1:68" ht="16.5" customHeight="1" x14ac:dyDescent="0.25">
      <c r="A104" s="358" t="s">
        <v>198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37"/>
      <c r="AB104" s="337"/>
      <c r="AC104" s="337"/>
    </row>
    <row r="105" spans="1:68" ht="14.25" customHeight="1" x14ac:dyDescent="0.25">
      <c r="A105" s="360" t="s">
        <v>139</v>
      </c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38"/>
      <c r="AB105" s="338"/>
      <c r="AC105" s="338"/>
    </row>
    <row r="106" spans="1:68" ht="27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2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73"/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74"/>
      <c r="P109" s="355" t="s">
        <v>72</v>
      </c>
      <c r="Q109" s="356"/>
      <c r="R109" s="356"/>
      <c r="S109" s="356"/>
      <c r="T109" s="356"/>
      <c r="U109" s="356"/>
      <c r="V109" s="357"/>
      <c r="W109" s="37" t="s">
        <v>69</v>
      </c>
      <c r="X109" s="344">
        <f>IFERROR(SUM(X106:X108),"0")</f>
        <v>0</v>
      </c>
      <c r="Y109" s="344">
        <f>IFERROR(SUM(Y106:Y108),"0")</f>
        <v>0</v>
      </c>
      <c r="Z109" s="344">
        <f>IFERROR(IF(Z106="",0,Z106),"0")+IFERROR(IF(Z107="",0,Z107),"0")+IFERROR(IF(Z108="",0,Z108),"0")</f>
        <v>0</v>
      </c>
      <c r="AA109" s="345"/>
      <c r="AB109" s="345"/>
      <c r="AC109" s="345"/>
    </row>
    <row r="110" spans="1:68" x14ac:dyDescent="0.2">
      <c r="A110" s="359"/>
      <c r="B110" s="359"/>
      <c r="C110" s="359"/>
      <c r="D110" s="359"/>
      <c r="E110" s="359"/>
      <c r="F110" s="359"/>
      <c r="G110" s="359"/>
      <c r="H110" s="359"/>
      <c r="I110" s="359"/>
      <c r="J110" s="359"/>
      <c r="K110" s="359"/>
      <c r="L110" s="359"/>
      <c r="M110" s="359"/>
      <c r="N110" s="359"/>
      <c r="O110" s="374"/>
      <c r="P110" s="355" t="s">
        <v>72</v>
      </c>
      <c r="Q110" s="356"/>
      <c r="R110" s="356"/>
      <c r="S110" s="356"/>
      <c r="T110" s="356"/>
      <c r="U110" s="356"/>
      <c r="V110" s="357"/>
      <c r="W110" s="37" t="s">
        <v>73</v>
      </c>
      <c r="X110" s="344">
        <f>IFERROR(SUMPRODUCT(X106:X108*H106:H108),"0")</f>
        <v>0</v>
      </c>
      <c r="Y110" s="344">
        <f>IFERROR(SUMPRODUCT(Y106:Y108*H106:H108),"0")</f>
        <v>0</v>
      </c>
      <c r="Z110" s="37"/>
      <c r="AA110" s="345"/>
      <c r="AB110" s="345"/>
      <c r="AC110" s="345"/>
    </row>
    <row r="111" spans="1:68" ht="16.5" customHeight="1" x14ac:dyDescent="0.25">
      <c r="A111" s="358" t="s">
        <v>208</v>
      </c>
      <c r="B111" s="359"/>
      <c r="C111" s="359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37"/>
      <c r="AB111" s="337"/>
      <c r="AC111" s="337"/>
    </row>
    <row r="112" spans="1:68" ht="14.25" customHeight="1" x14ac:dyDescent="0.25">
      <c r="A112" s="360" t="s">
        <v>63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38"/>
      <c r="AB112" s="338"/>
      <c r="AC112" s="338"/>
    </row>
    <row r="113" spans="1:68" ht="27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0</v>
      </c>
      <c r="Y115" s="343">
        <f>IFERROR(IF(X115="","",X115),"")</f>
        <v>0</v>
      </c>
      <c r="Z115" s="36">
        <f>IFERROR(IF(X115="","",X115*0.0155),"")</f>
        <v>0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0</v>
      </c>
      <c r="Y116" s="343">
        <f>IFERROR(IF(X116="","",X116),"")</f>
        <v>0</v>
      </c>
      <c r="Z116" s="36">
        <f>IFERROR(IF(X116="","",X116*0.0155),"")</f>
        <v>0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108</v>
      </c>
      <c r="Y117" s="343">
        <f>IFERROR(IF(X117="","",X117),"")</f>
        <v>108</v>
      </c>
      <c r="Z117" s="36">
        <f>IFERROR(IF(X117="","",X117*0.0155),"")</f>
        <v>1.6739999999999999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788.4</v>
      </c>
      <c r="BN117" s="67">
        <f>IFERROR(Y117*I117,"0")</f>
        <v>788.4</v>
      </c>
      <c r="BO117" s="67">
        <f>IFERROR(X117/J117,"0")</f>
        <v>1.2857142857142858</v>
      </c>
      <c r="BP117" s="67">
        <f>IFERROR(Y117/J117,"0")</f>
        <v>1.2857142857142858</v>
      </c>
    </row>
    <row r="118" spans="1:68" x14ac:dyDescent="0.2">
      <c r="A118" s="373"/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74"/>
      <c r="P118" s="355" t="s">
        <v>72</v>
      </c>
      <c r="Q118" s="356"/>
      <c r="R118" s="356"/>
      <c r="S118" s="356"/>
      <c r="T118" s="356"/>
      <c r="U118" s="356"/>
      <c r="V118" s="357"/>
      <c r="W118" s="37" t="s">
        <v>69</v>
      </c>
      <c r="X118" s="344">
        <f>IFERROR(SUM(X113:X117),"0")</f>
        <v>108</v>
      </c>
      <c r="Y118" s="344">
        <f>IFERROR(SUM(Y113:Y117),"0")</f>
        <v>108</v>
      </c>
      <c r="Z118" s="344">
        <f>IFERROR(IF(Z113="",0,Z113),"0")+IFERROR(IF(Z114="",0,Z114),"0")+IFERROR(IF(Z115="",0,Z115),"0")+IFERROR(IF(Z116="",0,Z116),"0")+IFERROR(IF(Z117="",0,Z117),"0")</f>
        <v>1.6739999999999999</v>
      </c>
      <c r="AA118" s="345"/>
      <c r="AB118" s="345"/>
      <c r="AC118" s="345"/>
    </row>
    <row r="119" spans="1:68" x14ac:dyDescent="0.2">
      <c r="A119" s="359"/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74"/>
      <c r="P119" s="355" t="s">
        <v>72</v>
      </c>
      <c r="Q119" s="356"/>
      <c r="R119" s="356"/>
      <c r="S119" s="356"/>
      <c r="T119" s="356"/>
      <c r="U119" s="356"/>
      <c r="V119" s="357"/>
      <c r="W119" s="37" t="s">
        <v>73</v>
      </c>
      <c r="X119" s="344">
        <f>IFERROR(SUMPRODUCT(X113:X117*H113:H117),"0")</f>
        <v>756</v>
      </c>
      <c r="Y119" s="344">
        <f>IFERROR(SUMPRODUCT(Y113:Y117*H113:H117),"0")</f>
        <v>756</v>
      </c>
      <c r="Z119" s="37"/>
      <c r="AA119" s="345"/>
      <c r="AB119" s="345"/>
      <c r="AC119" s="345"/>
    </row>
    <row r="120" spans="1:68" ht="16.5" customHeight="1" x14ac:dyDescent="0.25">
      <c r="A120" s="358" t="s">
        <v>219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359"/>
      <c r="Z120" s="359"/>
      <c r="AA120" s="337"/>
      <c r="AB120" s="337"/>
      <c r="AC120" s="337"/>
    </row>
    <row r="121" spans="1:68" ht="14.25" customHeight="1" x14ac:dyDescent="0.25">
      <c r="A121" s="360" t="s">
        <v>145</v>
      </c>
      <c r="B121" s="359"/>
      <c r="C121" s="359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14</v>
      </c>
      <c r="Y122" s="343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4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28</v>
      </c>
      <c r="Y123" s="343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103.70079999999999</v>
      </c>
      <c r="BN123" s="67">
        <f>IFERROR(Y123*I123,"0")</f>
        <v>103.70079999999999</v>
      </c>
      <c r="BO123" s="67">
        <f>IFERROR(X123/J123,"0")</f>
        <v>0.4</v>
      </c>
      <c r="BP123" s="67">
        <f>IFERROR(Y123/J123,"0")</f>
        <v>0.4</v>
      </c>
    </row>
    <row r="124" spans="1:68" x14ac:dyDescent="0.2">
      <c r="A124" s="373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74"/>
      <c r="P124" s="355" t="s">
        <v>72</v>
      </c>
      <c r="Q124" s="356"/>
      <c r="R124" s="356"/>
      <c r="S124" s="356"/>
      <c r="T124" s="356"/>
      <c r="U124" s="356"/>
      <c r="V124" s="357"/>
      <c r="W124" s="37" t="s">
        <v>69</v>
      </c>
      <c r="X124" s="344">
        <f>IFERROR(SUM(X122:X123),"0")</f>
        <v>42</v>
      </c>
      <c r="Y124" s="344">
        <f>IFERROR(SUM(Y122:Y123),"0")</f>
        <v>42</v>
      </c>
      <c r="Z124" s="344">
        <f>IFERROR(IF(Z122="",0,Z122),"0")+IFERROR(IF(Z123="",0,Z123),"0")</f>
        <v>0.75095999999999996</v>
      </c>
      <c r="AA124" s="345"/>
      <c r="AB124" s="345"/>
      <c r="AC124" s="345"/>
    </row>
    <row r="125" spans="1:68" x14ac:dyDescent="0.2">
      <c r="A125" s="359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74"/>
      <c r="P125" s="355" t="s">
        <v>72</v>
      </c>
      <c r="Q125" s="356"/>
      <c r="R125" s="356"/>
      <c r="S125" s="356"/>
      <c r="T125" s="356"/>
      <c r="U125" s="356"/>
      <c r="V125" s="357"/>
      <c r="W125" s="37" t="s">
        <v>73</v>
      </c>
      <c r="X125" s="344">
        <f>IFERROR(SUMPRODUCT(X122:X123*H122:H123),"0")</f>
        <v>126</v>
      </c>
      <c r="Y125" s="344">
        <f>IFERROR(SUMPRODUCT(Y122:Y123*H122:H123),"0")</f>
        <v>126</v>
      </c>
      <c r="Z125" s="37"/>
      <c r="AA125" s="345"/>
      <c r="AB125" s="345"/>
      <c r="AC125" s="345"/>
    </row>
    <row r="126" spans="1:68" ht="16.5" customHeight="1" x14ac:dyDescent="0.25">
      <c r="A126" s="358" t="s">
        <v>225</v>
      </c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  <c r="AA126" s="337"/>
      <c r="AB126" s="337"/>
      <c r="AC126" s="337"/>
    </row>
    <row r="127" spans="1:68" ht="14.25" customHeight="1" x14ac:dyDescent="0.25">
      <c r="A127" s="360" t="s">
        <v>145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38"/>
      <c r="AB127" s="338"/>
      <c r="AC127" s="338"/>
    </row>
    <row r="128" spans="1:68" ht="27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0</v>
      </c>
      <c r="Y128" s="343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0</v>
      </c>
      <c r="Y129" s="343">
        <f>IFERROR(IF(X129="","",X129),"")</f>
        <v>0</v>
      </c>
      <c r="Z129" s="36">
        <f>IFERROR(IF(X129="","",X129*0.01788),"")</f>
        <v>0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73"/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74"/>
      <c r="P130" s="355" t="s">
        <v>72</v>
      </c>
      <c r="Q130" s="356"/>
      <c r="R130" s="356"/>
      <c r="S130" s="356"/>
      <c r="T130" s="356"/>
      <c r="U130" s="356"/>
      <c r="V130" s="357"/>
      <c r="W130" s="37" t="s">
        <v>69</v>
      </c>
      <c r="X130" s="344">
        <f>IFERROR(SUM(X128:X129),"0")</f>
        <v>0</v>
      </c>
      <c r="Y130" s="344">
        <f>IFERROR(SUM(Y128:Y129),"0")</f>
        <v>0</v>
      </c>
      <c r="Z130" s="344">
        <f>IFERROR(IF(Z128="",0,Z128),"0")+IFERROR(IF(Z129="",0,Z129),"0")</f>
        <v>0</v>
      </c>
      <c r="AA130" s="345"/>
      <c r="AB130" s="345"/>
      <c r="AC130" s="345"/>
    </row>
    <row r="131" spans="1:68" x14ac:dyDescent="0.2">
      <c r="A131" s="359"/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74"/>
      <c r="P131" s="355" t="s">
        <v>72</v>
      </c>
      <c r="Q131" s="356"/>
      <c r="R131" s="356"/>
      <c r="S131" s="356"/>
      <c r="T131" s="356"/>
      <c r="U131" s="356"/>
      <c r="V131" s="357"/>
      <c r="W131" s="37" t="s">
        <v>73</v>
      </c>
      <c r="X131" s="344">
        <f>IFERROR(SUMPRODUCT(X128:X129*H128:H129),"0")</f>
        <v>0</v>
      </c>
      <c r="Y131" s="344">
        <f>IFERROR(SUMPRODUCT(Y128:Y129*H128:H129),"0")</f>
        <v>0</v>
      </c>
      <c r="Z131" s="37"/>
      <c r="AA131" s="345"/>
      <c r="AB131" s="345"/>
      <c r="AC131" s="345"/>
    </row>
    <row r="132" spans="1:68" ht="16.5" customHeight="1" x14ac:dyDescent="0.25">
      <c r="A132" s="358" t="s">
        <v>232</v>
      </c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59"/>
      <c r="X132" s="359"/>
      <c r="Y132" s="359"/>
      <c r="Z132" s="359"/>
      <c r="AA132" s="337"/>
      <c r="AB132" s="337"/>
      <c r="AC132" s="337"/>
    </row>
    <row r="133" spans="1:68" ht="14.25" customHeight="1" x14ac:dyDescent="0.25">
      <c r="A133" s="360" t="s">
        <v>145</v>
      </c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38"/>
      <c r="AB133" s="338"/>
      <c r="AC133" s="338"/>
    </row>
    <row r="134" spans="1:68" ht="27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0</v>
      </c>
      <c r="Y134" s="343">
        <f>IFERROR(IF(X134="","",X134),"")</f>
        <v>0</v>
      </c>
      <c r="Z134" s="36">
        <f>IFERROR(IF(X134="","",X134*0.01788),"")</f>
        <v>0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0</v>
      </c>
      <c r="Y135" s="343">
        <f>IFERROR(IF(X135="","",X135),"")</f>
        <v>0</v>
      </c>
      <c r="Z135" s="36">
        <f>IFERROR(IF(X135="","",X135*0.01788),"")</f>
        <v>0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73"/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74"/>
      <c r="P136" s="355" t="s">
        <v>72</v>
      </c>
      <c r="Q136" s="356"/>
      <c r="R136" s="356"/>
      <c r="S136" s="356"/>
      <c r="T136" s="356"/>
      <c r="U136" s="356"/>
      <c r="V136" s="357"/>
      <c r="W136" s="37" t="s">
        <v>69</v>
      </c>
      <c r="X136" s="344">
        <f>IFERROR(SUM(X134:X135),"0")</f>
        <v>0</v>
      </c>
      <c r="Y136" s="344">
        <f>IFERROR(SUM(Y134:Y135),"0")</f>
        <v>0</v>
      </c>
      <c r="Z136" s="344">
        <f>IFERROR(IF(Z134="",0,Z134),"0")+IFERROR(IF(Z135="",0,Z135),"0")</f>
        <v>0</v>
      </c>
      <c r="AA136" s="345"/>
      <c r="AB136" s="345"/>
      <c r="AC136" s="345"/>
    </row>
    <row r="137" spans="1:68" x14ac:dyDescent="0.2">
      <c r="A137" s="359"/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74"/>
      <c r="P137" s="355" t="s">
        <v>72</v>
      </c>
      <c r="Q137" s="356"/>
      <c r="R137" s="356"/>
      <c r="S137" s="356"/>
      <c r="T137" s="356"/>
      <c r="U137" s="356"/>
      <c r="V137" s="357"/>
      <c r="W137" s="37" t="s">
        <v>73</v>
      </c>
      <c r="X137" s="344">
        <f>IFERROR(SUMPRODUCT(X134:X135*H134:H135),"0")</f>
        <v>0</v>
      </c>
      <c r="Y137" s="344">
        <f>IFERROR(SUMPRODUCT(Y134:Y135*H134:H135),"0")</f>
        <v>0</v>
      </c>
      <c r="Z137" s="37"/>
      <c r="AA137" s="345"/>
      <c r="AB137" s="345"/>
      <c r="AC137" s="345"/>
    </row>
    <row r="138" spans="1:68" ht="16.5" customHeight="1" x14ac:dyDescent="0.25">
      <c r="A138" s="358" t="s">
        <v>238</v>
      </c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359"/>
      <c r="Z138" s="359"/>
      <c r="AA138" s="337"/>
      <c r="AB138" s="337"/>
      <c r="AC138" s="337"/>
    </row>
    <row r="139" spans="1:68" ht="14.25" customHeight="1" x14ac:dyDescent="0.25">
      <c r="A139" s="360" t="s">
        <v>145</v>
      </c>
      <c r="B139" s="359"/>
      <c r="C139" s="359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38"/>
      <c r="AB139" s="338"/>
      <c r="AC139" s="338"/>
    </row>
    <row r="140" spans="1:68" ht="27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2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73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74"/>
      <c r="P141" s="355" t="s">
        <v>72</v>
      </c>
      <c r="Q141" s="356"/>
      <c r="R141" s="356"/>
      <c r="S141" s="356"/>
      <c r="T141" s="356"/>
      <c r="U141" s="356"/>
      <c r="V141" s="357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74"/>
      <c r="P142" s="355" t="s">
        <v>72</v>
      </c>
      <c r="Q142" s="356"/>
      <c r="R142" s="356"/>
      <c r="S142" s="356"/>
      <c r="T142" s="356"/>
      <c r="U142" s="356"/>
      <c r="V142" s="357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customHeight="1" x14ac:dyDescent="0.25">
      <c r="A143" s="358" t="s">
        <v>243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37"/>
      <c r="AB143" s="337"/>
      <c r="AC143" s="337"/>
    </row>
    <row r="144" spans="1:68" ht="14.25" customHeight="1" x14ac:dyDescent="0.25">
      <c r="A144" s="360" t="s">
        <v>145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38"/>
      <c r="AB144" s="338"/>
      <c r="AC144" s="338"/>
    </row>
    <row r="145" spans="1:68" ht="16.5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14</v>
      </c>
      <c r="Y145" s="343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373"/>
      <c r="B146" s="359"/>
      <c r="C146" s="359"/>
      <c r="D146" s="359"/>
      <c r="E146" s="359"/>
      <c r="F146" s="359"/>
      <c r="G146" s="359"/>
      <c r="H146" s="359"/>
      <c r="I146" s="359"/>
      <c r="J146" s="359"/>
      <c r="K146" s="359"/>
      <c r="L146" s="359"/>
      <c r="M146" s="359"/>
      <c r="N146" s="359"/>
      <c r="O146" s="374"/>
      <c r="P146" s="355" t="s">
        <v>72</v>
      </c>
      <c r="Q146" s="356"/>
      <c r="R146" s="356"/>
      <c r="S146" s="356"/>
      <c r="T146" s="356"/>
      <c r="U146" s="356"/>
      <c r="V146" s="357"/>
      <c r="W146" s="37" t="s">
        <v>69</v>
      </c>
      <c r="X146" s="344">
        <f>IFERROR(SUM(X145:X145),"0")</f>
        <v>14</v>
      </c>
      <c r="Y146" s="344">
        <f>IFERROR(SUM(Y145:Y145),"0")</f>
        <v>14</v>
      </c>
      <c r="Z146" s="344">
        <f>IFERROR(IF(Z145="",0,Z145),"0")</f>
        <v>0.13103999999999999</v>
      </c>
      <c r="AA146" s="345"/>
      <c r="AB146" s="345"/>
      <c r="AC146" s="345"/>
    </row>
    <row r="147" spans="1:68" x14ac:dyDescent="0.2">
      <c r="A147" s="359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74"/>
      <c r="P147" s="355" t="s">
        <v>72</v>
      </c>
      <c r="Q147" s="356"/>
      <c r="R147" s="356"/>
      <c r="S147" s="356"/>
      <c r="T147" s="356"/>
      <c r="U147" s="356"/>
      <c r="V147" s="357"/>
      <c r="W147" s="37" t="s">
        <v>73</v>
      </c>
      <c r="X147" s="344">
        <f>IFERROR(SUMPRODUCT(X145:X145*H145:H145),"0")</f>
        <v>37.800000000000004</v>
      </c>
      <c r="Y147" s="344">
        <f>IFERROR(SUMPRODUCT(Y145:Y145*H145:H145),"0")</f>
        <v>37.800000000000004</v>
      </c>
      <c r="Z147" s="37"/>
      <c r="AA147" s="345"/>
      <c r="AB147" s="345"/>
      <c r="AC147" s="345"/>
    </row>
    <row r="148" spans="1:68" ht="16.5" customHeight="1" x14ac:dyDescent="0.25">
      <c r="A148" s="358" t="s">
        <v>246</v>
      </c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37"/>
      <c r="AB148" s="337"/>
      <c r="AC148" s="337"/>
    </row>
    <row r="149" spans="1:68" ht="14.25" customHeight="1" x14ac:dyDescent="0.25">
      <c r="A149" s="360" t="s">
        <v>247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8"/>
      <c r="AB149" s="338"/>
      <c r="AC149" s="338"/>
    </row>
    <row r="150" spans="1:68" ht="27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0</v>
      </c>
      <c r="Y150" s="343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73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74"/>
      <c r="P152" s="355" t="s">
        <v>72</v>
      </c>
      <c r="Q152" s="356"/>
      <c r="R152" s="356"/>
      <c r="S152" s="356"/>
      <c r="T152" s="356"/>
      <c r="U152" s="356"/>
      <c r="V152" s="357"/>
      <c r="W152" s="37" t="s">
        <v>69</v>
      </c>
      <c r="X152" s="344">
        <f>IFERROR(SUM(X150:X151),"0")</f>
        <v>0</v>
      </c>
      <c r="Y152" s="344">
        <f>IFERROR(SUM(Y150:Y151),"0")</f>
        <v>0</v>
      </c>
      <c r="Z152" s="344">
        <f>IFERROR(IF(Z150="",0,Z150),"0")+IFERROR(IF(Z151="",0,Z151),"0")</f>
        <v>0</v>
      </c>
      <c r="AA152" s="345"/>
      <c r="AB152" s="345"/>
      <c r="AC152" s="345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74"/>
      <c r="P153" s="355" t="s">
        <v>72</v>
      </c>
      <c r="Q153" s="356"/>
      <c r="R153" s="356"/>
      <c r="S153" s="356"/>
      <c r="T153" s="356"/>
      <c r="U153" s="356"/>
      <c r="V153" s="357"/>
      <c r="W153" s="37" t="s">
        <v>73</v>
      </c>
      <c r="X153" s="344">
        <f>IFERROR(SUMPRODUCT(X150:X151*H150:H151),"0")</f>
        <v>0</v>
      </c>
      <c r="Y153" s="344">
        <f>IFERROR(SUMPRODUCT(Y150:Y151*H150:H151),"0")</f>
        <v>0</v>
      </c>
      <c r="Z153" s="37"/>
      <c r="AA153" s="345"/>
      <c r="AB153" s="345"/>
      <c r="AC153" s="345"/>
    </row>
    <row r="154" spans="1:68" ht="16.5" customHeight="1" x14ac:dyDescent="0.25">
      <c r="A154" s="358" t="s">
        <v>254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7"/>
      <c r="AB154" s="337"/>
      <c r="AC154" s="337"/>
    </row>
    <row r="155" spans="1:68" ht="14.25" customHeight="1" x14ac:dyDescent="0.25">
      <c r="A155" s="360" t="s">
        <v>145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28</v>
      </c>
      <c r="Y156" s="343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373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74"/>
      <c r="P157" s="355" t="s">
        <v>72</v>
      </c>
      <c r="Q157" s="356"/>
      <c r="R157" s="356"/>
      <c r="S157" s="356"/>
      <c r="T157" s="356"/>
      <c r="U157" s="356"/>
      <c r="V157" s="357"/>
      <c r="W157" s="37" t="s">
        <v>69</v>
      </c>
      <c r="X157" s="344">
        <f>IFERROR(SUM(X156:X156),"0")</f>
        <v>28</v>
      </c>
      <c r="Y157" s="344">
        <f>IFERROR(SUM(Y156:Y156),"0")</f>
        <v>28</v>
      </c>
      <c r="Z157" s="344">
        <f>IFERROR(IF(Z156="",0,Z156),"0")</f>
        <v>0.26347999999999999</v>
      </c>
      <c r="AA157" s="345"/>
      <c r="AB157" s="345"/>
      <c r="AC157" s="345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74"/>
      <c r="P158" s="355" t="s">
        <v>72</v>
      </c>
      <c r="Q158" s="356"/>
      <c r="R158" s="356"/>
      <c r="S158" s="356"/>
      <c r="T158" s="356"/>
      <c r="U158" s="356"/>
      <c r="V158" s="357"/>
      <c r="W158" s="37" t="s">
        <v>73</v>
      </c>
      <c r="X158" s="344">
        <f>IFERROR(SUMPRODUCT(X156:X156*H156:H156),"0")</f>
        <v>47.04</v>
      </c>
      <c r="Y158" s="344">
        <f>IFERROR(SUMPRODUCT(Y156:Y156*H156:H156),"0")</f>
        <v>47.04</v>
      </c>
      <c r="Z158" s="37"/>
      <c r="AA158" s="345"/>
      <c r="AB158" s="345"/>
      <c r="AC158" s="345"/>
    </row>
    <row r="159" spans="1:68" ht="27.75" customHeight="1" x14ac:dyDescent="0.2">
      <c r="A159" s="433" t="s">
        <v>258</v>
      </c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  <c r="AA159" s="48"/>
      <c r="AB159" s="48"/>
      <c r="AC159" s="48"/>
    </row>
    <row r="160" spans="1:68" ht="16.5" customHeight="1" x14ac:dyDescent="0.25">
      <c r="A160" s="358" t="s">
        <v>259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37"/>
      <c r="AB160" s="337"/>
      <c r="AC160" s="337"/>
    </row>
    <row r="161" spans="1:68" ht="14.25" customHeight="1" x14ac:dyDescent="0.25">
      <c r="A161" s="360" t="s">
        <v>145</v>
      </c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38"/>
      <c r="AB161" s="338"/>
      <c r="AC161" s="338"/>
    </row>
    <row r="162" spans="1:68" ht="27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9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74"/>
      <c r="P163" s="355" t="s">
        <v>72</v>
      </c>
      <c r="Q163" s="356"/>
      <c r="R163" s="356"/>
      <c r="S163" s="356"/>
      <c r="T163" s="356"/>
      <c r="U163" s="356"/>
      <c r="V163" s="357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x14ac:dyDescent="0.2">
      <c r="A164" s="359"/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74"/>
      <c r="P164" s="355" t="s">
        <v>72</v>
      </c>
      <c r="Q164" s="356"/>
      <c r="R164" s="356"/>
      <c r="S164" s="356"/>
      <c r="T164" s="356"/>
      <c r="U164" s="356"/>
      <c r="V164" s="357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customHeight="1" x14ac:dyDescent="0.25">
      <c r="A165" s="358" t="s">
        <v>263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37"/>
      <c r="AB165" s="337"/>
      <c r="AC165" s="337"/>
    </row>
    <row r="166" spans="1:68" ht="14.25" customHeight="1" x14ac:dyDescent="0.25">
      <c r="A166" s="360" t="s">
        <v>63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38"/>
      <c r="AB166" s="338"/>
      <c r="AC166" s="338"/>
    </row>
    <row r="167" spans="1:68" ht="16.5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38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5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36</v>
      </c>
      <c r="Y169" s="343">
        <f>IFERROR(IF(X169="","",X169),"")</f>
        <v>36</v>
      </c>
      <c r="Z169" s="36">
        <f>IFERROR(IF(X169="","",X169*0.00866),"")</f>
        <v>0.31175999999999998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187.67519999999999</v>
      </c>
      <c r="BN169" s="67">
        <f>IFERROR(Y169*I169,"0")</f>
        <v>187.67519999999999</v>
      </c>
      <c r="BO169" s="67">
        <f>IFERROR(X169/J169,"0")</f>
        <v>0.25</v>
      </c>
      <c r="BP169" s="67">
        <f>IFERROR(Y169/J169,"0")</f>
        <v>0.25</v>
      </c>
    </row>
    <row r="170" spans="1:68" ht="27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73"/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74"/>
      <c r="P171" s="355" t="s">
        <v>72</v>
      </c>
      <c r="Q171" s="356"/>
      <c r="R171" s="356"/>
      <c r="S171" s="356"/>
      <c r="T171" s="356"/>
      <c r="U171" s="356"/>
      <c r="V171" s="357"/>
      <c r="W171" s="37" t="s">
        <v>69</v>
      </c>
      <c r="X171" s="344">
        <f>IFERROR(SUM(X167:X170),"0")</f>
        <v>36</v>
      </c>
      <c r="Y171" s="344">
        <f>IFERROR(SUM(Y167:Y170),"0")</f>
        <v>36</v>
      </c>
      <c r="Z171" s="344">
        <f>IFERROR(IF(Z167="",0,Z167),"0")+IFERROR(IF(Z168="",0,Z168),"0")+IFERROR(IF(Z169="",0,Z169),"0")+IFERROR(IF(Z170="",0,Z170),"0")</f>
        <v>0.31175999999999998</v>
      </c>
      <c r="AA171" s="345"/>
      <c r="AB171" s="345"/>
      <c r="AC171" s="345"/>
    </row>
    <row r="172" spans="1:68" x14ac:dyDescent="0.2">
      <c r="A172" s="359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74"/>
      <c r="P172" s="355" t="s">
        <v>72</v>
      </c>
      <c r="Q172" s="356"/>
      <c r="R172" s="356"/>
      <c r="S172" s="356"/>
      <c r="T172" s="356"/>
      <c r="U172" s="356"/>
      <c r="V172" s="357"/>
      <c r="W172" s="37" t="s">
        <v>73</v>
      </c>
      <c r="X172" s="344">
        <f>IFERROR(SUMPRODUCT(X167:X170*H167:H170),"0")</f>
        <v>180</v>
      </c>
      <c r="Y172" s="344">
        <f>IFERROR(SUMPRODUCT(Y167:Y170*H167:H170),"0")</f>
        <v>180</v>
      </c>
      <c r="Z172" s="37"/>
      <c r="AA172" s="345"/>
      <c r="AB172" s="345"/>
      <c r="AC172" s="345"/>
    </row>
    <row r="173" spans="1:68" ht="14.25" customHeight="1" x14ac:dyDescent="0.25">
      <c r="A173" s="360" t="s">
        <v>278</v>
      </c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  <c r="AA173" s="338"/>
      <c r="AB173" s="338"/>
      <c r="AC173" s="338"/>
    </row>
    <row r="174" spans="1:68" ht="27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73"/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74"/>
      <c r="P176" s="355" t="s">
        <v>72</v>
      </c>
      <c r="Q176" s="356"/>
      <c r="R176" s="356"/>
      <c r="S176" s="356"/>
      <c r="T176" s="356"/>
      <c r="U176" s="356"/>
      <c r="V176" s="357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x14ac:dyDescent="0.2">
      <c r="A177" s="359"/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74"/>
      <c r="P177" s="355" t="s">
        <v>72</v>
      </c>
      <c r="Q177" s="356"/>
      <c r="R177" s="356"/>
      <c r="S177" s="356"/>
      <c r="T177" s="356"/>
      <c r="U177" s="356"/>
      <c r="V177" s="357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customHeight="1" x14ac:dyDescent="0.2">
      <c r="A178" s="433" t="s">
        <v>284</v>
      </c>
      <c r="B178" s="434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434"/>
      <c r="AA178" s="48"/>
      <c r="AB178" s="48"/>
      <c r="AC178" s="48"/>
    </row>
    <row r="179" spans="1:68" ht="16.5" customHeight="1" x14ac:dyDescent="0.25">
      <c r="A179" s="358" t="s">
        <v>285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359"/>
      <c r="Y179" s="359"/>
      <c r="Z179" s="359"/>
      <c r="AA179" s="337"/>
      <c r="AB179" s="337"/>
      <c r="AC179" s="337"/>
    </row>
    <row r="180" spans="1:68" ht="14.25" customHeight="1" x14ac:dyDescent="0.25">
      <c r="A180" s="360" t="s">
        <v>76</v>
      </c>
      <c r="B180" s="359"/>
      <c r="C180" s="359"/>
      <c r="D180" s="359"/>
      <c r="E180" s="359"/>
      <c r="F180" s="359"/>
      <c r="G180" s="359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  <c r="AA180" s="338"/>
      <c r="AB180" s="338"/>
      <c r="AC180" s="338"/>
    </row>
    <row r="181" spans="1:68" ht="27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0</v>
      </c>
      <c r="Y181" s="343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4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0</v>
      </c>
      <c r="Y182" s="343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0</v>
      </c>
      <c r="Y183" s="343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73"/>
      <c r="B184" s="359"/>
      <c r="C184" s="359"/>
      <c r="D184" s="359"/>
      <c r="E184" s="359"/>
      <c r="F184" s="359"/>
      <c r="G184" s="359"/>
      <c r="H184" s="359"/>
      <c r="I184" s="359"/>
      <c r="J184" s="359"/>
      <c r="K184" s="359"/>
      <c r="L184" s="359"/>
      <c r="M184" s="359"/>
      <c r="N184" s="359"/>
      <c r="O184" s="374"/>
      <c r="P184" s="355" t="s">
        <v>72</v>
      </c>
      <c r="Q184" s="356"/>
      <c r="R184" s="356"/>
      <c r="S184" s="356"/>
      <c r="T184" s="356"/>
      <c r="U184" s="356"/>
      <c r="V184" s="357"/>
      <c r="W184" s="37" t="s">
        <v>69</v>
      </c>
      <c r="X184" s="344">
        <f>IFERROR(SUM(X181:X183),"0")</f>
        <v>0</v>
      </c>
      <c r="Y184" s="344">
        <f>IFERROR(SUM(Y181:Y183),"0")</f>
        <v>0</v>
      </c>
      <c r="Z184" s="344">
        <f>IFERROR(IF(Z181="",0,Z181),"0")+IFERROR(IF(Z182="",0,Z182),"0")+IFERROR(IF(Z183="",0,Z183),"0")</f>
        <v>0</v>
      </c>
      <c r="AA184" s="345"/>
      <c r="AB184" s="345"/>
      <c r="AC184" s="345"/>
    </row>
    <row r="185" spans="1:68" x14ac:dyDescent="0.2">
      <c r="A185" s="359"/>
      <c r="B185" s="359"/>
      <c r="C185" s="359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74"/>
      <c r="P185" s="355" t="s">
        <v>72</v>
      </c>
      <c r="Q185" s="356"/>
      <c r="R185" s="356"/>
      <c r="S185" s="356"/>
      <c r="T185" s="356"/>
      <c r="U185" s="356"/>
      <c r="V185" s="357"/>
      <c r="W185" s="37" t="s">
        <v>73</v>
      </c>
      <c r="X185" s="344">
        <f>IFERROR(SUMPRODUCT(X181:X183*H181:H183),"0")</f>
        <v>0</v>
      </c>
      <c r="Y185" s="344">
        <f>IFERROR(SUMPRODUCT(Y181:Y183*H181:H183),"0")</f>
        <v>0</v>
      </c>
      <c r="Z185" s="37"/>
      <c r="AA185" s="345"/>
      <c r="AB185" s="345"/>
      <c r="AC185" s="345"/>
    </row>
    <row r="186" spans="1:68" ht="14.25" customHeight="1" x14ac:dyDescent="0.25">
      <c r="A186" s="360" t="s">
        <v>295</v>
      </c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59"/>
      <c r="P186" s="359"/>
      <c r="Q186" s="359"/>
      <c r="R186" s="359"/>
      <c r="S186" s="359"/>
      <c r="T186" s="359"/>
      <c r="U186" s="359"/>
      <c r="V186" s="359"/>
      <c r="W186" s="359"/>
      <c r="X186" s="359"/>
      <c r="Y186" s="359"/>
      <c r="Z186" s="359"/>
      <c r="AA186" s="338"/>
      <c r="AB186" s="338"/>
      <c r="AC186" s="338"/>
    </row>
    <row r="187" spans="1:68" ht="27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26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73"/>
      <c r="B188" s="359"/>
      <c r="C188" s="359"/>
      <c r="D188" s="359"/>
      <c r="E188" s="359"/>
      <c r="F188" s="359"/>
      <c r="G188" s="359"/>
      <c r="H188" s="359"/>
      <c r="I188" s="359"/>
      <c r="J188" s="359"/>
      <c r="K188" s="359"/>
      <c r="L188" s="359"/>
      <c r="M188" s="359"/>
      <c r="N188" s="359"/>
      <c r="O188" s="374"/>
      <c r="P188" s="355" t="s">
        <v>72</v>
      </c>
      <c r="Q188" s="356"/>
      <c r="R188" s="356"/>
      <c r="S188" s="356"/>
      <c r="T188" s="356"/>
      <c r="U188" s="356"/>
      <c r="V188" s="357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x14ac:dyDescent="0.2">
      <c r="A189" s="359"/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74"/>
      <c r="P189" s="355" t="s">
        <v>72</v>
      </c>
      <c r="Q189" s="356"/>
      <c r="R189" s="356"/>
      <c r="S189" s="356"/>
      <c r="T189" s="356"/>
      <c r="U189" s="356"/>
      <c r="V189" s="357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customHeight="1" x14ac:dyDescent="0.25">
      <c r="A190" s="358" t="s">
        <v>303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37"/>
      <c r="AB190" s="337"/>
      <c r="AC190" s="337"/>
    </row>
    <row r="191" spans="1:68" ht="14.25" customHeight="1" x14ac:dyDescent="0.25">
      <c r="A191" s="360" t="s">
        <v>303</v>
      </c>
      <c r="B191" s="359"/>
      <c r="C191" s="359"/>
      <c r="D191" s="359"/>
      <c r="E191" s="359"/>
      <c r="F191" s="359"/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  <c r="AA191" s="338"/>
      <c r="AB191" s="338"/>
      <c r="AC191" s="338"/>
    </row>
    <row r="192" spans="1:68" ht="27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1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73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74"/>
      <c r="P193" s="355" t="s">
        <v>72</v>
      </c>
      <c r="Q193" s="356"/>
      <c r="R193" s="356"/>
      <c r="S193" s="356"/>
      <c r="T193" s="356"/>
      <c r="U193" s="356"/>
      <c r="V193" s="357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x14ac:dyDescent="0.2">
      <c r="A194" s="359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74"/>
      <c r="P194" s="355" t="s">
        <v>72</v>
      </c>
      <c r="Q194" s="356"/>
      <c r="R194" s="356"/>
      <c r="S194" s="356"/>
      <c r="T194" s="356"/>
      <c r="U194" s="356"/>
      <c r="V194" s="357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customHeight="1" x14ac:dyDescent="0.2">
      <c r="A195" s="433" t="s">
        <v>307</v>
      </c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48"/>
      <c r="AB195" s="48"/>
      <c r="AC195" s="48"/>
    </row>
    <row r="196" spans="1:68" ht="16.5" customHeight="1" x14ac:dyDescent="0.25">
      <c r="A196" s="358" t="s">
        <v>308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37"/>
      <c r="AB196" s="337"/>
      <c r="AC196" s="337"/>
    </row>
    <row r="197" spans="1:68" ht="14.25" customHeight="1" x14ac:dyDescent="0.25">
      <c r="A197" s="360" t="s">
        <v>145</v>
      </c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359"/>
      <c r="Z197" s="359"/>
      <c r="AA197" s="338"/>
      <c r="AB197" s="338"/>
      <c r="AC197" s="338"/>
    </row>
    <row r="198" spans="1:68" ht="27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73"/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74"/>
      <c r="P202" s="355" t="s">
        <v>72</v>
      </c>
      <c r="Q202" s="356"/>
      <c r="R202" s="356"/>
      <c r="S202" s="356"/>
      <c r="T202" s="356"/>
      <c r="U202" s="356"/>
      <c r="V202" s="357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x14ac:dyDescent="0.2">
      <c r="A203" s="359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74"/>
      <c r="P203" s="355" t="s">
        <v>72</v>
      </c>
      <c r="Q203" s="356"/>
      <c r="R203" s="356"/>
      <c r="S203" s="356"/>
      <c r="T203" s="356"/>
      <c r="U203" s="356"/>
      <c r="V203" s="357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customHeight="1" x14ac:dyDescent="0.25">
      <c r="A204" s="358" t="s">
        <v>320</v>
      </c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  <c r="U204" s="359"/>
      <c r="V204" s="359"/>
      <c r="W204" s="359"/>
      <c r="X204" s="359"/>
      <c r="Y204" s="359"/>
      <c r="Z204" s="359"/>
      <c r="AA204" s="337"/>
      <c r="AB204" s="337"/>
      <c r="AC204" s="337"/>
    </row>
    <row r="205" spans="1:68" ht="14.25" customHeight="1" x14ac:dyDescent="0.25">
      <c r="A205" s="360" t="s">
        <v>63</v>
      </c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59"/>
      <c r="Z205" s="359"/>
      <c r="AA205" s="338"/>
      <c r="AB205" s="338"/>
      <c r="AC205" s="338"/>
    </row>
    <row r="206" spans="1:68" ht="16.5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0</v>
      </c>
      <c r="Y206" s="343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4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73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74"/>
      <c r="P209" s="355" t="s">
        <v>72</v>
      </c>
      <c r="Q209" s="356"/>
      <c r="R209" s="356"/>
      <c r="S209" s="356"/>
      <c r="T209" s="356"/>
      <c r="U209" s="356"/>
      <c r="V209" s="357"/>
      <c r="W209" s="37" t="s">
        <v>69</v>
      </c>
      <c r="X209" s="344">
        <f>IFERROR(SUM(X206:X208),"0")</f>
        <v>0</v>
      </c>
      <c r="Y209" s="344">
        <f>IFERROR(SUM(Y206:Y208),"0")</f>
        <v>0</v>
      </c>
      <c r="Z209" s="344">
        <f>IFERROR(IF(Z206="",0,Z206),"0")+IFERROR(IF(Z207="",0,Z207),"0")+IFERROR(IF(Z208="",0,Z208),"0")</f>
        <v>0</v>
      </c>
      <c r="AA209" s="345"/>
      <c r="AB209" s="345"/>
      <c r="AC209" s="345"/>
    </row>
    <row r="210" spans="1:68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74"/>
      <c r="P210" s="355" t="s">
        <v>72</v>
      </c>
      <c r="Q210" s="356"/>
      <c r="R210" s="356"/>
      <c r="S210" s="356"/>
      <c r="T210" s="356"/>
      <c r="U210" s="356"/>
      <c r="V210" s="357"/>
      <c r="W210" s="37" t="s">
        <v>73</v>
      </c>
      <c r="X210" s="344">
        <f>IFERROR(SUMPRODUCT(X206:X208*H206:H208),"0")</f>
        <v>0</v>
      </c>
      <c r="Y210" s="344">
        <f>IFERROR(SUMPRODUCT(Y206:Y208*H206:H208),"0")</f>
        <v>0</v>
      </c>
      <c r="Z210" s="37"/>
      <c r="AA210" s="345"/>
      <c r="AB210" s="345"/>
      <c r="AC210" s="345"/>
    </row>
    <row r="211" spans="1:68" ht="16.5" customHeight="1" x14ac:dyDescent="0.25">
      <c r="A211" s="358" t="s">
        <v>330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59"/>
      <c r="Z211" s="359"/>
      <c r="AA211" s="337"/>
      <c r="AB211" s="337"/>
      <c r="AC211" s="337"/>
    </row>
    <row r="212" spans="1:68" ht="14.25" customHeight="1" x14ac:dyDescent="0.25">
      <c r="A212" s="360" t="s">
        <v>63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359"/>
      <c r="Y212" s="359"/>
      <c r="Z212" s="359"/>
      <c r="AA212" s="338"/>
      <c r="AB212" s="338"/>
      <c r="AC212" s="338"/>
    </row>
    <row r="213" spans="1:68" ht="27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x14ac:dyDescent="0.2">
      <c r="A219" s="373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74"/>
      <c r="P219" s="355" t="s">
        <v>72</v>
      </c>
      <c r="Q219" s="356"/>
      <c r="R219" s="356"/>
      <c r="S219" s="356"/>
      <c r="T219" s="356"/>
      <c r="U219" s="356"/>
      <c r="V219" s="357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x14ac:dyDescent="0.2">
      <c r="A220" s="359"/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74"/>
      <c r="P220" s="355" t="s">
        <v>72</v>
      </c>
      <c r="Q220" s="356"/>
      <c r="R220" s="356"/>
      <c r="S220" s="356"/>
      <c r="T220" s="356"/>
      <c r="U220" s="356"/>
      <c r="V220" s="357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customHeight="1" x14ac:dyDescent="0.25">
      <c r="A221" s="358" t="s">
        <v>345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37"/>
      <c r="AB221" s="337"/>
      <c r="AC221" s="337"/>
    </row>
    <row r="222" spans="1:68" ht="14.25" customHeight="1" x14ac:dyDescent="0.25">
      <c r="A222" s="360" t="s">
        <v>63</v>
      </c>
      <c r="B222" s="359"/>
      <c r="C222" s="359"/>
      <c r="D222" s="359"/>
      <c r="E222" s="359"/>
      <c r="F222" s="359"/>
      <c r="G222" s="359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  <c r="U222" s="359"/>
      <c r="V222" s="359"/>
      <c r="W222" s="359"/>
      <c r="X222" s="359"/>
      <c r="Y222" s="359"/>
      <c r="Z222" s="359"/>
      <c r="AA222" s="338"/>
      <c r="AB222" s="338"/>
      <c r="AC222" s="338"/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73"/>
      <c r="B227" s="359"/>
      <c r="C227" s="359"/>
      <c r="D227" s="359"/>
      <c r="E227" s="359"/>
      <c r="F227" s="359"/>
      <c r="G227" s="359"/>
      <c r="H227" s="359"/>
      <c r="I227" s="359"/>
      <c r="J227" s="359"/>
      <c r="K227" s="359"/>
      <c r="L227" s="359"/>
      <c r="M227" s="359"/>
      <c r="N227" s="359"/>
      <c r="O227" s="374"/>
      <c r="P227" s="355" t="s">
        <v>72</v>
      </c>
      <c r="Q227" s="356"/>
      <c r="R227" s="356"/>
      <c r="S227" s="356"/>
      <c r="T227" s="356"/>
      <c r="U227" s="356"/>
      <c r="V227" s="357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x14ac:dyDescent="0.2">
      <c r="A228" s="359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74"/>
      <c r="P228" s="355" t="s">
        <v>72</v>
      </c>
      <c r="Q228" s="356"/>
      <c r="R228" s="356"/>
      <c r="S228" s="356"/>
      <c r="T228" s="356"/>
      <c r="U228" s="356"/>
      <c r="V228" s="357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customHeight="1" x14ac:dyDescent="0.25">
      <c r="A229" s="358" t="s">
        <v>356</v>
      </c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59"/>
      <c r="P229" s="359"/>
      <c r="Q229" s="359"/>
      <c r="R229" s="359"/>
      <c r="S229" s="359"/>
      <c r="T229" s="359"/>
      <c r="U229" s="359"/>
      <c r="V229" s="359"/>
      <c r="W229" s="359"/>
      <c r="X229" s="359"/>
      <c r="Y229" s="359"/>
      <c r="Z229" s="359"/>
      <c r="AA229" s="337"/>
      <c r="AB229" s="337"/>
      <c r="AC229" s="337"/>
    </row>
    <row r="230" spans="1:68" ht="14.25" customHeight="1" x14ac:dyDescent="0.25">
      <c r="A230" s="360" t="s">
        <v>63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8"/>
      <c r="AB230" s="338"/>
      <c r="AC230" s="338"/>
    </row>
    <row r="231" spans="1:68" ht="16.5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73"/>
      <c r="B232" s="359"/>
      <c r="C232" s="359"/>
      <c r="D232" s="359"/>
      <c r="E232" s="359"/>
      <c r="F232" s="359"/>
      <c r="G232" s="359"/>
      <c r="H232" s="359"/>
      <c r="I232" s="359"/>
      <c r="J232" s="359"/>
      <c r="K232" s="359"/>
      <c r="L232" s="359"/>
      <c r="M232" s="359"/>
      <c r="N232" s="359"/>
      <c r="O232" s="374"/>
      <c r="P232" s="355" t="s">
        <v>72</v>
      </c>
      <c r="Q232" s="356"/>
      <c r="R232" s="356"/>
      <c r="S232" s="356"/>
      <c r="T232" s="356"/>
      <c r="U232" s="356"/>
      <c r="V232" s="357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x14ac:dyDescent="0.2">
      <c r="A233" s="359"/>
      <c r="B233" s="359"/>
      <c r="C233" s="359"/>
      <c r="D233" s="359"/>
      <c r="E233" s="359"/>
      <c r="F233" s="359"/>
      <c r="G233" s="359"/>
      <c r="H233" s="359"/>
      <c r="I233" s="359"/>
      <c r="J233" s="359"/>
      <c r="K233" s="359"/>
      <c r="L233" s="359"/>
      <c r="M233" s="359"/>
      <c r="N233" s="359"/>
      <c r="O233" s="374"/>
      <c r="P233" s="355" t="s">
        <v>72</v>
      </c>
      <c r="Q233" s="356"/>
      <c r="R233" s="356"/>
      <c r="S233" s="356"/>
      <c r="T233" s="356"/>
      <c r="U233" s="356"/>
      <c r="V233" s="357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customHeight="1" x14ac:dyDescent="0.25">
      <c r="A234" s="358" t="s">
        <v>360</v>
      </c>
      <c r="B234" s="359"/>
      <c r="C234" s="359"/>
      <c r="D234" s="359"/>
      <c r="E234" s="359"/>
      <c r="F234" s="359"/>
      <c r="G234" s="359"/>
      <c r="H234" s="359"/>
      <c r="I234" s="359"/>
      <c r="J234" s="359"/>
      <c r="K234" s="359"/>
      <c r="L234" s="359"/>
      <c r="M234" s="359"/>
      <c r="N234" s="359"/>
      <c r="O234" s="359"/>
      <c r="P234" s="359"/>
      <c r="Q234" s="359"/>
      <c r="R234" s="359"/>
      <c r="S234" s="359"/>
      <c r="T234" s="359"/>
      <c r="U234" s="359"/>
      <c r="V234" s="359"/>
      <c r="W234" s="359"/>
      <c r="X234" s="359"/>
      <c r="Y234" s="359"/>
      <c r="Z234" s="359"/>
      <c r="AA234" s="337"/>
      <c r="AB234" s="337"/>
      <c r="AC234" s="337"/>
    </row>
    <row r="235" spans="1:68" ht="14.25" customHeight="1" x14ac:dyDescent="0.25">
      <c r="A235" s="360" t="s">
        <v>63</v>
      </c>
      <c r="B235" s="359"/>
      <c r="C235" s="359"/>
      <c r="D235" s="359"/>
      <c r="E235" s="359"/>
      <c r="F235" s="359"/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59"/>
      <c r="W235" s="359"/>
      <c r="X235" s="359"/>
      <c r="Y235" s="359"/>
      <c r="Z235" s="359"/>
      <c r="AA235" s="338"/>
      <c r="AB235" s="338"/>
      <c r="AC235" s="338"/>
    </row>
    <row r="236" spans="1:68" ht="27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73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74"/>
      <c r="P237" s="355" t="s">
        <v>72</v>
      </c>
      <c r="Q237" s="356"/>
      <c r="R237" s="356"/>
      <c r="S237" s="356"/>
      <c r="T237" s="356"/>
      <c r="U237" s="356"/>
      <c r="V237" s="357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x14ac:dyDescent="0.2">
      <c r="A238" s="359"/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74"/>
      <c r="P238" s="355" t="s">
        <v>72</v>
      </c>
      <c r="Q238" s="356"/>
      <c r="R238" s="356"/>
      <c r="S238" s="356"/>
      <c r="T238" s="356"/>
      <c r="U238" s="356"/>
      <c r="V238" s="357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customHeight="1" x14ac:dyDescent="0.25">
      <c r="A239" s="360" t="s">
        <v>145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38"/>
      <c r="AB239" s="338"/>
      <c r="AC239" s="338"/>
    </row>
    <row r="240" spans="1:68" ht="27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10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22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06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73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74"/>
      <c r="P243" s="355" t="s">
        <v>72</v>
      </c>
      <c r="Q243" s="356"/>
      <c r="R243" s="356"/>
      <c r="S243" s="356"/>
      <c r="T243" s="356"/>
      <c r="U243" s="356"/>
      <c r="V243" s="357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x14ac:dyDescent="0.2">
      <c r="A244" s="359"/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74"/>
      <c r="P244" s="355" t="s">
        <v>72</v>
      </c>
      <c r="Q244" s="356"/>
      <c r="R244" s="356"/>
      <c r="S244" s="356"/>
      <c r="T244" s="356"/>
      <c r="U244" s="356"/>
      <c r="V244" s="357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customHeight="1" x14ac:dyDescent="0.25">
      <c r="A245" s="358" t="s">
        <v>376</v>
      </c>
      <c r="B245" s="359"/>
      <c r="C245" s="359"/>
      <c r="D245" s="359"/>
      <c r="E245" s="359"/>
      <c r="F245" s="359"/>
      <c r="G245" s="359"/>
      <c r="H245" s="359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59"/>
      <c r="V245" s="359"/>
      <c r="W245" s="359"/>
      <c r="X245" s="359"/>
      <c r="Y245" s="359"/>
      <c r="Z245" s="359"/>
      <c r="AA245" s="337"/>
      <c r="AB245" s="337"/>
      <c r="AC245" s="337"/>
    </row>
    <row r="246" spans="1:68" ht="14.25" customHeight="1" x14ac:dyDescent="0.25">
      <c r="A246" s="360" t="s">
        <v>295</v>
      </c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59"/>
      <c r="AA246" s="338"/>
      <c r="AB246" s="338"/>
      <c r="AC246" s="338"/>
    </row>
    <row r="247" spans="1:68" ht="27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73"/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74"/>
      <c r="P248" s="355" t="s">
        <v>72</v>
      </c>
      <c r="Q248" s="356"/>
      <c r="R248" s="356"/>
      <c r="S248" s="356"/>
      <c r="T248" s="356"/>
      <c r="U248" s="356"/>
      <c r="V248" s="357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x14ac:dyDescent="0.2">
      <c r="A249" s="359"/>
      <c r="B249" s="359"/>
      <c r="C249" s="359"/>
      <c r="D249" s="359"/>
      <c r="E249" s="359"/>
      <c r="F249" s="359"/>
      <c r="G249" s="359"/>
      <c r="H249" s="359"/>
      <c r="I249" s="359"/>
      <c r="J249" s="359"/>
      <c r="K249" s="359"/>
      <c r="L249" s="359"/>
      <c r="M249" s="359"/>
      <c r="N249" s="359"/>
      <c r="O249" s="374"/>
      <c r="P249" s="355" t="s">
        <v>72</v>
      </c>
      <c r="Q249" s="356"/>
      <c r="R249" s="356"/>
      <c r="S249" s="356"/>
      <c r="T249" s="356"/>
      <c r="U249" s="356"/>
      <c r="V249" s="357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customHeight="1" x14ac:dyDescent="0.25">
      <c r="A250" s="358" t="s">
        <v>380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337"/>
      <c r="AB250" s="337"/>
      <c r="AC250" s="337"/>
    </row>
    <row r="251" spans="1:68" ht="14.25" customHeight="1" x14ac:dyDescent="0.25">
      <c r="A251" s="360" t="s">
        <v>63</v>
      </c>
      <c r="B251" s="359"/>
      <c r="C251" s="359"/>
      <c r="D251" s="359"/>
      <c r="E251" s="359"/>
      <c r="F251" s="359"/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59"/>
      <c r="AA251" s="338"/>
      <c r="AB251" s="338"/>
      <c r="AC251" s="338"/>
    </row>
    <row r="252" spans="1:68" ht="16.5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73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74"/>
      <c r="P254" s="355" t="s">
        <v>72</v>
      </c>
      <c r="Q254" s="356"/>
      <c r="R254" s="356"/>
      <c r="S254" s="356"/>
      <c r="T254" s="356"/>
      <c r="U254" s="356"/>
      <c r="V254" s="357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x14ac:dyDescent="0.2">
      <c r="A255" s="359"/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74"/>
      <c r="P255" s="355" t="s">
        <v>72</v>
      </c>
      <c r="Q255" s="356"/>
      <c r="R255" s="356"/>
      <c r="S255" s="356"/>
      <c r="T255" s="356"/>
      <c r="U255" s="356"/>
      <c r="V255" s="357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customHeight="1" x14ac:dyDescent="0.2">
      <c r="A256" s="433" t="s">
        <v>386</v>
      </c>
      <c r="B256" s="434"/>
      <c r="C256" s="434"/>
      <c r="D256" s="434"/>
      <c r="E256" s="434"/>
      <c r="F256" s="434"/>
      <c r="G256" s="434"/>
      <c r="H256" s="434"/>
      <c r="I256" s="434"/>
      <c r="J256" s="434"/>
      <c r="K256" s="434"/>
      <c r="L256" s="434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  <c r="AA256" s="48"/>
      <c r="AB256" s="48"/>
      <c r="AC256" s="48"/>
    </row>
    <row r="257" spans="1:68" ht="16.5" customHeight="1" x14ac:dyDescent="0.25">
      <c r="A257" s="358" t="s">
        <v>387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359"/>
      <c r="Y257" s="359"/>
      <c r="Z257" s="359"/>
      <c r="AA257" s="337"/>
      <c r="AB257" s="337"/>
      <c r="AC257" s="337"/>
    </row>
    <row r="258" spans="1:68" ht="14.25" customHeight="1" x14ac:dyDescent="0.25">
      <c r="A258" s="360" t="s">
        <v>63</v>
      </c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  <c r="AA258" s="338"/>
      <c r="AB258" s="338"/>
      <c r="AC258" s="338"/>
    </row>
    <row r="259" spans="1:68" ht="27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73"/>
      <c r="B260" s="359"/>
      <c r="C260" s="359"/>
      <c r="D260" s="359"/>
      <c r="E260" s="359"/>
      <c r="F260" s="359"/>
      <c r="G260" s="359"/>
      <c r="H260" s="359"/>
      <c r="I260" s="359"/>
      <c r="J260" s="359"/>
      <c r="K260" s="359"/>
      <c r="L260" s="359"/>
      <c r="M260" s="359"/>
      <c r="N260" s="359"/>
      <c r="O260" s="374"/>
      <c r="P260" s="355" t="s">
        <v>72</v>
      </c>
      <c r="Q260" s="356"/>
      <c r="R260" s="356"/>
      <c r="S260" s="356"/>
      <c r="T260" s="356"/>
      <c r="U260" s="356"/>
      <c r="V260" s="357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x14ac:dyDescent="0.2">
      <c r="A261" s="359"/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74"/>
      <c r="P261" s="355" t="s">
        <v>72</v>
      </c>
      <c r="Q261" s="356"/>
      <c r="R261" s="356"/>
      <c r="S261" s="356"/>
      <c r="T261" s="356"/>
      <c r="U261" s="356"/>
      <c r="V261" s="357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customHeight="1" x14ac:dyDescent="0.2">
      <c r="A262" s="433" t="s">
        <v>391</v>
      </c>
      <c r="B262" s="434"/>
      <c r="C262" s="434"/>
      <c r="D262" s="434"/>
      <c r="E262" s="434"/>
      <c r="F262" s="434"/>
      <c r="G262" s="434"/>
      <c r="H262" s="434"/>
      <c r="I262" s="434"/>
      <c r="J262" s="434"/>
      <c r="K262" s="434"/>
      <c r="L262" s="434"/>
      <c r="M262" s="434"/>
      <c r="N262" s="434"/>
      <c r="O262" s="434"/>
      <c r="P262" s="434"/>
      <c r="Q262" s="434"/>
      <c r="R262" s="434"/>
      <c r="S262" s="434"/>
      <c r="T262" s="434"/>
      <c r="U262" s="434"/>
      <c r="V262" s="434"/>
      <c r="W262" s="434"/>
      <c r="X262" s="434"/>
      <c r="Y262" s="434"/>
      <c r="Z262" s="434"/>
      <c r="AA262" s="48"/>
      <c r="AB262" s="48"/>
      <c r="AC262" s="48"/>
    </row>
    <row r="263" spans="1:68" ht="16.5" customHeight="1" x14ac:dyDescent="0.25">
      <c r="A263" s="358" t="s">
        <v>392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337"/>
      <c r="AB263" s="337"/>
      <c r="AC263" s="337"/>
    </row>
    <row r="264" spans="1:68" ht="14.25" customHeight="1" x14ac:dyDescent="0.25">
      <c r="A264" s="360" t="s">
        <v>63</v>
      </c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  <c r="U264" s="359"/>
      <c r="V264" s="359"/>
      <c r="W264" s="359"/>
      <c r="X264" s="359"/>
      <c r="Y264" s="359"/>
      <c r="Z264" s="359"/>
      <c r="AA264" s="338"/>
      <c r="AB264" s="338"/>
      <c r="AC264" s="338"/>
    </row>
    <row r="265" spans="1:68" ht="27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12</v>
      </c>
      <c r="Y265" s="343">
        <f>IFERROR(IF(X265="","",X265),"")</f>
        <v>12</v>
      </c>
      <c r="Z265" s="36">
        <f>IFERROR(IF(X265="","",X265*0.0155),"")</f>
        <v>0.186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63.143999999999991</v>
      </c>
      <c r="BN265" s="67">
        <f>IFERROR(Y265*I265,"0")</f>
        <v>63.143999999999991</v>
      </c>
      <c r="BO265" s="67">
        <f>IFERROR(X265/J265,"0")</f>
        <v>0.14285714285714285</v>
      </c>
      <c r="BP265" s="67">
        <f>IFERROR(Y265/J265,"0")</f>
        <v>0.14285714285714285</v>
      </c>
    </row>
    <row r="266" spans="1:68" ht="27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0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73"/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74"/>
      <c r="P267" s="355" t="s">
        <v>72</v>
      </c>
      <c r="Q267" s="356"/>
      <c r="R267" s="356"/>
      <c r="S267" s="356"/>
      <c r="T267" s="356"/>
      <c r="U267" s="356"/>
      <c r="V267" s="357"/>
      <c r="W267" s="37" t="s">
        <v>69</v>
      </c>
      <c r="X267" s="344">
        <f>IFERROR(SUM(X265:X266),"0")</f>
        <v>12</v>
      </c>
      <c r="Y267" s="344">
        <f>IFERROR(SUM(Y265:Y266),"0")</f>
        <v>12</v>
      </c>
      <c r="Z267" s="344">
        <f>IFERROR(IF(Z265="",0,Z265),"0")+IFERROR(IF(Z266="",0,Z266),"0")</f>
        <v>0.186</v>
      </c>
      <c r="AA267" s="345"/>
      <c r="AB267" s="345"/>
      <c r="AC267" s="345"/>
    </row>
    <row r="268" spans="1:68" x14ac:dyDescent="0.2">
      <c r="A268" s="359"/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74"/>
      <c r="P268" s="355" t="s">
        <v>72</v>
      </c>
      <c r="Q268" s="356"/>
      <c r="R268" s="356"/>
      <c r="S268" s="356"/>
      <c r="T268" s="356"/>
      <c r="U268" s="356"/>
      <c r="V268" s="357"/>
      <c r="W268" s="37" t="s">
        <v>73</v>
      </c>
      <c r="X268" s="344">
        <f>IFERROR(SUMPRODUCT(X265:X266*H265:H266),"0")</f>
        <v>60</v>
      </c>
      <c r="Y268" s="344">
        <f>IFERROR(SUMPRODUCT(Y265:Y266*H265:H266),"0")</f>
        <v>60</v>
      </c>
      <c r="Z268" s="37"/>
      <c r="AA268" s="345"/>
      <c r="AB268" s="345"/>
      <c r="AC268" s="345"/>
    </row>
    <row r="269" spans="1:68" ht="16.5" customHeight="1" x14ac:dyDescent="0.25">
      <c r="A269" s="358" t="s">
        <v>398</v>
      </c>
      <c r="B269" s="359"/>
      <c r="C269" s="359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  <c r="U269" s="359"/>
      <c r="V269" s="359"/>
      <c r="W269" s="359"/>
      <c r="X269" s="359"/>
      <c r="Y269" s="359"/>
      <c r="Z269" s="359"/>
      <c r="AA269" s="337"/>
      <c r="AB269" s="337"/>
      <c r="AC269" s="337"/>
    </row>
    <row r="270" spans="1:68" ht="14.25" customHeight="1" x14ac:dyDescent="0.25">
      <c r="A270" s="360" t="s">
        <v>63</v>
      </c>
      <c r="B270" s="359"/>
      <c r="C270" s="359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  <c r="AA270" s="338"/>
      <c r="AB270" s="338"/>
      <c r="AC270" s="338"/>
    </row>
    <row r="271" spans="1:68" ht="27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73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74"/>
      <c r="P272" s="355" t="s">
        <v>72</v>
      </c>
      <c r="Q272" s="356"/>
      <c r="R272" s="356"/>
      <c r="S272" s="356"/>
      <c r="T272" s="356"/>
      <c r="U272" s="356"/>
      <c r="V272" s="357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x14ac:dyDescent="0.2">
      <c r="A273" s="359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74"/>
      <c r="P273" s="355" t="s">
        <v>72</v>
      </c>
      <c r="Q273" s="356"/>
      <c r="R273" s="356"/>
      <c r="S273" s="356"/>
      <c r="T273" s="356"/>
      <c r="U273" s="356"/>
      <c r="V273" s="357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customHeight="1" x14ac:dyDescent="0.2">
      <c r="A274" s="433" t="s">
        <v>401</v>
      </c>
      <c r="B274" s="434"/>
      <c r="C274" s="434"/>
      <c r="D274" s="434"/>
      <c r="E274" s="434"/>
      <c r="F274" s="434"/>
      <c r="G274" s="434"/>
      <c r="H274" s="434"/>
      <c r="I274" s="434"/>
      <c r="J274" s="434"/>
      <c r="K274" s="434"/>
      <c r="L274" s="434"/>
      <c r="M274" s="434"/>
      <c r="N274" s="434"/>
      <c r="O274" s="434"/>
      <c r="P274" s="434"/>
      <c r="Q274" s="434"/>
      <c r="R274" s="434"/>
      <c r="S274" s="434"/>
      <c r="T274" s="434"/>
      <c r="U274" s="434"/>
      <c r="V274" s="434"/>
      <c r="W274" s="434"/>
      <c r="X274" s="434"/>
      <c r="Y274" s="434"/>
      <c r="Z274" s="434"/>
      <c r="AA274" s="48"/>
      <c r="AB274" s="48"/>
      <c r="AC274" s="48"/>
    </row>
    <row r="275" spans="1:68" ht="16.5" customHeight="1" x14ac:dyDescent="0.25">
      <c r="A275" s="358" t="s">
        <v>402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37"/>
      <c r="AB275" s="337"/>
      <c r="AC275" s="337"/>
    </row>
    <row r="276" spans="1:68" ht="14.25" customHeight="1" x14ac:dyDescent="0.25">
      <c r="A276" s="360" t="s">
        <v>303</v>
      </c>
      <c r="B276" s="359"/>
      <c r="C276" s="359"/>
      <c r="D276" s="359"/>
      <c r="E276" s="359"/>
      <c r="F276" s="359"/>
      <c r="G276" s="359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  <c r="U276" s="359"/>
      <c r="V276" s="359"/>
      <c r="W276" s="359"/>
      <c r="X276" s="359"/>
      <c r="Y276" s="359"/>
      <c r="Z276" s="359"/>
      <c r="AA276" s="338"/>
      <c r="AB276" s="338"/>
      <c r="AC276" s="338"/>
    </row>
    <row r="277" spans="1:68" ht="27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53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73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74"/>
      <c r="P278" s="355" t="s">
        <v>72</v>
      </c>
      <c r="Q278" s="356"/>
      <c r="R278" s="356"/>
      <c r="S278" s="356"/>
      <c r="T278" s="356"/>
      <c r="U278" s="356"/>
      <c r="V278" s="357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x14ac:dyDescent="0.2">
      <c r="A279" s="359"/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74"/>
      <c r="P279" s="355" t="s">
        <v>72</v>
      </c>
      <c r="Q279" s="356"/>
      <c r="R279" s="356"/>
      <c r="S279" s="356"/>
      <c r="T279" s="356"/>
      <c r="U279" s="356"/>
      <c r="V279" s="357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customHeight="1" x14ac:dyDescent="0.25">
      <c r="A280" s="360" t="s">
        <v>145</v>
      </c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59"/>
      <c r="P280" s="359"/>
      <c r="Q280" s="359"/>
      <c r="R280" s="359"/>
      <c r="S280" s="359"/>
      <c r="T280" s="359"/>
      <c r="U280" s="359"/>
      <c r="V280" s="359"/>
      <c r="W280" s="359"/>
      <c r="X280" s="359"/>
      <c r="Y280" s="359"/>
      <c r="Z280" s="359"/>
      <c r="AA280" s="338"/>
      <c r="AB280" s="338"/>
      <c r="AC280" s="338"/>
    </row>
    <row r="281" spans="1:68" ht="37.5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73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74"/>
      <c r="P282" s="355" t="s">
        <v>72</v>
      </c>
      <c r="Q282" s="356"/>
      <c r="R282" s="356"/>
      <c r="S282" s="356"/>
      <c r="T282" s="356"/>
      <c r="U282" s="356"/>
      <c r="V282" s="357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x14ac:dyDescent="0.2">
      <c r="A283" s="359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74"/>
      <c r="P283" s="355" t="s">
        <v>72</v>
      </c>
      <c r="Q283" s="356"/>
      <c r="R283" s="356"/>
      <c r="S283" s="356"/>
      <c r="T283" s="356"/>
      <c r="U283" s="356"/>
      <c r="V283" s="357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customHeight="1" x14ac:dyDescent="0.2">
      <c r="A284" s="433" t="s">
        <v>259</v>
      </c>
      <c r="B284" s="434"/>
      <c r="C284" s="434"/>
      <c r="D284" s="434"/>
      <c r="E284" s="434"/>
      <c r="F284" s="434"/>
      <c r="G284" s="434"/>
      <c r="H284" s="434"/>
      <c r="I284" s="434"/>
      <c r="J284" s="434"/>
      <c r="K284" s="434"/>
      <c r="L284" s="434"/>
      <c r="M284" s="434"/>
      <c r="N284" s="434"/>
      <c r="O284" s="434"/>
      <c r="P284" s="434"/>
      <c r="Q284" s="434"/>
      <c r="R284" s="434"/>
      <c r="S284" s="434"/>
      <c r="T284" s="434"/>
      <c r="U284" s="434"/>
      <c r="V284" s="434"/>
      <c r="W284" s="434"/>
      <c r="X284" s="434"/>
      <c r="Y284" s="434"/>
      <c r="Z284" s="434"/>
      <c r="AA284" s="48"/>
      <c r="AB284" s="48"/>
      <c r="AC284" s="48"/>
    </row>
    <row r="285" spans="1:68" ht="16.5" customHeight="1" x14ac:dyDescent="0.25">
      <c r="A285" s="358" t="s">
        <v>259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37"/>
      <c r="AB285" s="337"/>
      <c r="AC285" s="337"/>
    </row>
    <row r="286" spans="1:68" ht="14.25" customHeight="1" x14ac:dyDescent="0.25">
      <c r="A286" s="360" t="s">
        <v>63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59"/>
      <c r="Z286" s="359"/>
      <c r="AA286" s="338"/>
      <c r="AB286" s="338"/>
      <c r="AC286" s="338"/>
    </row>
    <row r="287" spans="1:68" ht="27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0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48</v>
      </c>
      <c r="Y288" s="343">
        <f>IFERROR(IF(X288="","",X288),"")</f>
        <v>48</v>
      </c>
      <c r="Z288" s="36">
        <f>IFERROR(IF(X288="","",X288*0.0155),"")</f>
        <v>0.74399999999999999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349.44</v>
      </c>
      <c r="BN288" s="67">
        <f>IFERROR(Y288*I288,"0")</f>
        <v>349.44</v>
      </c>
      <c r="BO288" s="67">
        <f>IFERROR(X288/J288,"0")</f>
        <v>0.5714285714285714</v>
      </c>
      <c r="BP288" s="67">
        <f>IFERROR(Y288/J288,"0")</f>
        <v>0.5714285714285714</v>
      </c>
    </row>
    <row r="289" spans="1:68" ht="27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47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73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74"/>
      <c r="P290" s="355" t="s">
        <v>72</v>
      </c>
      <c r="Q290" s="356"/>
      <c r="R290" s="356"/>
      <c r="S290" s="356"/>
      <c r="T290" s="356"/>
      <c r="U290" s="356"/>
      <c r="V290" s="357"/>
      <c r="W290" s="37" t="s">
        <v>69</v>
      </c>
      <c r="X290" s="344">
        <f>IFERROR(SUM(X287:X289),"0")</f>
        <v>48</v>
      </c>
      <c r="Y290" s="344">
        <f>IFERROR(SUM(Y287:Y289),"0")</f>
        <v>48</v>
      </c>
      <c r="Z290" s="344">
        <f>IFERROR(IF(Z287="",0,Z287),"0")+IFERROR(IF(Z288="",0,Z288),"0")+IFERROR(IF(Z289="",0,Z289),"0")</f>
        <v>0.74399999999999999</v>
      </c>
      <c r="AA290" s="345"/>
      <c r="AB290" s="345"/>
      <c r="AC290" s="345"/>
    </row>
    <row r="291" spans="1:68" x14ac:dyDescent="0.2">
      <c r="A291" s="359"/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74"/>
      <c r="P291" s="355" t="s">
        <v>72</v>
      </c>
      <c r="Q291" s="356"/>
      <c r="R291" s="356"/>
      <c r="S291" s="356"/>
      <c r="T291" s="356"/>
      <c r="U291" s="356"/>
      <c r="V291" s="357"/>
      <c r="W291" s="37" t="s">
        <v>73</v>
      </c>
      <c r="X291" s="344">
        <f>IFERROR(SUMPRODUCT(X287:X289*H287:H289),"0")</f>
        <v>336</v>
      </c>
      <c r="Y291" s="344">
        <f>IFERROR(SUMPRODUCT(Y287:Y289*H287:H289),"0")</f>
        <v>336</v>
      </c>
      <c r="Z291" s="37"/>
      <c r="AA291" s="345"/>
      <c r="AB291" s="345"/>
      <c r="AC291" s="345"/>
    </row>
    <row r="292" spans="1:68" ht="14.25" customHeight="1" x14ac:dyDescent="0.25">
      <c r="A292" s="360" t="s">
        <v>173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359"/>
      <c r="Y292" s="359"/>
      <c r="Z292" s="359"/>
      <c r="AA292" s="338"/>
      <c r="AB292" s="338"/>
      <c r="AC292" s="338"/>
    </row>
    <row r="293" spans="1:68" ht="27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0</v>
      </c>
      <c r="Y293" s="34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73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74"/>
      <c r="P294" s="355" t="s">
        <v>72</v>
      </c>
      <c r="Q294" s="356"/>
      <c r="R294" s="356"/>
      <c r="S294" s="356"/>
      <c r="T294" s="356"/>
      <c r="U294" s="356"/>
      <c r="V294" s="357"/>
      <c r="W294" s="37" t="s">
        <v>69</v>
      </c>
      <c r="X294" s="344">
        <f>IFERROR(SUM(X293:X293),"0")</f>
        <v>0</v>
      </c>
      <c r="Y294" s="344">
        <f>IFERROR(SUM(Y293:Y293),"0")</f>
        <v>0</v>
      </c>
      <c r="Z294" s="344">
        <f>IFERROR(IF(Z293="",0,Z293),"0")</f>
        <v>0</v>
      </c>
      <c r="AA294" s="345"/>
      <c r="AB294" s="345"/>
      <c r="AC294" s="345"/>
    </row>
    <row r="295" spans="1:68" x14ac:dyDescent="0.2">
      <c r="A295" s="359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74"/>
      <c r="P295" s="355" t="s">
        <v>72</v>
      </c>
      <c r="Q295" s="356"/>
      <c r="R295" s="356"/>
      <c r="S295" s="356"/>
      <c r="T295" s="356"/>
      <c r="U295" s="356"/>
      <c r="V295" s="357"/>
      <c r="W295" s="37" t="s">
        <v>73</v>
      </c>
      <c r="X295" s="344">
        <f>IFERROR(SUMPRODUCT(X293:X293*H293:H293),"0")</f>
        <v>0</v>
      </c>
      <c r="Y295" s="344">
        <f>IFERROR(SUMPRODUCT(Y293:Y293*H293:H293),"0")</f>
        <v>0</v>
      </c>
      <c r="Z295" s="37"/>
      <c r="AA295" s="345"/>
      <c r="AB295" s="345"/>
      <c r="AC295" s="345"/>
    </row>
    <row r="296" spans="1:68" ht="14.25" customHeight="1" x14ac:dyDescent="0.25">
      <c r="A296" s="360" t="s">
        <v>76</v>
      </c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59"/>
      <c r="N296" s="359"/>
      <c r="O296" s="359"/>
      <c r="P296" s="359"/>
      <c r="Q296" s="359"/>
      <c r="R296" s="359"/>
      <c r="S296" s="359"/>
      <c r="T296" s="359"/>
      <c r="U296" s="359"/>
      <c r="V296" s="359"/>
      <c r="W296" s="359"/>
      <c r="X296" s="359"/>
      <c r="Y296" s="359"/>
      <c r="Z296" s="359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0</v>
      </c>
      <c r="Y297" s="343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73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74"/>
      <c r="P299" s="355" t="s">
        <v>72</v>
      </c>
      <c r="Q299" s="356"/>
      <c r="R299" s="356"/>
      <c r="S299" s="356"/>
      <c r="T299" s="356"/>
      <c r="U299" s="356"/>
      <c r="V299" s="357"/>
      <c r="W299" s="37" t="s">
        <v>69</v>
      </c>
      <c r="X299" s="344">
        <f>IFERROR(SUM(X297:X298),"0")</f>
        <v>0</v>
      </c>
      <c r="Y299" s="344">
        <f>IFERROR(SUM(Y297:Y298),"0")</f>
        <v>0</v>
      </c>
      <c r="Z299" s="344">
        <f>IFERROR(IF(Z297="",0,Z297),"0")+IFERROR(IF(Z298="",0,Z298),"0")</f>
        <v>0</v>
      </c>
      <c r="AA299" s="345"/>
      <c r="AB299" s="345"/>
      <c r="AC299" s="345"/>
    </row>
    <row r="300" spans="1:68" x14ac:dyDescent="0.2">
      <c r="A300" s="359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74"/>
      <c r="P300" s="355" t="s">
        <v>72</v>
      </c>
      <c r="Q300" s="356"/>
      <c r="R300" s="356"/>
      <c r="S300" s="356"/>
      <c r="T300" s="356"/>
      <c r="U300" s="356"/>
      <c r="V300" s="357"/>
      <c r="W300" s="37" t="s">
        <v>73</v>
      </c>
      <c r="X300" s="344">
        <f>IFERROR(SUMPRODUCT(X297:X298*H297:H298),"0")</f>
        <v>0</v>
      </c>
      <c r="Y300" s="344">
        <f>IFERROR(SUMPRODUCT(Y297:Y298*H297:H298),"0")</f>
        <v>0</v>
      </c>
      <c r="Z300" s="37"/>
      <c r="AA300" s="345"/>
      <c r="AB300" s="345"/>
      <c r="AC300" s="345"/>
    </row>
    <row r="301" spans="1:68" ht="14.25" customHeight="1" x14ac:dyDescent="0.25">
      <c r="A301" s="360" t="s">
        <v>139</v>
      </c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59"/>
      <c r="N301" s="359"/>
      <c r="O301" s="359"/>
      <c r="P301" s="359"/>
      <c r="Q301" s="359"/>
      <c r="R301" s="359"/>
      <c r="S301" s="359"/>
      <c r="T301" s="359"/>
      <c r="U301" s="359"/>
      <c r="V301" s="359"/>
      <c r="W301" s="359"/>
      <c r="X301" s="359"/>
      <c r="Y301" s="359"/>
      <c r="Z301" s="359"/>
      <c r="AA301" s="338"/>
      <c r="AB301" s="338"/>
      <c r="AC301" s="338"/>
    </row>
    <row r="302" spans="1:68" ht="27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4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84</v>
      </c>
      <c r="Y303" s="343">
        <f>IFERROR(IF(X303="","",X303),"")</f>
        <v>84</v>
      </c>
      <c r="Z303" s="36">
        <f>IFERROR(IF(X303="","",X303*0.0155),"")</f>
        <v>1.302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439.74</v>
      </c>
      <c r="BN303" s="67">
        <f>IFERROR(Y303*I303,"0")</f>
        <v>439.74</v>
      </c>
      <c r="BO303" s="67">
        <f>IFERROR(X303/J303,"0")</f>
        <v>1</v>
      </c>
      <c r="BP303" s="67">
        <f>IFERROR(Y303/J303,"0")</f>
        <v>1</v>
      </c>
    </row>
    <row r="304" spans="1:68" ht="27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73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74"/>
      <c r="P305" s="355" t="s">
        <v>72</v>
      </c>
      <c r="Q305" s="356"/>
      <c r="R305" s="356"/>
      <c r="S305" s="356"/>
      <c r="T305" s="356"/>
      <c r="U305" s="356"/>
      <c r="V305" s="357"/>
      <c r="W305" s="37" t="s">
        <v>69</v>
      </c>
      <c r="X305" s="344">
        <f>IFERROR(SUM(X302:X304),"0")</f>
        <v>84</v>
      </c>
      <c r="Y305" s="344">
        <f>IFERROR(SUM(Y302:Y304),"0")</f>
        <v>84</v>
      </c>
      <c r="Z305" s="344">
        <f>IFERROR(IF(Z302="",0,Z302),"0")+IFERROR(IF(Z303="",0,Z303),"0")+IFERROR(IF(Z304="",0,Z304),"0")</f>
        <v>1.302</v>
      </c>
      <c r="AA305" s="345"/>
      <c r="AB305" s="345"/>
      <c r="AC305" s="345"/>
    </row>
    <row r="306" spans="1:68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74"/>
      <c r="P306" s="355" t="s">
        <v>72</v>
      </c>
      <c r="Q306" s="356"/>
      <c r="R306" s="356"/>
      <c r="S306" s="356"/>
      <c r="T306" s="356"/>
      <c r="U306" s="356"/>
      <c r="V306" s="357"/>
      <c r="W306" s="37" t="s">
        <v>73</v>
      </c>
      <c r="X306" s="344">
        <f>IFERROR(SUMPRODUCT(X302:X304*H302:H304),"0")</f>
        <v>420</v>
      </c>
      <c r="Y306" s="344">
        <f>IFERROR(SUMPRODUCT(Y302:Y304*H302:H304),"0")</f>
        <v>420</v>
      </c>
      <c r="Z306" s="37"/>
      <c r="AA306" s="345"/>
      <c r="AB306" s="345"/>
      <c r="AC306" s="345"/>
    </row>
    <row r="307" spans="1:68" ht="14.25" customHeight="1" x14ac:dyDescent="0.25">
      <c r="A307" s="360" t="s">
        <v>145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59"/>
      <c r="Z307" s="359"/>
      <c r="AA307" s="338"/>
      <c r="AB307" s="338"/>
      <c r="AC307" s="338"/>
    </row>
    <row r="308" spans="1:68" ht="37.5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2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9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0</v>
      </c>
      <c r="Y309" s="343">
        <f t="shared" si="18"/>
        <v>0</v>
      </c>
      <c r="Z309" s="36">
        <f>IFERROR(IF(X309="","",X309*0.00936),"")</f>
        <v>0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0</v>
      </c>
      <c r="Y310" s="343">
        <f t="shared" si="18"/>
        <v>0</v>
      </c>
      <c r="Z310" s="36">
        <f>IFERROR(IF(X310="","",X310*0.0155),"")</f>
        <v>0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1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2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0</v>
      </c>
      <c r="Y313" s="343">
        <f t="shared" si="18"/>
        <v>0</v>
      </c>
      <c r="Z313" s="36">
        <f t="shared" si="23"/>
        <v>0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0</v>
      </c>
      <c r="Y315" s="343">
        <f t="shared" si="18"/>
        <v>0</v>
      </c>
      <c r="Z315" s="36">
        <f t="shared" si="23"/>
        <v>0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37.5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4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0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7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8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516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8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7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1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1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1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83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365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73"/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74"/>
      <c r="P329" s="355" t="s">
        <v>72</v>
      </c>
      <c r="Q329" s="356"/>
      <c r="R329" s="356"/>
      <c r="S329" s="356"/>
      <c r="T329" s="356"/>
      <c r="U329" s="356"/>
      <c r="V329" s="357"/>
      <c r="W329" s="37" t="s">
        <v>69</v>
      </c>
      <c r="X329" s="344">
        <f>IFERROR(SUM(X308:X328),"0")</f>
        <v>0</v>
      </c>
      <c r="Y329" s="344">
        <f>IFERROR(SUM(Y308:Y328),"0")</f>
        <v>0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345"/>
      <c r="AB329" s="345"/>
      <c r="AC329" s="345"/>
    </row>
    <row r="330" spans="1:68" x14ac:dyDescent="0.2">
      <c r="A330" s="359"/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74"/>
      <c r="P330" s="355" t="s">
        <v>72</v>
      </c>
      <c r="Q330" s="356"/>
      <c r="R330" s="356"/>
      <c r="S330" s="356"/>
      <c r="T330" s="356"/>
      <c r="U330" s="356"/>
      <c r="V330" s="357"/>
      <c r="W330" s="37" t="s">
        <v>73</v>
      </c>
      <c r="X330" s="344">
        <f>IFERROR(SUMPRODUCT(X308:X328*H308:H328),"0")</f>
        <v>0</v>
      </c>
      <c r="Y330" s="344">
        <f>IFERROR(SUMPRODUCT(Y308:Y328*H308:H328),"0")</f>
        <v>0</v>
      </c>
      <c r="Z330" s="37"/>
      <c r="AA330" s="345"/>
      <c r="AB330" s="345"/>
      <c r="AC330" s="345"/>
    </row>
    <row r="331" spans="1:68" ht="16.5" customHeight="1" x14ac:dyDescent="0.25">
      <c r="A331" s="358" t="s">
        <v>505</v>
      </c>
      <c r="B331" s="359"/>
      <c r="C331" s="359"/>
      <c r="D331" s="359"/>
      <c r="E331" s="359"/>
      <c r="F331" s="359"/>
      <c r="G331" s="359"/>
      <c r="H331" s="359"/>
      <c r="I331" s="359"/>
      <c r="J331" s="359"/>
      <c r="K331" s="359"/>
      <c r="L331" s="359"/>
      <c r="M331" s="359"/>
      <c r="N331" s="359"/>
      <c r="O331" s="359"/>
      <c r="P331" s="359"/>
      <c r="Q331" s="359"/>
      <c r="R331" s="359"/>
      <c r="S331" s="359"/>
      <c r="T331" s="359"/>
      <c r="U331" s="359"/>
      <c r="V331" s="359"/>
      <c r="W331" s="359"/>
      <c r="X331" s="359"/>
      <c r="Y331" s="359"/>
      <c r="Z331" s="359"/>
      <c r="AA331" s="337"/>
      <c r="AB331" s="337"/>
      <c r="AC331" s="337"/>
    </row>
    <row r="332" spans="1:68" ht="14.25" customHeight="1" x14ac:dyDescent="0.25">
      <c r="A332" s="360" t="s">
        <v>145</v>
      </c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59"/>
      <c r="P332" s="359"/>
      <c r="Q332" s="359"/>
      <c r="R332" s="359"/>
      <c r="S332" s="359"/>
      <c r="T332" s="359"/>
      <c r="U332" s="359"/>
      <c r="V332" s="359"/>
      <c r="W332" s="359"/>
      <c r="X332" s="359"/>
      <c r="Y332" s="359"/>
      <c r="Z332" s="359"/>
      <c r="AA332" s="338"/>
      <c r="AB332" s="338"/>
      <c r="AC332" s="338"/>
    </row>
    <row r="333" spans="1:68" ht="27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512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x14ac:dyDescent="0.2">
      <c r="A334" s="373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74"/>
      <c r="P334" s="355" t="s">
        <v>72</v>
      </c>
      <c r="Q334" s="356"/>
      <c r="R334" s="356"/>
      <c r="S334" s="356"/>
      <c r="T334" s="356"/>
      <c r="U334" s="356"/>
      <c r="V334" s="357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74"/>
      <c r="P335" s="355" t="s">
        <v>72</v>
      </c>
      <c r="Q335" s="356"/>
      <c r="R335" s="356"/>
      <c r="S335" s="356"/>
      <c r="T335" s="356"/>
      <c r="U335" s="356"/>
      <c r="V335" s="357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411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412"/>
      <c r="P336" s="403" t="s">
        <v>510</v>
      </c>
      <c r="Q336" s="404"/>
      <c r="R336" s="404"/>
      <c r="S336" s="404"/>
      <c r="T336" s="404"/>
      <c r="U336" s="404"/>
      <c r="V336" s="405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2496.6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2496.6</v>
      </c>
      <c r="Z336" s="37"/>
      <c r="AA336" s="345"/>
      <c r="AB336" s="345"/>
      <c r="AC336" s="345"/>
    </row>
    <row r="337" spans="1:38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412"/>
      <c r="P337" s="403" t="s">
        <v>511</v>
      </c>
      <c r="Q337" s="404"/>
      <c r="R337" s="404"/>
      <c r="S337" s="404"/>
      <c r="T337" s="404"/>
      <c r="U337" s="404"/>
      <c r="V337" s="405"/>
      <c r="W337" s="37" t="s">
        <v>73</v>
      </c>
      <c r="X337" s="344">
        <f>IFERROR(SUM(BM22:BM333),"0")</f>
        <v>2665.3919999999998</v>
      </c>
      <c r="Y337" s="344">
        <f>IFERROR(SUM(BN22:BN333),"0")</f>
        <v>2665.3919999999998</v>
      </c>
      <c r="Z337" s="37"/>
      <c r="AA337" s="345"/>
      <c r="AB337" s="345"/>
      <c r="AC337" s="345"/>
    </row>
    <row r="338" spans="1:38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412"/>
      <c r="P338" s="403" t="s">
        <v>512</v>
      </c>
      <c r="Q338" s="404"/>
      <c r="R338" s="404"/>
      <c r="S338" s="404"/>
      <c r="T338" s="404"/>
      <c r="U338" s="404"/>
      <c r="V338" s="405"/>
      <c r="W338" s="37" t="s">
        <v>513</v>
      </c>
      <c r="X338" s="38">
        <f>ROUNDUP(SUM(BO22:BO333),0)</f>
        <v>6</v>
      </c>
      <c r="Y338" s="38">
        <f>ROUNDUP(SUM(BP22:BP333),0)</f>
        <v>6</v>
      </c>
      <c r="Z338" s="37"/>
      <c r="AA338" s="345"/>
      <c r="AB338" s="345"/>
      <c r="AC338" s="345"/>
    </row>
    <row r="339" spans="1:38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412"/>
      <c r="P339" s="403" t="s">
        <v>514</v>
      </c>
      <c r="Q339" s="404"/>
      <c r="R339" s="404"/>
      <c r="S339" s="404"/>
      <c r="T339" s="404"/>
      <c r="U339" s="404"/>
      <c r="V339" s="405"/>
      <c r="W339" s="37" t="s">
        <v>73</v>
      </c>
      <c r="X339" s="344">
        <f>GrossWeightTotal+PalletQtyTotal*25</f>
        <v>2815.3919999999998</v>
      </c>
      <c r="Y339" s="344">
        <f>GrossWeightTotalR+PalletQtyTotalR*25</f>
        <v>2815.3919999999998</v>
      </c>
      <c r="Z339" s="37"/>
      <c r="AA339" s="345"/>
      <c r="AB339" s="345"/>
      <c r="AC339" s="345"/>
    </row>
    <row r="340" spans="1:38" x14ac:dyDescent="0.2">
      <c r="A340" s="359"/>
      <c r="B340" s="359"/>
      <c r="C340" s="359"/>
      <c r="D340" s="359"/>
      <c r="E340" s="359"/>
      <c r="F340" s="359"/>
      <c r="G340" s="359"/>
      <c r="H340" s="359"/>
      <c r="I340" s="359"/>
      <c r="J340" s="359"/>
      <c r="K340" s="359"/>
      <c r="L340" s="359"/>
      <c r="M340" s="359"/>
      <c r="N340" s="359"/>
      <c r="O340" s="412"/>
      <c r="P340" s="403" t="s">
        <v>515</v>
      </c>
      <c r="Q340" s="404"/>
      <c r="R340" s="404"/>
      <c r="S340" s="404"/>
      <c r="T340" s="404"/>
      <c r="U340" s="404"/>
      <c r="V340" s="405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474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474</v>
      </c>
      <c r="Z340" s="37"/>
      <c r="AA340" s="345"/>
      <c r="AB340" s="345"/>
      <c r="AC340" s="345"/>
    </row>
    <row r="341" spans="1:38" ht="14.25" customHeight="1" x14ac:dyDescent="0.2">
      <c r="A341" s="359"/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59"/>
      <c r="N341" s="359"/>
      <c r="O341" s="412"/>
      <c r="P341" s="403" t="s">
        <v>516</v>
      </c>
      <c r="Q341" s="404"/>
      <c r="R341" s="404"/>
      <c r="S341" s="404"/>
      <c r="T341" s="404"/>
      <c r="U341" s="404"/>
      <c r="V341" s="405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7.0441999999999982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61" t="s">
        <v>74</v>
      </c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1"/>
      <c r="U343" s="361" t="s">
        <v>258</v>
      </c>
      <c r="V343" s="391"/>
      <c r="W343" s="361" t="s">
        <v>284</v>
      </c>
      <c r="X343" s="391"/>
      <c r="Y343" s="361" t="s">
        <v>307</v>
      </c>
      <c r="Z343" s="390"/>
      <c r="AA343" s="390"/>
      <c r="AB343" s="390"/>
      <c r="AC343" s="390"/>
      <c r="AD343" s="390"/>
      <c r="AE343" s="390"/>
      <c r="AF343" s="391"/>
      <c r="AG343" s="339" t="s">
        <v>386</v>
      </c>
      <c r="AH343" s="361" t="s">
        <v>391</v>
      </c>
      <c r="AI343" s="391"/>
      <c r="AJ343" s="339" t="s">
        <v>401</v>
      </c>
      <c r="AK343" s="361" t="s">
        <v>259</v>
      </c>
      <c r="AL343" s="391"/>
    </row>
    <row r="344" spans="1:38" ht="14.25" customHeight="1" thickTop="1" x14ac:dyDescent="0.2">
      <c r="A344" s="542" t="s">
        <v>519</v>
      </c>
      <c r="B344" s="361" t="s">
        <v>62</v>
      </c>
      <c r="C344" s="361" t="s">
        <v>75</v>
      </c>
      <c r="D344" s="361" t="s">
        <v>92</v>
      </c>
      <c r="E344" s="361" t="s">
        <v>105</v>
      </c>
      <c r="F344" s="361" t="s">
        <v>126</v>
      </c>
      <c r="G344" s="361" t="s">
        <v>160</v>
      </c>
      <c r="H344" s="361" t="s">
        <v>167</v>
      </c>
      <c r="I344" s="361" t="s">
        <v>172</v>
      </c>
      <c r="J344" s="361" t="s">
        <v>181</v>
      </c>
      <c r="K344" s="361" t="s">
        <v>198</v>
      </c>
      <c r="L344" s="361" t="s">
        <v>208</v>
      </c>
      <c r="M344" s="361" t="s">
        <v>219</v>
      </c>
      <c r="N344" s="340"/>
      <c r="O344" s="361" t="s">
        <v>225</v>
      </c>
      <c r="P344" s="361" t="s">
        <v>232</v>
      </c>
      <c r="Q344" s="361" t="s">
        <v>238</v>
      </c>
      <c r="R344" s="361" t="s">
        <v>243</v>
      </c>
      <c r="S344" s="361" t="s">
        <v>246</v>
      </c>
      <c r="T344" s="361" t="s">
        <v>254</v>
      </c>
      <c r="U344" s="361" t="s">
        <v>259</v>
      </c>
      <c r="V344" s="361" t="s">
        <v>263</v>
      </c>
      <c r="W344" s="361" t="s">
        <v>285</v>
      </c>
      <c r="X344" s="361" t="s">
        <v>303</v>
      </c>
      <c r="Y344" s="361" t="s">
        <v>308</v>
      </c>
      <c r="Z344" s="361" t="s">
        <v>320</v>
      </c>
      <c r="AA344" s="361" t="s">
        <v>330</v>
      </c>
      <c r="AB344" s="361" t="s">
        <v>345</v>
      </c>
      <c r="AC344" s="361" t="s">
        <v>356</v>
      </c>
      <c r="AD344" s="361" t="s">
        <v>360</v>
      </c>
      <c r="AE344" s="361" t="s">
        <v>376</v>
      </c>
      <c r="AF344" s="361" t="s">
        <v>380</v>
      </c>
      <c r="AG344" s="361" t="s">
        <v>387</v>
      </c>
      <c r="AH344" s="361" t="s">
        <v>392</v>
      </c>
      <c r="AI344" s="361" t="s">
        <v>398</v>
      </c>
      <c r="AJ344" s="361" t="s">
        <v>402</v>
      </c>
      <c r="AK344" s="361" t="s">
        <v>259</v>
      </c>
      <c r="AL344" s="361" t="s">
        <v>505</v>
      </c>
    </row>
    <row r="345" spans="1:38" ht="13.5" customHeight="1" thickBot="1" x14ac:dyDescent="0.25">
      <c r="A345" s="543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62"/>
      <c r="N345" s="340"/>
      <c r="O345" s="362"/>
      <c r="P345" s="362"/>
      <c r="Q345" s="362"/>
      <c r="R345" s="362"/>
      <c r="S345" s="362"/>
      <c r="T345" s="362"/>
      <c r="U345" s="362"/>
      <c r="V345" s="362"/>
      <c r="W345" s="362"/>
      <c r="X345" s="362"/>
      <c r="Y345" s="362"/>
      <c r="Z345" s="362"/>
      <c r="AA345" s="362"/>
      <c r="AB345" s="362"/>
      <c r="AC345" s="362"/>
      <c r="AD345" s="362"/>
      <c r="AE345" s="362"/>
      <c r="AF345" s="362"/>
      <c r="AG345" s="362"/>
      <c r="AH345" s="362"/>
      <c r="AI345" s="362"/>
      <c r="AJ345" s="362"/>
      <c r="AK345" s="362"/>
      <c r="AL345" s="362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0</v>
      </c>
      <c r="D346" s="46">
        <f>IFERROR(X36*H36,"0")+IFERROR(X37*H37,"0")+IFERROR(X38*H38,"0")</f>
        <v>134.39999999999998</v>
      </c>
      <c r="E346" s="46">
        <f>IFERROR(X43*H43,"0")+IFERROR(X44*H44,"0")+IFERROR(X45*H45,"0")+IFERROR(X46*H46,"0")+IFERROR(X47*H47,"0")+IFERROR(X48*H48,"0")+IFERROR(X49*H49,"0")+IFERROR(X50*H50,"0")+IFERROR(X51*H51,"0")</f>
        <v>244.8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0</v>
      </c>
      <c r="H346" s="46">
        <f>IFERROR(X85*H85,"0")</f>
        <v>0</v>
      </c>
      <c r="I346" s="46">
        <f>IFERROR(X90*H90,"0")+IFERROR(X91*H91,"0")</f>
        <v>100.8</v>
      </c>
      <c r="J346" s="46">
        <f>IFERROR(X96*H96,"0")+IFERROR(X97*H97,"0")+IFERROR(X98*H98,"0")+IFERROR(X99*H99,"0")+IFERROR(X100*H100,"0")+IFERROR(X101*H101,"0")</f>
        <v>53.76</v>
      </c>
      <c r="K346" s="46">
        <f>IFERROR(X106*H106,"0")+IFERROR(X107*H107,"0")+IFERROR(X108*H108,"0")</f>
        <v>0</v>
      </c>
      <c r="L346" s="46">
        <f>IFERROR(X113*H113,"0")+IFERROR(X114*H114,"0")+IFERROR(X115*H115,"0")+IFERROR(X116*H116,"0")+IFERROR(X117*H117,"0")</f>
        <v>756</v>
      </c>
      <c r="M346" s="46">
        <f>IFERROR(X122*H122,"0")+IFERROR(X123*H123,"0")</f>
        <v>126</v>
      </c>
      <c r="N346" s="340"/>
      <c r="O346" s="46">
        <f>IFERROR(X128*H128,"0")+IFERROR(X129*H129,"0")</f>
        <v>0</v>
      </c>
      <c r="P346" s="46">
        <f>IFERROR(X134*H134,"0")+IFERROR(X135*H135,"0")</f>
        <v>0</v>
      </c>
      <c r="Q346" s="46">
        <f>IFERROR(X140*H140,"0")</f>
        <v>0</v>
      </c>
      <c r="R346" s="46">
        <f>IFERROR(X145*H145,"0")</f>
        <v>37.800000000000004</v>
      </c>
      <c r="S346" s="46">
        <f>IFERROR(X150*H150,"0")+IFERROR(X151*H151,"0")</f>
        <v>0</v>
      </c>
      <c r="T346" s="46">
        <f>IFERROR(X156*H156,"0")</f>
        <v>47.04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180</v>
      </c>
      <c r="W346" s="46">
        <f>IFERROR(X181*H181,"0")+IFERROR(X182*H182,"0")+IFERROR(X183*H183,"0")+IFERROR(X187*H187,"0")</f>
        <v>0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0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60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756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1711.2</v>
      </c>
      <c r="B349" s="60">
        <f>SUMPRODUCT(--(BB:BB="ПГП"),--(W:W="кор"),H:H,Y:Y)+SUMPRODUCT(--(BB:BB="ПГП"),--(W:W="кг"),Y:Y)</f>
        <v>785.40000000000009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A124:O125"/>
    <mergeCell ref="A118:O119"/>
    <mergeCell ref="P81:V81"/>
    <mergeCell ref="A204:Z204"/>
    <mergeCell ref="A269:Z269"/>
    <mergeCell ref="P219:V219"/>
    <mergeCell ref="P23:V23"/>
    <mergeCell ref="P272:V272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64:Z64"/>
    <mergeCell ref="A191:Z191"/>
    <mergeCell ref="A178:Z178"/>
    <mergeCell ref="D170:E170"/>
    <mergeCell ref="P72:T72"/>
    <mergeCell ref="D49:E49"/>
    <mergeCell ref="N17:N18"/>
    <mergeCell ref="P210:V210"/>
    <mergeCell ref="A35:Z35"/>
    <mergeCell ref="P49:T49"/>
    <mergeCell ref="P36:T36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50:T50"/>
    <mergeCell ref="A166:Z166"/>
    <mergeCell ref="D31:E31"/>
    <mergeCell ref="P187:T187"/>
    <mergeCell ref="D108:E108"/>
    <mergeCell ref="P223:T223"/>
    <mergeCell ref="I17:I18"/>
    <mergeCell ref="X344:X345"/>
    <mergeCell ref="P176:V176"/>
    <mergeCell ref="Z344:Z345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D8:M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D289:E289"/>
    <mergeCell ref="A149:Z149"/>
    <mergeCell ref="A193:O194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H344:H345"/>
    <mergeCell ref="A258:Z258"/>
    <mergeCell ref="P233:V233"/>
    <mergeCell ref="B17:B18"/>
    <mergeCell ref="Q344:Q345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F344:F345"/>
    <mergeCell ref="A270:Z270"/>
    <mergeCell ref="H9:I9"/>
    <mergeCell ref="D45:E45"/>
    <mergeCell ref="P24:V24"/>
    <mergeCell ref="D281:E281"/>
    <mergeCell ref="P260:V260"/>
    <mergeCell ref="D297:E297"/>
    <mergeCell ref="A78:Z78"/>
    <mergeCell ref="P153:V153"/>
    <mergeCell ref="A205:Z205"/>
    <mergeCell ref="D70:E70"/>
    <mergeCell ref="D312:E312"/>
    <mergeCell ref="P328:T328"/>
    <mergeCell ref="P213:T213"/>
    <mergeCell ref="D134:E134"/>
    <mergeCell ref="A55:Z55"/>
    <mergeCell ref="P299:V299"/>
    <mergeCell ref="P99:T99"/>
    <mergeCell ref="D287:E287"/>
    <mergeCell ref="P170:T170"/>
    <mergeCell ref="P316:T316"/>
    <mergeCell ref="P79:T79"/>
    <mergeCell ref="D60:E60"/>
    <mergeCell ref="P73:T73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