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FD69437-12C5-453D-91E4-D457232D5A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Z102" i="1" s="1"/>
  <c r="Y96" i="1"/>
  <c r="Y103" i="1" s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Z92" i="1" s="1"/>
  <c r="Y90" i="1"/>
  <c r="Y92" i="1" s="1"/>
  <c r="X87" i="1"/>
  <c r="Z86" i="1"/>
  <c r="X86" i="1"/>
  <c r="BO85" i="1"/>
  <c r="BM85" i="1"/>
  <c r="Z85" i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Z62" i="1"/>
  <c r="X62" i="1"/>
  <c r="BO61" i="1"/>
  <c r="BM61" i="1"/>
  <c r="Z61" i="1"/>
  <c r="Y61" i="1"/>
  <c r="BP61" i="1" s="1"/>
  <c r="BO60" i="1"/>
  <c r="BM60" i="1"/>
  <c r="Z60" i="1"/>
  <c r="Y60" i="1"/>
  <c r="Y62" i="1" s="1"/>
  <c r="P60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Y28" i="1"/>
  <c r="X24" i="1"/>
  <c r="X33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40" i="1" s="1"/>
  <c r="BP28" i="1"/>
  <c r="BN28" i="1"/>
  <c r="Y337" i="1" s="1"/>
  <c r="BP29" i="1"/>
  <c r="Y338" i="1" s="1"/>
  <c r="BN29" i="1"/>
  <c r="BP30" i="1"/>
  <c r="BN30" i="1"/>
  <c r="BP31" i="1"/>
  <c r="BN31" i="1"/>
  <c r="Y53" i="1"/>
  <c r="Y336" i="1" s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B349" i="1" l="1"/>
  <c r="Y339" i="1"/>
  <c r="X339" i="1"/>
  <c r="A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<sst xmlns="http://schemas.openxmlformats.org/spreadsheetml/2006/main" count="1668" uniqueCount="552">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</sst>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7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0</v>
      </c>
      <c r="Y32" s="344">
        <f>IFERROR(SUM(Y28:Y31),"0")</f>
        <v>0</v>
      </c>
      <c r="Z32" s="344">
        <f>IFERROR(IF(Z28="",0,Z28),"0")+IFERROR(IF(Z29="",0,Z29),"0")+IFERROR(IF(Z30="",0,Z30),"0")+IFERROR(IF(Z31="",0,Z31),"0")</f>
        <v>0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0</v>
      </c>
      <c r="Y33" s="344">
        <f>IFERROR(SUMPRODUCT(Y28:Y31*H28:H31),"0")</f>
        <v>0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12</v>
      </c>
      <c r="Y52" s="344">
        <f>IFERROR(SUM(Y43:Y51),"0")</f>
        <v>12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84</v>
      </c>
      <c r="Y53" s="344">
        <f>IFERROR(SUMPRODUCT(Y43:Y51*H43:H51),"0")</f>
        <v>84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0</v>
      </c>
      <c r="Y92" s="344">
        <f>IFERROR(SUM(Y90:Y91),"0")</f>
        <v>0</v>
      </c>
      <c r="Z92" s="344">
        <f>IFERROR(IF(Z90="",0,Z90),"0")+IFERROR(IF(Z91="",0,Z91),"0")</f>
        <v>0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0</v>
      </c>
      <c r="Y93" s="344">
        <f>IFERROR(SUMPRODUCT(Y90:Y91*H90:H91),"0")</f>
        <v>0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70</v>
      </c>
      <c r="Y96" s="343">
        <f t="shared" ref="Y96:Y101" si="6">IFERROR(IF(X96="","",X96),"")</f>
        <v>70</v>
      </c>
      <c r="Z96" s="36">
        <f t="shared" ref="Z96:Z101" si="7">IFERROR(IF(X96="","",X96*0.01788),"")</f>
        <v>1.2516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301.25200000000001</v>
      </c>
      <c r="BN96" s="67">
        <f t="shared" ref="BN96:BN101" si="9">IFERROR(Y96*I96,"0")</f>
        <v>301.25200000000001</v>
      </c>
      <c r="BO96" s="67">
        <f t="shared" ref="BO96:BO101" si="10">IFERROR(X96/J96,"0")</f>
        <v>1</v>
      </c>
      <c r="BP96" s="67">
        <f t="shared" ref="BP96:BP101" si="11">IFERROR(Y96/J96,"0")</f>
        <v>1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70</v>
      </c>
      <c r="Y97" s="343">
        <f t="shared" si="6"/>
        <v>70</v>
      </c>
      <c r="Z97" s="36">
        <f t="shared" si="7"/>
        <v>1.2516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70</v>
      </c>
      <c r="Y99" s="343">
        <f t="shared" si="6"/>
        <v>70</v>
      </c>
      <c r="Z99" s="36">
        <f t="shared" si="7"/>
        <v>1.2516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301.25200000000001</v>
      </c>
      <c r="BN99" s="67">
        <f t="shared" si="9"/>
        <v>301.25200000000001</v>
      </c>
      <c r="BO99" s="67">
        <f t="shared" si="10"/>
        <v>1</v>
      </c>
      <c r="BP99" s="67">
        <f t="shared" si="11"/>
        <v>1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210</v>
      </c>
      <c r="Y102" s="344">
        <f>IFERROR(SUM(Y96:Y101),"0")</f>
        <v>210</v>
      </c>
      <c r="Z102" s="344">
        <f>IFERROR(IF(Z96="",0,Z96),"0")+IFERROR(IF(Z97="",0,Z97),"0")+IFERROR(IF(Z98="",0,Z98),"0")+IFERROR(IF(Z99="",0,Z99),"0")+IFERROR(IF(Z100="",0,Z100),"0")+IFERROR(IF(Z101="",0,Z101),"0")</f>
        <v>3.7548000000000004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756</v>
      </c>
      <c r="Y103" s="344">
        <f>IFERROR(SUMPRODUCT(Y96:Y101*H96:H101),"0")</f>
        <v>756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12</v>
      </c>
      <c r="Y115" s="343">
        <f>IFERROR(IF(X115="","",X115),"")</f>
        <v>12</v>
      </c>
      <c r="Z115" s="36">
        <f>IFERROR(IF(X115="","",X115*0.0155),"")</f>
        <v>0.186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87.6</v>
      </c>
      <c r="BN115" s="67">
        <f>IFERROR(Y115*I115,"0")</f>
        <v>87.6</v>
      </c>
      <c r="BO115" s="67">
        <f>IFERROR(X115/J115,"0")</f>
        <v>0.14285714285714285</v>
      </c>
      <c r="BP115" s="67">
        <f>IFERROR(Y115/J115,"0")</f>
        <v>0.14285714285714285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36</v>
      </c>
      <c r="Y118" s="344">
        <f>IFERROR(SUM(Y113:Y117),"0")</f>
        <v>36</v>
      </c>
      <c r="Z118" s="344">
        <f>IFERROR(IF(Z113="",0,Z113),"0")+IFERROR(IF(Z114="",0,Z114),"0")+IFERROR(IF(Z115="",0,Z115),"0")+IFERROR(IF(Z116="",0,Z116),"0")+IFERROR(IF(Z117="",0,Z117),"0")</f>
        <v>0.55800000000000005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252</v>
      </c>
      <c r="Y119" s="344">
        <f>IFERROR(SUMPRODUCT(Y113:Y117*H113:H117),"0")</f>
        <v>252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140</v>
      </c>
      <c r="Y122" s="343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518.50400000000002</v>
      </c>
      <c r="BN122" s="67">
        <f>IFERROR(Y122*I122,"0")</f>
        <v>518.50400000000002</v>
      </c>
      <c r="BO122" s="67">
        <f>IFERROR(X122/J122,"0")</f>
        <v>2</v>
      </c>
      <c r="BP122" s="67">
        <f>IFERROR(Y122/J122,"0")</f>
        <v>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140</v>
      </c>
      <c r="Y123" s="343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280</v>
      </c>
      <c r="Y124" s="344">
        <f>IFERROR(SUM(Y122:Y123),"0")</f>
        <v>280</v>
      </c>
      <c r="Z124" s="344">
        <f>IFERROR(IF(Z122="",0,Z122),"0")+IFERROR(IF(Z123="",0,Z123),"0")</f>
        <v>5.0064000000000002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840</v>
      </c>
      <c r="Y125" s="344">
        <f>IFERROR(SUMPRODUCT(Y122:Y123*H122:H123),"0")</f>
        <v>840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70</v>
      </c>
      <c r="Y134" s="343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229.6</v>
      </c>
      <c r="BN134" s="67">
        <f>IFERROR(Y134*I134,"0")</f>
        <v>229.6</v>
      </c>
      <c r="BO134" s="67">
        <f>IFERROR(X134/J134,"0")</f>
        <v>1</v>
      </c>
      <c r="BP134" s="67">
        <f>IFERROR(Y134/J134,"0")</f>
        <v>1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70</v>
      </c>
      <c r="Y136" s="344">
        <f>IFERROR(SUM(Y134:Y135),"0")</f>
        <v>70</v>
      </c>
      <c r="Z136" s="344">
        <f>IFERROR(IF(Z134="",0,Z134),"0")+IFERROR(IF(Z135="",0,Z135),"0")</f>
        <v>1.2516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210</v>
      </c>
      <c r="Y137" s="344">
        <f>IFERROR(SUMPRODUCT(Y134:Y135*H134:H135),"0")</f>
        <v>210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0</v>
      </c>
      <c r="Y156" s="343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0</v>
      </c>
      <c r="Y157" s="344">
        <f>IFERROR(SUM(Y156:Y156),"0")</f>
        <v>0</v>
      </c>
      <c r="Z157" s="344">
        <f>IFERROR(IF(Z156="",0,Z156),"0")</f>
        <v>0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0</v>
      </c>
      <c r="Y158" s="344">
        <f>IFERROR(SUMPRODUCT(Y156:Y156*H156:H156),"0")</f>
        <v>0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70</v>
      </c>
      <c r="Y181" s="343">
        <f>IFERROR(IF(X181="","",X181),"")</f>
        <v>70</v>
      </c>
      <c r="Z181" s="36">
        <f>IFERROR(IF(X181="","",X181*0.01788),"")</f>
        <v>1.2516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70</v>
      </c>
      <c r="Y184" s="344">
        <f>IFERROR(SUM(Y181:Y183),"0")</f>
        <v>70</v>
      </c>
      <c r="Z184" s="344">
        <f>IFERROR(IF(Z181="",0,Z181),"0")+IFERROR(IF(Z182="",0,Z182),"0")+IFERROR(IF(Z183="",0,Z183),"0")</f>
        <v>1.2516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210</v>
      </c>
      <c r="Y185" s="344">
        <f>IFERROR(SUMPRODUCT(Y181:Y183*H181:H183),"0")</f>
        <v>210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84</v>
      </c>
      <c r="Y297" s="343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525.84</v>
      </c>
      <c r="BN297" s="67">
        <f>IFERROR(Y297*I297,"0")</f>
        <v>525.84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84</v>
      </c>
      <c r="Y299" s="344">
        <f>IFERROR(SUM(Y297:Y298),"0")</f>
        <v>84</v>
      </c>
      <c r="Z299" s="344">
        <f>IFERROR(IF(Z297="",0,Z297),"0")+IFERROR(IF(Z298="",0,Z298),"0")</f>
        <v>1.302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504</v>
      </c>
      <c r="Y300" s="344">
        <f>IFERROR(SUMPRODUCT(Y297:Y298*H297:H298),"0")</f>
        <v>504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252</v>
      </c>
      <c r="Y303" s="343">
        <f>IFERROR(IF(X303="","",X303),"")</f>
        <v>252</v>
      </c>
      <c r="Z303" s="36">
        <f>IFERROR(IF(X303="","",X303*0.0155),"")</f>
        <v>3.9060000000000001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1319.22</v>
      </c>
      <c r="BN303" s="67">
        <f>IFERROR(Y303*I303,"0")</f>
        <v>1319.22</v>
      </c>
      <c r="BO303" s="67">
        <f>IFERROR(X303/J303,"0")</f>
        <v>3</v>
      </c>
      <c r="BP303" s="67">
        <f>IFERROR(Y303/J303,"0")</f>
        <v>3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252</v>
      </c>
      <c r="Y305" s="344">
        <f>IFERROR(SUM(Y302:Y304),"0")</f>
        <v>252</v>
      </c>
      <c r="Z305" s="344">
        <f>IFERROR(IF(Z302="",0,Z302),"0")+IFERROR(IF(Z303="",0,Z303),"0")+IFERROR(IF(Z304="",0,Z304),"0")</f>
        <v>3.9060000000000001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1260</v>
      </c>
      <c r="Y306" s="344">
        <f>IFERROR(SUMPRODUCT(Y302:Y304*H302:H304),"0")</f>
        <v>1260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126</v>
      </c>
      <c r="Y309" s="343">
        <f t="shared" si="18"/>
        <v>126</v>
      </c>
      <c r="Z309" s="36">
        <f>IFERROR(IF(X309="","",X309*0.00936),"")</f>
        <v>1.17936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490.392</v>
      </c>
      <c r="BN309" s="67">
        <f t="shared" si="20"/>
        <v>490.392</v>
      </c>
      <c r="BO309" s="67">
        <f t="shared" si="21"/>
        <v>1</v>
      </c>
      <c r="BP309" s="67">
        <f t="shared" si="22"/>
        <v>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84</v>
      </c>
      <c r="Y310" s="343">
        <f t="shared" si="18"/>
        <v>84</v>
      </c>
      <c r="Z310" s="36">
        <f>IFERROR(IF(X310="","",X310*0.0155),"")</f>
        <v>1.302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481.74</v>
      </c>
      <c r="BN310" s="67">
        <f t="shared" si="20"/>
        <v>481.74</v>
      </c>
      <c r="BO310" s="67">
        <f t="shared" si="21"/>
        <v>1</v>
      </c>
      <c r="BP310" s="67">
        <f t="shared" si="22"/>
        <v>1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252</v>
      </c>
      <c r="Y315" s="343">
        <f t="shared" si="18"/>
        <v>252</v>
      </c>
      <c r="Z315" s="36">
        <f t="shared" si="23"/>
        <v>2.3587199999999999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980.78399999999999</v>
      </c>
      <c r="BN315" s="67">
        <f t="shared" si="20"/>
        <v>980.78399999999999</v>
      </c>
      <c r="BO315" s="67">
        <f t="shared" si="21"/>
        <v>2</v>
      </c>
      <c r="BP315" s="67">
        <f t="shared" si="22"/>
        <v>2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462</v>
      </c>
      <c r="Y329" s="344">
        <f>IFERROR(SUM(Y308:Y328),"0")</f>
        <v>462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4.8400800000000004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1860.6000000000001</v>
      </c>
      <c r="Y330" s="344">
        <f>IFERROR(SUMPRODUCT(Y308:Y328*H308:H328),"0")</f>
        <v>1860.6000000000001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5976.6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5976.6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6555.7319999999991</v>
      </c>
      <c r="Y337" s="344">
        <f>IFERROR(SUM(BN22:BN333),"0")</f>
        <v>6555.7319999999991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18</v>
      </c>
      <c r="Y338" s="38">
        <f>ROUNDUP(SUM(BP22:BP333),0)</f>
        <v>18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7005.7319999999991</v>
      </c>
      <c r="Y339" s="344">
        <f>GrossWeightTotalR+PalletQtyTotalR*25</f>
        <v>7005.7319999999991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1476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1476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22.056480000000001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0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84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0</v>
      </c>
      <c r="J346" s="46">
        <f>IFERROR(X96*H96,"0")+IFERROR(X97*H97,"0")+IFERROR(X98*H98,"0")+IFERROR(X99*H99,"0")+IFERROR(X100*H100,"0")+IFERROR(X101*H101,"0")</f>
        <v>756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252</v>
      </c>
      <c r="M346" s="46">
        <f>IFERROR(X122*H122,"0")+IFERROR(X123*H123,"0")</f>
        <v>840</v>
      </c>
      <c r="N346" s="340"/>
      <c r="O346" s="46">
        <f>IFERROR(X128*H128,"0")+IFERROR(X129*H129,"0")</f>
        <v>0</v>
      </c>
      <c r="P346" s="46">
        <f>IFERROR(X134*H134,"0")+IFERROR(X135*H135,"0")</f>
        <v>210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0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210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3624.6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336</v>
      </c>
      <c r="B349" s="60">
        <f>SUMPRODUCT(--(BB:BB="ПГП"),--(W:W="кор"),H:H,Y:Y)+SUMPRODUCT(--(BB:BB="ПГП"),--(W:W="кг"),Y:Y)</f>
        <v>5640.6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