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6C8371F-2639-47E1-BBAF-798816E0D6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Z102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X87" i="1"/>
  <c r="X86" i="1"/>
  <c r="BO85" i="1"/>
  <c r="BN85" i="1"/>
  <c r="BM85" i="1"/>
  <c r="Z85" i="1"/>
  <c r="Z86" i="1" s="1"/>
  <c r="Y85" i="1"/>
  <c r="X82" i="1"/>
  <c r="X81" i="1"/>
  <c r="BO80" i="1"/>
  <c r="BM80" i="1"/>
  <c r="Z80" i="1"/>
  <c r="Y80" i="1"/>
  <c r="BP80" i="1" s="1"/>
  <c r="P80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Y76" i="1" s="1"/>
  <c r="P70" i="1"/>
  <c r="X68" i="1"/>
  <c r="X67" i="1"/>
  <c r="BO66" i="1"/>
  <c r="BM66" i="1"/>
  <c r="Z66" i="1"/>
  <c r="Y66" i="1"/>
  <c r="BP66" i="1" s="1"/>
  <c r="P66" i="1"/>
  <c r="BO65" i="1"/>
  <c r="BN65" i="1"/>
  <c r="BM65" i="1"/>
  <c r="Z65" i="1"/>
  <c r="Z67" i="1" s="1"/>
  <c r="Y65" i="1"/>
  <c r="Y67" i="1" s="1"/>
  <c r="P65" i="1"/>
  <c r="X63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N50" i="1"/>
  <c r="BM50" i="1"/>
  <c r="Z50" i="1"/>
  <c r="Y50" i="1"/>
  <c r="BP50" i="1" s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N44" i="1"/>
  <c r="BM44" i="1"/>
  <c r="Z44" i="1"/>
  <c r="Y44" i="1"/>
  <c r="BP44" i="1" s="1"/>
  <c r="P44" i="1"/>
  <c r="BO43" i="1"/>
  <c r="BM43" i="1"/>
  <c r="Z43" i="1"/>
  <c r="Z52" i="1" s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36" i="1" s="1"/>
  <c r="X23" i="1"/>
  <c r="X340" i="1" s="1"/>
  <c r="BO22" i="1"/>
  <c r="X338" i="1" s="1"/>
  <c r="BM22" i="1"/>
  <c r="X337" i="1" s="1"/>
  <c r="X339" i="1" s="1"/>
  <c r="Z22" i="1"/>
  <c r="Z23" i="1" s="1"/>
  <c r="Y22" i="1"/>
  <c r="Y23" i="1" s="1"/>
  <c r="P22" i="1"/>
  <c r="H10" i="1"/>
  <c r="A9" i="1"/>
  <c r="F10" i="1" s="1"/>
  <c r="D7" i="1"/>
  <c r="Q6" i="1"/>
  <c r="P2" i="1"/>
  <c r="Y24" i="1" l="1"/>
  <c r="BN28" i="1"/>
  <c r="BP28" i="1"/>
  <c r="BN29" i="1"/>
  <c r="Y32" i="1"/>
  <c r="Y340" i="1" s="1"/>
  <c r="Y40" i="1"/>
  <c r="BN46" i="1"/>
  <c r="Y53" i="1"/>
  <c r="Y62" i="1"/>
  <c r="BP65" i="1"/>
  <c r="Y68" i="1"/>
  <c r="Y75" i="1"/>
  <c r="BP79" i="1"/>
  <c r="Y82" i="1"/>
  <c r="BP97" i="1"/>
  <c r="BN97" i="1"/>
  <c r="BP98" i="1"/>
  <c r="BN98" i="1"/>
  <c r="BP100" i="1"/>
  <c r="BN100" i="1"/>
  <c r="Y102" i="1"/>
  <c r="BP107" i="1"/>
  <c r="BN107" i="1"/>
  <c r="Y109" i="1"/>
  <c r="H9" i="1"/>
  <c r="A10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1" i="1"/>
  <c r="BN66" i="1"/>
  <c r="BN70" i="1"/>
  <c r="BP70" i="1"/>
  <c r="BN71" i="1"/>
  <c r="BN72" i="1"/>
  <c r="BN80" i="1"/>
  <c r="Y86" i="1"/>
  <c r="BP85" i="1"/>
  <c r="Y87" i="1"/>
  <c r="BP91" i="1"/>
  <c r="BN91" i="1"/>
  <c r="Y103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Y338" i="1" l="1"/>
  <c r="Y337" i="1"/>
  <c r="Y339" i="1" s="1"/>
  <c r="Y336" i="1"/>
  <c r="B349" i="1" s="1"/>
  <c r="A349" i="1" l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<sst xmlns="http://schemas.openxmlformats.org/spreadsheetml/2006/main" count="1668" uniqueCount="552">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</sst>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33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70</v>
      </c>
      <c r="Y29" s="34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70</v>
      </c>
      <c r="Y32" s="344">
        <f>IFERROR(SUM(Y28:Y31),"0")</f>
        <v>70</v>
      </c>
      <c r="Z32" s="344">
        <f>IFERROR(IF(Z28="",0,Z28),"0")+IFERROR(IF(Z29="",0,Z29),"0")+IFERROR(IF(Z30="",0,Z30),"0")+IFERROR(IF(Z31="",0,Z31),"0")</f>
        <v>0.65869999999999995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105</v>
      </c>
      <c r="Y33" s="344">
        <f>IFERROR(SUMPRODUCT(Y28:Y31*H28:H31),"0")</f>
        <v>105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0</v>
      </c>
      <c r="Y52" s="344">
        <f>IFERROR(SUM(Y43:Y51),"0")</f>
        <v>0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0</v>
      </c>
      <c r="Y53" s="344">
        <f>IFERROR(SUMPRODUCT(Y43:Y51*H43:H51),"0")</f>
        <v>0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108</v>
      </c>
      <c r="Y80" s="343">
        <f>IFERROR(IF(X80="","",X80),"")</f>
        <v>108</v>
      </c>
      <c r="Z80" s="36">
        <f>IFERROR(IF(X80="","",X80*0.00866),"")</f>
        <v>0.93527999999999989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563.02559999999994</v>
      </c>
      <c r="BN80" s="67">
        <f>IFERROR(Y80*I80,"0")</f>
        <v>563.02559999999994</v>
      </c>
      <c r="BO80" s="67">
        <f>IFERROR(X80/J80,"0")</f>
        <v>0.75</v>
      </c>
      <c r="BP80" s="67">
        <f>IFERROR(Y80/J80,"0")</f>
        <v>0.75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108</v>
      </c>
      <c r="Y81" s="344">
        <f>IFERROR(SUM(Y79:Y80),"0")</f>
        <v>108</v>
      </c>
      <c r="Z81" s="344">
        <f>IFERROR(IF(Z79="",0,Z79),"0")+IFERROR(IF(Z80="",0,Z80),"0")</f>
        <v>0.93527999999999989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540</v>
      </c>
      <c r="Y82" s="344">
        <f>IFERROR(SUMPRODUCT(Y79:Y80*H79:H80),"0")</f>
        <v>540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14</v>
      </c>
      <c r="Y85" s="343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14</v>
      </c>
      <c r="Y86" s="344">
        <f>IFERROR(SUM(Y85:Y85),"0")</f>
        <v>14</v>
      </c>
      <c r="Z86" s="344">
        <f>IFERROR(IF(Z85="",0,Z85),"0")</f>
        <v>0.25031999999999999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50.4</v>
      </c>
      <c r="Y87" s="344">
        <f>IFERROR(SUMPRODUCT(Y85:Y85*H85:H85),"0")</f>
        <v>50.4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0</v>
      </c>
      <c r="Y92" s="344">
        <f>IFERROR(SUM(Y90:Y91),"0")</f>
        <v>0</v>
      </c>
      <c r="Z92" s="344">
        <f>IFERROR(IF(Z90="",0,Z90),"0")+IFERROR(IF(Z91="",0,Z91),"0")</f>
        <v>0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0</v>
      </c>
      <c r="Y93" s="344">
        <f>IFERROR(SUMPRODUCT(Y90:Y91*H90:H91),"0")</f>
        <v>0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28</v>
      </c>
      <c r="Y96" s="343">
        <f t="shared" ref="Y96:Y101" si="6">IFERROR(IF(X96="","",X96),"")</f>
        <v>28</v>
      </c>
      <c r="Z96" s="36">
        <f t="shared" ref="Z96:Z101" si="7">IFERROR(IF(X96="","",X96*0.01788),"")</f>
        <v>0.50063999999999997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120.50080000000001</v>
      </c>
      <c r="BN96" s="67">
        <f t="shared" ref="BN96:BN101" si="9">IFERROR(Y96*I96,"0")</f>
        <v>120.50080000000001</v>
      </c>
      <c r="BO96" s="67">
        <f t="shared" ref="BO96:BO101" si="10">IFERROR(X96/J96,"0")</f>
        <v>0.4</v>
      </c>
      <c r="BP96" s="67">
        <f t="shared" ref="BP96:BP101" si="11">IFERROR(Y96/J96,"0")</f>
        <v>0.4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28</v>
      </c>
      <c r="Y97" s="343">
        <f t="shared" si="6"/>
        <v>28</v>
      </c>
      <c r="Z97" s="36">
        <f t="shared" si="7"/>
        <v>0.50063999999999997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120.50080000000001</v>
      </c>
      <c r="BN97" s="67">
        <f t="shared" si="9"/>
        <v>120.50080000000001</v>
      </c>
      <c r="BO97" s="67">
        <f t="shared" si="10"/>
        <v>0.4</v>
      </c>
      <c r="BP97" s="67">
        <f t="shared" si="11"/>
        <v>0.4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14</v>
      </c>
      <c r="Y99" s="343">
        <f t="shared" si="6"/>
        <v>14</v>
      </c>
      <c r="Z99" s="36">
        <f t="shared" si="7"/>
        <v>0.25031999999999999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60.250400000000006</v>
      </c>
      <c r="BN99" s="67">
        <f t="shared" si="9"/>
        <v>60.250400000000006</v>
      </c>
      <c r="BO99" s="67">
        <f t="shared" si="10"/>
        <v>0.2</v>
      </c>
      <c r="BP99" s="67">
        <f t="shared" si="11"/>
        <v>0.2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84</v>
      </c>
      <c r="Y102" s="344">
        <f>IFERROR(SUM(Y96:Y101),"0")</f>
        <v>84</v>
      </c>
      <c r="Z102" s="344">
        <f>IFERROR(IF(Z96="",0,Z96),"0")+IFERROR(IF(Z97="",0,Z97),"0")+IFERROR(IF(Z98="",0,Z98),"0")+IFERROR(IF(Z99="",0,Z99),"0")+IFERROR(IF(Z100="",0,Z100),"0")+IFERROR(IF(Z101="",0,Z101),"0")</f>
        <v>1.5019199999999997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302.39999999999998</v>
      </c>
      <c r="Y103" s="344">
        <f>IFERROR(SUMPRODUCT(Y96:Y101*H96:H101),"0")</f>
        <v>302.39999999999998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48</v>
      </c>
      <c r="Y115" s="343">
        <f>IFERROR(IF(X115="","",X115),"")</f>
        <v>48</v>
      </c>
      <c r="Z115" s="36">
        <f>IFERROR(IF(X115="","",X115*0.0155),"")</f>
        <v>0.74399999999999999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350.4</v>
      </c>
      <c r="BN115" s="67">
        <f>IFERROR(Y115*I115,"0")</f>
        <v>350.4</v>
      </c>
      <c r="BO115" s="67">
        <f>IFERROR(X115/J115,"0")</f>
        <v>0.5714285714285714</v>
      </c>
      <c r="BP115" s="67">
        <f>IFERROR(Y115/J115,"0")</f>
        <v>0.5714285714285714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0</v>
      </c>
      <c r="Y117" s="343">
        <f>IFERROR(IF(X117="","",X117),"")</f>
        <v>0</v>
      </c>
      <c r="Z117" s="36">
        <f>IFERROR(IF(X117="","",X117*0.0155),"")</f>
        <v>0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48</v>
      </c>
      <c r="Y118" s="344">
        <f>IFERROR(SUM(Y113:Y117),"0")</f>
        <v>48</v>
      </c>
      <c r="Z118" s="344">
        <f>IFERROR(IF(Z113="",0,Z113),"0")+IFERROR(IF(Z114="",0,Z114),"0")+IFERROR(IF(Z115="",0,Z115),"0")+IFERROR(IF(Z116="",0,Z116),"0")+IFERROR(IF(Z117="",0,Z117),"0")</f>
        <v>0.74399999999999999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336</v>
      </c>
      <c r="Y119" s="344">
        <f>IFERROR(SUMPRODUCT(Y113:Y117*H113:H117),"0")</f>
        <v>336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0</v>
      </c>
      <c r="Y122" s="343">
        <f>IFERROR(IF(X122="","",X122),"")</f>
        <v>0</v>
      </c>
      <c r="Z122" s="36">
        <f>IFERROR(IF(X122="","",X122*0.01788),"")</f>
        <v>0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0</v>
      </c>
      <c r="Y123" s="343">
        <f>IFERROR(IF(X123="","",X123),"")</f>
        <v>0</v>
      </c>
      <c r="Z123" s="36">
        <f>IFERROR(IF(X123="","",X123*0.01788),"")</f>
        <v>0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0</v>
      </c>
      <c r="Y124" s="344">
        <f>IFERROR(SUM(Y122:Y123),"0")</f>
        <v>0</v>
      </c>
      <c r="Z124" s="344">
        <f>IFERROR(IF(Z122="",0,Z122),"0")+IFERROR(IF(Z123="",0,Z123),"0")</f>
        <v>0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0</v>
      </c>
      <c r="Y125" s="344">
        <f>IFERROR(SUMPRODUCT(Y122:Y123*H122:H123),"0")</f>
        <v>0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42</v>
      </c>
      <c r="Y129" s="34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42</v>
      </c>
      <c r="Y130" s="344">
        <f>IFERROR(SUM(Y128:Y129),"0")</f>
        <v>42</v>
      </c>
      <c r="Z130" s="344">
        <f>IFERROR(IF(Z128="",0,Z128),"0")+IFERROR(IF(Z129="",0,Z129),"0")</f>
        <v>0.75095999999999996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126</v>
      </c>
      <c r="Y131" s="344">
        <f>IFERROR(SUMPRODUCT(Y128:Y129*H128:H129),"0")</f>
        <v>126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14</v>
      </c>
      <c r="Y135" s="34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14</v>
      </c>
      <c r="Y136" s="344">
        <f>IFERROR(SUM(Y134:Y135),"0")</f>
        <v>14</v>
      </c>
      <c r="Z136" s="344">
        <f>IFERROR(IF(Z134="",0,Z134),"0")+IFERROR(IF(Z135="",0,Z135),"0")</f>
        <v>0.25031999999999999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42</v>
      </c>
      <c r="Y137" s="344">
        <f>IFERROR(SUMPRODUCT(Y134:Y135*H134:H135),"0")</f>
        <v>42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0</v>
      </c>
      <c r="Y156" s="343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0</v>
      </c>
      <c r="Y157" s="344">
        <f>IFERROR(SUM(Y156:Y156),"0")</f>
        <v>0</v>
      </c>
      <c r="Z157" s="344">
        <f>IFERROR(IF(Z156="",0,Z156),"0")</f>
        <v>0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0</v>
      </c>
      <c r="Y158" s="344">
        <f>IFERROR(SUMPRODUCT(Y156:Y156*H156:H156),"0")</f>
        <v>0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36</v>
      </c>
      <c r="Y297" s="343">
        <f>IFERROR(IF(X297="","",X297),"")</f>
        <v>36</v>
      </c>
      <c r="Z297" s="36">
        <f>IFERROR(IF(X297="","",X297*0.0155),"")</f>
        <v>0.55800000000000005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225.35999999999999</v>
      </c>
      <c r="BN297" s="67">
        <f>IFERROR(Y297*I297,"0")</f>
        <v>225.35999999999999</v>
      </c>
      <c r="BO297" s="67">
        <f>IFERROR(X297/J297,"0")</f>
        <v>0.42857142857142855</v>
      </c>
      <c r="BP297" s="67">
        <f>IFERROR(Y297/J297,"0")</f>
        <v>0.42857142857142855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36</v>
      </c>
      <c r="Y299" s="344">
        <f>IFERROR(SUM(Y297:Y298),"0")</f>
        <v>36</v>
      </c>
      <c r="Z299" s="344">
        <f>IFERROR(IF(Z297="",0,Z297),"0")+IFERROR(IF(Z298="",0,Z298),"0")</f>
        <v>0.55800000000000005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216</v>
      </c>
      <c r="Y300" s="344">
        <f>IFERROR(SUMPRODUCT(Y297:Y298*H297:H298),"0")</f>
        <v>216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14</v>
      </c>
      <c r="Y309" s="343">
        <f t="shared" si="18"/>
        <v>14</v>
      </c>
      <c r="Z309" s="36">
        <f>IFERROR(IF(X309="","",X309*0.00936),"")</f>
        <v>0.13103999999999999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54.488</v>
      </c>
      <c r="BN309" s="67">
        <f t="shared" si="20"/>
        <v>54.488</v>
      </c>
      <c r="BO309" s="67">
        <f t="shared" si="21"/>
        <v>0.1111111111111111</v>
      </c>
      <c r="BP309" s="67">
        <f t="shared" si="22"/>
        <v>0.1111111111111111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14</v>
      </c>
      <c r="Y329" s="344">
        <f>IFERROR(SUM(Y308:Y328),"0")</f>
        <v>14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0.13103999999999999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51.800000000000004</v>
      </c>
      <c r="Y330" s="344">
        <f>IFERROR(SUMPRODUCT(Y308:Y328*H308:H328),"0")</f>
        <v>51.800000000000004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1769.6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1769.6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1951.0236</v>
      </c>
      <c r="Y337" s="344">
        <f>IFERROR(SUM(BN22:BN333),"0")</f>
        <v>1951.0236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5</v>
      </c>
      <c r="Y338" s="38">
        <f>ROUNDUP(SUM(BP22:BP333),0)</f>
        <v>5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2076.0236</v>
      </c>
      <c r="Y339" s="344">
        <f>GrossWeightTotalR+PalletQtyTotalR*25</f>
        <v>2076.0236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430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430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5.7805399999999993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105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0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540</v>
      </c>
      <c r="H346" s="46">
        <f>IFERROR(X85*H85,"0")</f>
        <v>50.4</v>
      </c>
      <c r="I346" s="46">
        <f>IFERROR(X90*H90,"0")+IFERROR(X91*H91,"0")</f>
        <v>0</v>
      </c>
      <c r="J346" s="46">
        <f>IFERROR(X96*H96,"0")+IFERROR(X97*H97,"0")+IFERROR(X98*H98,"0")+IFERROR(X99*H99,"0")+IFERROR(X100*H100,"0")+IFERROR(X101*H101,"0")</f>
        <v>302.39999999999998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336</v>
      </c>
      <c r="M346" s="46">
        <f>IFERROR(X122*H122,"0")+IFERROR(X123*H123,"0")</f>
        <v>0</v>
      </c>
      <c r="N346" s="340"/>
      <c r="O346" s="46">
        <f>IFERROR(X128*H128,"0")+IFERROR(X129*H129,"0")</f>
        <v>126</v>
      </c>
      <c r="P346" s="46">
        <f>IFERROR(X134*H134,"0")+IFERROR(X135*H135,"0")</f>
        <v>42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0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267.8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876</v>
      </c>
      <c r="B349" s="60">
        <f>SUMPRODUCT(--(BB:BB="ПГП"),--(W:W="кор"),H:H,Y:Y)+SUMPRODUCT(--(BB:BB="ПГП"),--(W:W="кг"),Y:Y)</f>
        <v>893.59999999999991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